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"/>
    </mc:Choice>
  </mc:AlternateContent>
  <xr:revisionPtr revIDLastSave="153" documentId="8_{54B9A6F5-2A06-4D9D-8F4B-CB76867B8DB6}" xr6:coauthVersionLast="47" xr6:coauthVersionMax="47" xr10:uidLastSave="{A992320A-72FB-44A0-8B23-612EBD94B325}"/>
  <bookViews>
    <workbookView xWindow="25080" yWindow="-120" windowWidth="25440" windowHeight="15270" tabRatio="778" firstSheet="1" activeTab="6" xr2:uid="{00000000-000D-0000-FFFF-FFFF00000000}"/>
  </bookViews>
  <sheets>
    <sheet name="Title" sheetId="11" r:id="rId1"/>
    <sheet name="Soil&amp;Crop Data_" sheetId="20" r:id="rId2"/>
    <sheet name="Input_" sheetId="15" r:id="rId3"/>
    <sheet name="Irrigation" sheetId="22" r:id="rId4"/>
    <sheet name="Budget_" sheetId="14" r:id="rId5"/>
    <sheet name="Weather_" sheetId="21" r:id="rId6"/>
    <sheet name="Mgmt Chart_" sheetId="17" r:id="rId7"/>
    <sheet name="Crop Coeff_" sheetId="19" r:id="rId8"/>
    <sheet name="Summary_" sheetId="18" r:id="rId9"/>
    <sheet name="Budget (2)" sheetId="13" r:id="rId10"/>
    <sheet name="Input" sheetId="1" r:id="rId11"/>
    <sheet name="Budget" sheetId="2" r:id="rId12"/>
    <sheet name="Mgmt Chart" sheetId="6" r:id="rId13"/>
    <sheet name="Summary" sheetId="10" r:id="rId14"/>
    <sheet name="Crop Coeff" sheetId="3" r:id="rId15"/>
    <sheet name="Soil&amp;Crop Data" sheetId="8" r:id="rId16"/>
    <sheet name="Wthr Sta." sheetId="5" r:id="rId17"/>
    <sheet name="Sheet1" sheetId="12" r:id="rId18"/>
  </sheets>
  <externalReferences>
    <externalReference r:id="rId19"/>
  </externalReferences>
  <definedNames>
    <definedName name="_xlnm.Print_Area" localSheetId="11">Budget!$A$1:$I$36</definedName>
    <definedName name="_xlnm.Print_Area" localSheetId="9">'Budget (2)'!$A$1:$I$36</definedName>
    <definedName name="_xlnm.Print_Area" localSheetId="10">Input!$A$1:$C$32</definedName>
    <definedName name="_xlnm.Print_Area" localSheetId="13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9" i="14" l="1"/>
  <c r="C112" i="14"/>
  <c r="C105" i="14"/>
  <c r="C99" i="14"/>
  <c r="C93" i="14"/>
  <c r="C88" i="14"/>
  <c r="C68" i="14"/>
  <c r="C56" i="14"/>
  <c r="C49" i="14"/>
  <c r="C43" i="14"/>
  <c r="C30" i="14"/>
  <c r="C20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7" i="14"/>
  <c r="V17" i="14"/>
  <c r="F127" i="14"/>
  <c r="C14" i="19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54" i="19" s="1"/>
  <c r="C55" i="19" s="1"/>
  <c r="C56" i="19" s="1"/>
  <c r="C57" i="19" s="1"/>
  <c r="C58" i="19" s="1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79" i="19" s="1"/>
  <c r="C80" i="19" s="1"/>
  <c r="C81" i="19" s="1"/>
  <c r="C82" i="19" s="1"/>
  <c r="C83" i="19" s="1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104" i="19" s="1"/>
  <c r="C105" i="19" s="1"/>
  <c r="C106" i="19" s="1"/>
  <c r="C107" i="19" s="1"/>
  <c r="C108" i="19" s="1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3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3" i="19"/>
  <c r="A14" i="19" s="1"/>
  <c r="O15" i="14"/>
  <c r="E7" i="14"/>
  <c r="V36" i="22"/>
  <c r="V35" i="22"/>
  <c r="V34" i="22"/>
  <c r="V33" i="22"/>
  <c r="V32" i="22"/>
  <c r="V31" i="22"/>
  <c r="V30" i="22"/>
  <c r="V29" i="22"/>
  <c r="V28" i="22"/>
  <c r="V27" i="22"/>
  <c r="V26" i="22"/>
  <c r="V25" i="22"/>
  <c r="V24" i="22"/>
  <c r="V23" i="22"/>
  <c r="V22" i="22"/>
  <c r="V21" i="22"/>
  <c r="V20" i="22"/>
  <c r="V19" i="22"/>
  <c r="V18" i="22"/>
  <c r="V17" i="22"/>
  <c r="V16" i="22"/>
  <c r="V15" i="22"/>
  <c r="V14" i="22"/>
  <c r="V13" i="22"/>
  <c r="V12" i="22"/>
  <c r="V11" i="22"/>
  <c r="V10" i="22"/>
  <c r="V9" i="22"/>
  <c r="V8" i="22"/>
  <c r="V7" i="22"/>
  <c r="V6" i="22"/>
  <c r="V5" i="22"/>
  <c r="V4" i="22"/>
  <c r="V3" i="22"/>
  <c r="K150" i="14"/>
  <c r="K149" i="14"/>
  <c r="K148" i="14"/>
  <c r="K147" i="14"/>
  <c r="K146" i="14"/>
  <c r="K145" i="14"/>
  <c r="K131" i="14"/>
  <c r="K130" i="14"/>
  <c r="K129" i="14"/>
  <c r="K128" i="14"/>
  <c r="K126" i="14"/>
  <c r="K125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F52" i="15" s="1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D4" i="18"/>
  <c r="B4" i="18"/>
  <c r="C1" i="18"/>
  <c r="A17" i="14"/>
  <c r="O17" i="14" s="1"/>
  <c r="C12" i="19"/>
  <c r="A12" i="19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1" i="19"/>
  <c r="A1" i="17"/>
  <c r="C78" i="15"/>
  <c r="C77" i="15"/>
  <c r="C76" i="15"/>
  <c r="D37" i="15"/>
  <c r="D36" i="15"/>
  <c r="D34" i="15"/>
  <c r="D32" i="15"/>
  <c r="D29" i="15"/>
  <c r="D23" i="15"/>
  <c r="K167" i="14"/>
  <c r="K166" i="14"/>
  <c r="K165" i="14"/>
  <c r="K163" i="14"/>
  <c r="K162" i="14"/>
  <c r="K161" i="14"/>
  <c r="K160" i="14"/>
  <c r="K153" i="14"/>
  <c r="K152" i="14"/>
  <c r="K151" i="14"/>
  <c r="K144" i="14"/>
  <c r="K143" i="14"/>
  <c r="K142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J23" i="13"/>
  <c r="J22" i="13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J17" i="13"/>
  <c r="G17" i="13"/>
  <c r="C17" i="13"/>
  <c r="V17" i="13" s="1"/>
  <c r="A17" i="13"/>
  <c r="A18" i="13" s="1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Z88" i="14" l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D12" i="19"/>
  <c r="E12" i="19" s="1"/>
  <c r="O17" i="13"/>
  <c r="N17" i="13"/>
  <c r="O18" i="13"/>
  <c r="A19" i="13"/>
  <c r="Q17" i="13"/>
  <c r="P17" i="13" s="1"/>
  <c r="R17" i="13" s="1"/>
  <c r="O17" i="2"/>
  <c r="Q17" i="2" s="1"/>
  <c r="P17" i="2" s="1"/>
  <c r="P17" i="14"/>
  <c r="K132" i="14"/>
  <c r="K154" i="14"/>
  <c r="K139" i="14"/>
  <c r="K155" i="14"/>
  <c r="K140" i="14"/>
  <c r="K156" i="14"/>
  <c r="A18" i="14"/>
  <c r="B12" i="19"/>
  <c r="N19" i="13"/>
  <c r="A20" i="13"/>
  <c r="O19" i="13"/>
  <c r="Q18" i="13"/>
  <c r="P18" i="13" s="1"/>
  <c r="N18" i="13"/>
  <c r="D26" i="1"/>
  <c r="D27" i="1"/>
  <c r="C64" i="1"/>
  <c r="A13" i="3"/>
  <c r="B12" i="3"/>
  <c r="A18" i="2"/>
  <c r="N18" i="2" s="1"/>
  <c r="C13" i="3"/>
  <c r="D12" i="3"/>
  <c r="E12" i="3" s="1"/>
  <c r="A14" i="3"/>
  <c r="P18" i="14" l="1"/>
  <c r="A19" i="14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S17" i="13"/>
  <c r="H17" i="13"/>
  <c r="T17" i="13" s="1"/>
  <c r="I17" i="13" s="1"/>
  <c r="C17" i="2"/>
  <c r="X17" i="14"/>
  <c r="B13" i="19"/>
  <c r="B13" i="3"/>
  <c r="B14" i="3" s="1"/>
  <c r="R17" i="14"/>
  <c r="Q17" i="14" s="1"/>
  <c r="S17" i="14" s="1"/>
  <c r="T17" i="14" s="1"/>
  <c r="D13" i="19"/>
  <c r="D14" i="19" s="1"/>
  <c r="P19" i="14"/>
  <c r="O18" i="14"/>
  <c r="B14" i="19"/>
  <c r="R18" i="13"/>
  <c r="S18" i="13" s="1"/>
  <c r="Q19" i="13"/>
  <c r="P19" i="13" s="1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V17" i="2"/>
  <c r="D13" i="3"/>
  <c r="C14" i="3"/>
  <c r="D15" i="19" l="1"/>
  <c r="E13" i="3"/>
  <c r="E13" i="19"/>
  <c r="J17" i="2"/>
  <c r="I17" i="14"/>
  <c r="U17" i="14" s="1"/>
  <c r="J17" i="14" s="1"/>
  <c r="K18" i="14" s="1"/>
  <c r="P20" i="14"/>
  <c r="O19" i="14"/>
  <c r="R18" i="14"/>
  <c r="Q18" i="14" s="1"/>
  <c r="S18" i="14" s="1"/>
  <c r="T18" i="14" s="1"/>
  <c r="B15" i="19"/>
  <c r="R19" i="13"/>
  <c r="S19" i="13" s="1"/>
  <c r="A22" i="13"/>
  <c r="O21" i="13"/>
  <c r="N21" i="13"/>
  <c r="Q20" i="13"/>
  <c r="P20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D16" i="19" l="1"/>
  <c r="C18" i="2"/>
  <c r="C18" i="13"/>
  <c r="U18" i="14"/>
  <c r="R19" i="14"/>
  <c r="Q19" i="14" s="1"/>
  <c r="P21" i="14"/>
  <c r="O20" i="14"/>
  <c r="B16" i="19"/>
  <c r="H18" i="14"/>
  <c r="R20" i="13"/>
  <c r="S20" i="13" s="1"/>
  <c r="Q21" i="13"/>
  <c r="P21" i="13" s="1"/>
  <c r="A23" i="13"/>
  <c r="O22" i="13"/>
  <c r="N22" i="13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D17" i="19"/>
  <c r="T18" i="13"/>
  <c r="J18" i="13"/>
  <c r="X18" i="14"/>
  <c r="J18" i="14"/>
  <c r="K19" i="14" s="1"/>
  <c r="S19" i="14"/>
  <c r="T19" i="14" s="1"/>
  <c r="R20" i="14"/>
  <c r="Q20" i="14" s="1"/>
  <c r="P22" i="14"/>
  <c r="O21" i="14"/>
  <c r="B17" i="19"/>
  <c r="R21" i="13"/>
  <c r="S21" i="13" s="1"/>
  <c r="A24" i="13"/>
  <c r="O23" i="13"/>
  <c r="N23" i="13"/>
  <c r="Q22" i="13"/>
  <c r="P22" i="13" s="1"/>
  <c r="G18" i="2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D18" i="19" l="1"/>
  <c r="I18" i="13"/>
  <c r="G18" i="13"/>
  <c r="H18" i="13"/>
  <c r="V18" i="13" s="1"/>
  <c r="E14" i="3"/>
  <c r="E14" i="19"/>
  <c r="S20" i="14"/>
  <c r="T20" i="14" s="1"/>
  <c r="R21" i="14"/>
  <c r="Q21" i="14" s="1"/>
  <c r="P23" i="14"/>
  <c r="O22" i="14"/>
  <c r="B18" i="19"/>
  <c r="R22" i="13"/>
  <c r="S22" i="13" s="1"/>
  <c r="Q23" i="13"/>
  <c r="P23" i="13"/>
  <c r="A25" i="13"/>
  <c r="N24" i="13"/>
  <c r="O24" i="13"/>
  <c r="Q22" i="2"/>
  <c r="P22" i="2" s="1"/>
  <c r="R22" i="2" s="1"/>
  <c r="S22" i="2" s="1"/>
  <c r="N23" i="2"/>
  <c r="A24" i="2"/>
  <c r="O23" i="2"/>
  <c r="B18" i="3"/>
  <c r="A19" i="3"/>
  <c r="C18" i="3"/>
  <c r="D17" i="3"/>
  <c r="D19" i="19" l="1"/>
  <c r="C19" i="2"/>
  <c r="C19" i="13"/>
  <c r="T19" i="13" s="1"/>
  <c r="U19" i="14"/>
  <c r="V19" i="14" s="1"/>
  <c r="J19" i="13"/>
  <c r="S21" i="14"/>
  <c r="T21" i="14" s="1"/>
  <c r="P24" i="14"/>
  <c r="O23" i="14"/>
  <c r="R22" i="14"/>
  <c r="Q22" i="14" s="1"/>
  <c r="B19" i="19"/>
  <c r="R23" i="13"/>
  <c r="S23" i="13" s="1"/>
  <c r="O25" i="13"/>
  <c r="N25" i="13"/>
  <c r="A26" i="13"/>
  <c r="Q24" i="13"/>
  <c r="P24" i="13" s="1"/>
  <c r="D18" i="3"/>
  <c r="C19" i="3"/>
  <c r="B19" i="3"/>
  <c r="A20" i="3"/>
  <c r="Q23" i="2"/>
  <c r="P23" i="2" s="1"/>
  <c r="R23" i="2" s="1"/>
  <c r="S23" i="2" s="1"/>
  <c r="O24" i="2"/>
  <c r="A25" i="2"/>
  <c r="N24" i="2"/>
  <c r="D20" i="19" l="1"/>
  <c r="I19" i="14"/>
  <c r="J19" i="14"/>
  <c r="H19" i="14"/>
  <c r="X19" i="14" s="1"/>
  <c r="H19" i="13"/>
  <c r="V19" i="13" s="1"/>
  <c r="I19" i="13"/>
  <c r="G19" i="13"/>
  <c r="J19" i="2"/>
  <c r="T19" i="2"/>
  <c r="S22" i="14"/>
  <c r="T22" i="14" s="1"/>
  <c r="P25" i="14"/>
  <c r="O24" i="14"/>
  <c r="R23" i="14"/>
  <c r="Q23" i="14" s="1"/>
  <c r="B20" i="19"/>
  <c r="Q25" i="13"/>
  <c r="P25" i="13" s="1"/>
  <c r="O26" i="13"/>
  <c r="N26" i="13"/>
  <c r="A27" i="13"/>
  <c r="R24" i="13"/>
  <c r="S24" i="13" s="1"/>
  <c r="N25" i="2"/>
  <c r="O25" i="2"/>
  <c r="A26" i="2"/>
  <c r="Q24" i="2"/>
  <c r="P24" i="2" s="1"/>
  <c r="R24" i="2" s="1"/>
  <c r="S24" i="2" s="1"/>
  <c r="B20" i="3"/>
  <c r="A21" i="3"/>
  <c r="C20" i="3"/>
  <c r="D19" i="3"/>
  <c r="D21" i="19" l="1"/>
  <c r="G19" i="2"/>
  <c r="H19" i="2"/>
  <c r="V19" i="2" s="1"/>
  <c r="I19" i="2"/>
  <c r="S23" i="14"/>
  <c r="T23" i="14" s="1"/>
  <c r="R24" i="14"/>
  <c r="Q24" i="14" s="1"/>
  <c r="P26" i="14"/>
  <c r="O25" i="14"/>
  <c r="B21" i="19"/>
  <c r="R25" i="13"/>
  <c r="S25" i="13" s="1"/>
  <c r="N27" i="13"/>
  <c r="A28" i="13"/>
  <c r="O27" i="13"/>
  <c r="Q26" i="13"/>
  <c r="P26" i="13" s="1"/>
  <c r="C21" i="3"/>
  <c r="D20" i="3"/>
  <c r="B21" i="3"/>
  <c r="A22" i="3"/>
  <c r="O26" i="2"/>
  <c r="A27" i="2"/>
  <c r="N26" i="2"/>
  <c r="Q25" i="2"/>
  <c r="P25" i="2" s="1"/>
  <c r="R25" i="2" s="1"/>
  <c r="S25" i="2" s="1"/>
  <c r="D22" i="19" l="1"/>
  <c r="E15" i="3"/>
  <c r="E15" i="19"/>
  <c r="S24" i="14"/>
  <c r="T24" i="14" s="1"/>
  <c r="P27" i="14"/>
  <c r="O26" i="14"/>
  <c r="R25" i="14"/>
  <c r="Q25" i="14" s="1"/>
  <c r="S25" i="14" s="1"/>
  <c r="T25" i="14" s="1"/>
  <c r="B22" i="19"/>
  <c r="Q27" i="13"/>
  <c r="P27" i="13" s="1"/>
  <c r="N28" i="13"/>
  <c r="A29" i="13"/>
  <c r="O28" i="13"/>
  <c r="R26" i="13"/>
  <c r="S26" i="13" s="1"/>
  <c r="Q26" i="2"/>
  <c r="P26" i="2" s="1"/>
  <c r="R26" i="2" s="1"/>
  <c r="S26" i="2" s="1"/>
  <c r="N27" i="2"/>
  <c r="A28" i="2"/>
  <c r="O27" i="2"/>
  <c r="A23" i="3"/>
  <c r="B22" i="3"/>
  <c r="D21" i="3"/>
  <c r="C22" i="3"/>
  <c r="D23" i="19" l="1"/>
  <c r="C20" i="2"/>
  <c r="C20" i="13"/>
  <c r="R26" i="14"/>
  <c r="Q26" i="14" s="1"/>
  <c r="S26" i="14" s="1"/>
  <c r="T26" i="14" s="1"/>
  <c r="P28" i="14"/>
  <c r="O27" i="14"/>
  <c r="B23" i="19"/>
  <c r="Q28" i="13"/>
  <c r="P28" i="13" s="1"/>
  <c r="N29" i="13"/>
  <c r="A30" i="13"/>
  <c r="O29" i="13"/>
  <c r="R27" i="13"/>
  <c r="S27" i="13" s="1"/>
  <c r="B23" i="3"/>
  <c r="A24" i="3"/>
  <c r="Q27" i="2"/>
  <c r="P27" i="2" s="1"/>
  <c r="R27" i="2" s="1"/>
  <c r="S27" i="2" s="1"/>
  <c r="O28" i="2"/>
  <c r="A29" i="2"/>
  <c r="N28" i="2"/>
  <c r="D22" i="3"/>
  <c r="C23" i="3"/>
  <c r="D24" i="19" l="1"/>
  <c r="T20" i="13"/>
  <c r="J20" i="13"/>
  <c r="U20" i="14"/>
  <c r="V20" i="14" s="1"/>
  <c r="K20" i="14"/>
  <c r="T20" i="2"/>
  <c r="J20" i="2"/>
  <c r="R27" i="14"/>
  <c r="Q27" i="14" s="1"/>
  <c r="S27" i="14" s="1"/>
  <c r="T27" i="14" s="1"/>
  <c r="P29" i="14"/>
  <c r="O28" i="14"/>
  <c r="B24" i="19"/>
  <c r="Q29" i="13"/>
  <c r="P29" i="13" s="1"/>
  <c r="O30" i="13"/>
  <c r="N30" i="13"/>
  <c r="A31" i="13"/>
  <c r="R28" i="13"/>
  <c r="S28" i="13" s="1"/>
  <c r="N29" i="2"/>
  <c r="O29" i="2"/>
  <c r="A30" i="2"/>
  <c r="Q28" i="2"/>
  <c r="P28" i="2" s="1"/>
  <c r="R28" i="2" s="1"/>
  <c r="S28" i="2" s="1"/>
  <c r="A25" i="3"/>
  <c r="B24" i="3"/>
  <c r="D23" i="3"/>
  <c r="C24" i="3"/>
  <c r="D25" i="19" s="1"/>
  <c r="G20" i="2" l="1"/>
  <c r="I20" i="2"/>
  <c r="H20" i="2"/>
  <c r="V20" i="2" s="1"/>
  <c r="H20" i="14"/>
  <c r="J20" i="14"/>
  <c r="I20" i="14"/>
  <c r="X20" i="14" s="1"/>
  <c r="H20" i="13"/>
  <c r="V20" i="13" s="1"/>
  <c r="G20" i="13"/>
  <c r="I20" i="13"/>
  <c r="R28" i="14"/>
  <c r="Q28" i="14" s="1"/>
  <c r="S28" i="14" s="1"/>
  <c r="T28" i="14" s="1"/>
  <c r="P30" i="14"/>
  <c r="O29" i="14"/>
  <c r="B25" i="19"/>
  <c r="A32" i="13"/>
  <c r="O31" i="13"/>
  <c r="N31" i="13"/>
  <c r="Q30" i="13"/>
  <c r="P30" i="13" s="1"/>
  <c r="R29" i="13"/>
  <c r="S29" i="13" s="1"/>
  <c r="A31" i="2"/>
  <c r="N30" i="2"/>
  <c r="O30" i="2"/>
  <c r="A26" i="3"/>
  <c r="B25" i="3"/>
  <c r="Q29" i="2"/>
  <c r="P29" i="2" s="1"/>
  <c r="R29" i="2" s="1"/>
  <c r="S29" i="2" s="1"/>
  <c r="D24" i="3"/>
  <c r="C25" i="3"/>
  <c r="D26" i="19" s="1"/>
  <c r="E16" i="3" l="1"/>
  <c r="E16" i="19"/>
  <c r="R29" i="14"/>
  <c r="Q29" i="14" s="1"/>
  <c r="S29" i="14" s="1"/>
  <c r="T29" i="14" s="1"/>
  <c r="P31" i="14"/>
  <c r="O30" i="14"/>
  <c r="B26" i="19"/>
  <c r="R30" i="13"/>
  <c r="S30" i="13" s="1"/>
  <c r="Q31" i="13"/>
  <c r="P31" i="13"/>
  <c r="O32" i="13"/>
  <c r="N32" i="13"/>
  <c r="A33" i="13"/>
  <c r="Q30" i="2"/>
  <c r="P30" i="2" s="1"/>
  <c r="R30" i="2" s="1"/>
  <c r="S30" i="2" s="1"/>
  <c r="A27" i="3"/>
  <c r="B26" i="3"/>
  <c r="C26" i="3"/>
  <c r="D25" i="3"/>
  <c r="N31" i="2"/>
  <c r="O31" i="2"/>
  <c r="A32" i="2"/>
  <c r="D27" i="19" l="1"/>
  <c r="C21" i="2"/>
  <c r="C21" i="13"/>
  <c r="R30" i="14"/>
  <c r="Q30" i="14" s="1"/>
  <c r="S30" i="14" s="1"/>
  <c r="T30" i="14" s="1"/>
  <c r="P32" i="14"/>
  <c r="O31" i="14"/>
  <c r="B27" i="19"/>
  <c r="R31" i="13"/>
  <c r="S31" i="13" s="1"/>
  <c r="O33" i="13"/>
  <c r="N33" i="13"/>
  <c r="A34" i="13"/>
  <c r="Q32" i="13"/>
  <c r="P32" i="13" s="1"/>
  <c r="A28" i="3"/>
  <c r="B27" i="3"/>
  <c r="Q31" i="2"/>
  <c r="P31" i="2" s="1"/>
  <c r="R31" i="2" s="1"/>
  <c r="S31" i="2" s="1"/>
  <c r="D26" i="3"/>
  <c r="C27" i="3"/>
  <c r="O32" i="2"/>
  <c r="A33" i="2"/>
  <c r="N32" i="2"/>
  <c r="D28" i="19" l="1"/>
  <c r="T21" i="13"/>
  <c r="J21" i="13"/>
  <c r="U21" i="14"/>
  <c r="V21" i="14" s="1"/>
  <c r="K21" i="14"/>
  <c r="T21" i="2"/>
  <c r="J21" i="2"/>
  <c r="P33" i="14"/>
  <c r="O32" i="14"/>
  <c r="R31" i="14"/>
  <c r="Q31" i="14" s="1"/>
  <c r="S31" i="14" s="1"/>
  <c r="T31" i="14" s="1"/>
  <c r="B28" i="19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D29" i="19" l="1"/>
  <c r="H21" i="2"/>
  <c r="V21" i="2" s="1"/>
  <c r="I21" i="2"/>
  <c r="G21" i="2"/>
  <c r="G21" i="13"/>
  <c r="I21" i="13"/>
  <c r="H21" i="13"/>
  <c r="V21" i="13" s="1"/>
  <c r="I21" i="14"/>
  <c r="J21" i="14"/>
  <c r="H21" i="14"/>
  <c r="R32" i="14"/>
  <c r="Q32" i="14" s="1"/>
  <c r="S32" i="14" s="1"/>
  <c r="T32" i="14" s="1"/>
  <c r="P34" i="14"/>
  <c r="O33" i="14"/>
  <c r="B29" i="19"/>
  <c r="K26" i="14"/>
  <c r="R33" i="13"/>
  <c r="S33" i="13" s="1"/>
  <c r="Q34" i="13"/>
  <c r="P34" i="13" s="1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X21" i="14" l="1"/>
  <c r="D30" i="19"/>
  <c r="E17" i="3"/>
  <c r="E17" i="19"/>
  <c r="K27" i="14"/>
  <c r="P35" i="14"/>
  <c r="O34" i="14"/>
  <c r="R33" i="14"/>
  <c r="Q33" i="14" s="1"/>
  <c r="S33" i="14" s="1"/>
  <c r="T33" i="14" s="1"/>
  <c r="B30" i="19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D31" i="19" l="1"/>
  <c r="C22" i="2"/>
  <c r="T22" i="2" s="1"/>
  <c r="C22" i="13"/>
  <c r="T22" i="13" s="1"/>
  <c r="P36" i="14"/>
  <c r="O35" i="14"/>
  <c r="R34" i="14"/>
  <c r="Q34" i="14" s="1"/>
  <c r="S34" i="14" s="1"/>
  <c r="T34" i="14" s="1"/>
  <c r="B31" i="19"/>
  <c r="R35" i="13"/>
  <c r="S35" i="13" s="1"/>
  <c r="A38" i="13"/>
  <c r="N37" i="13"/>
  <c r="O37" i="13"/>
  <c r="Q36" i="13"/>
  <c r="P36" i="13" s="1"/>
  <c r="Q35" i="2"/>
  <c r="P35" i="2" s="1"/>
  <c r="R35" i="2" s="1"/>
  <c r="S35" i="2" s="1"/>
  <c r="C31" i="3"/>
  <c r="D30" i="3"/>
  <c r="O36" i="2"/>
  <c r="A37" i="2"/>
  <c r="N36" i="2"/>
  <c r="B31" i="3"/>
  <c r="A32" i="3"/>
  <c r="D32" i="19" l="1"/>
  <c r="I22" i="2"/>
  <c r="G22" i="2"/>
  <c r="H22" i="2"/>
  <c r="V22" i="2" s="1"/>
  <c r="U22" i="14"/>
  <c r="V22" i="14" s="1"/>
  <c r="K22" i="14"/>
  <c r="H22" i="13"/>
  <c r="V22" i="13" s="1"/>
  <c r="I22" i="13"/>
  <c r="G22" i="13"/>
  <c r="R35" i="14"/>
  <c r="Q35" i="14" s="1"/>
  <c r="S35" i="14" s="1"/>
  <c r="T35" i="14" s="1"/>
  <c r="P37" i="14"/>
  <c r="O36" i="14"/>
  <c r="B32" i="19"/>
  <c r="Q37" i="13"/>
  <c r="P37" i="13" s="1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D33" i="19" l="1"/>
  <c r="H22" i="14"/>
  <c r="J22" i="14"/>
  <c r="K23" i="14" s="1"/>
  <c r="I22" i="14"/>
  <c r="X22" i="14" s="1"/>
  <c r="E18" i="3"/>
  <c r="E18" i="19"/>
  <c r="R36" i="14"/>
  <c r="Q36" i="14" s="1"/>
  <c r="S36" i="14" s="1"/>
  <c r="T36" i="14" s="1"/>
  <c r="P38" i="14"/>
  <c r="O37" i="14"/>
  <c r="B33" i="19"/>
  <c r="K29" i="14"/>
  <c r="Q38" i="13"/>
  <c r="P38" i="13" s="1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D34" i="19" l="1"/>
  <c r="C23" i="2"/>
  <c r="T23" i="2" s="1"/>
  <c r="U23" i="14"/>
  <c r="V23" i="14" s="1"/>
  <c r="C23" i="13"/>
  <c r="T23" i="13" s="1"/>
  <c r="R37" i="14"/>
  <c r="Q37" i="14" s="1"/>
  <c r="S37" i="14" s="1"/>
  <c r="T37" i="14" s="1"/>
  <c r="P39" i="14"/>
  <c r="O38" i="14"/>
  <c r="B34" i="19"/>
  <c r="Q39" i="13"/>
  <c r="P39" i="13" s="1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D35" i="19" l="1"/>
  <c r="I23" i="13"/>
  <c r="H23" i="13"/>
  <c r="V23" i="13" s="1"/>
  <c r="G23" i="13"/>
  <c r="I23" i="14"/>
  <c r="X23" i="14" s="1"/>
  <c r="H23" i="14"/>
  <c r="J23" i="14"/>
  <c r="K24" i="14" s="1"/>
  <c r="H23" i="2"/>
  <c r="V23" i="2" s="1"/>
  <c r="G23" i="2"/>
  <c r="I23" i="2"/>
  <c r="K30" i="14"/>
  <c r="P40" i="14"/>
  <c r="O39" i="14"/>
  <c r="R38" i="14"/>
  <c r="Q38" i="14" s="1"/>
  <c r="S38" i="14" s="1"/>
  <c r="T38" i="14" s="1"/>
  <c r="B35" i="19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D36" i="19" l="1"/>
  <c r="E19" i="3"/>
  <c r="E19" i="19"/>
  <c r="P41" i="14"/>
  <c r="O40" i="14"/>
  <c r="R39" i="14"/>
  <c r="Q39" i="14" s="1"/>
  <c r="S39" i="14" s="1"/>
  <c r="T39" i="14" s="1"/>
  <c r="B36" i="19"/>
  <c r="R40" i="13"/>
  <c r="S40" i="13" s="1"/>
  <c r="N42" i="13"/>
  <c r="A43" i="13"/>
  <c r="O42" i="13"/>
  <c r="Q41" i="13"/>
  <c r="P41" i="13" s="1"/>
  <c r="B36" i="3"/>
  <c r="A37" i="3"/>
  <c r="Q40" i="2"/>
  <c r="P40" i="2" s="1"/>
  <c r="R40" i="2" s="1"/>
  <c r="S40" i="2" s="1"/>
  <c r="N41" i="2"/>
  <c r="A42" i="2"/>
  <c r="O41" i="2"/>
  <c r="D35" i="3"/>
  <c r="C36" i="3"/>
  <c r="D37" i="19" l="1"/>
  <c r="C24" i="2"/>
  <c r="T24" i="2" s="1"/>
  <c r="U24" i="14"/>
  <c r="V24" i="14" s="1"/>
  <c r="C24" i="13"/>
  <c r="T24" i="13" s="1"/>
  <c r="R40" i="14"/>
  <c r="Q40" i="14" s="1"/>
  <c r="S40" i="14" s="1"/>
  <c r="T40" i="14" s="1"/>
  <c r="P42" i="14"/>
  <c r="O41" i="14"/>
  <c r="B37" i="19"/>
  <c r="R41" i="13"/>
  <c r="S41" i="13" s="1"/>
  <c r="N43" i="13"/>
  <c r="O43" i="13"/>
  <c r="A44" i="13"/>
  <c r="Q42" i="13"/>
  <c r="P42" i="13" s="1"/>
  <c r="D36" i="3"/>
  <c r="C37" i="3"/>
  <c r="Q41" i="2"/>
  <c r="P41" i="2" s="1"/>
  <c r="R41" i="2" s="1"/>
  <c r="S41" i="2" s="1"/>
  <c r="O42" i="2"/>
  <c r="A43" i="2"/>
  <c r="N42" i="2"/>
  <c r="B37" i="3"/>
  <c r="A38" i="3"/>
  <c r="D38" i="19" l="1"/>
  <c r="G24" i="13"/>
  <c r="H24" i="13"/>
  <c r="V24" i="13" s="1"/>
  <c r="I24" i="13"/>
  <c r="G24" i="2"/>
  <c r="I24" i="2"/>
  <c r="H24" i="2"/>
  <c r="V24" i="2" s="1"/>
  <c r="H24" i="14"/>
  <c r="J24" i="14"/>
  <c r="I24" i="14"/>
  <c r="X24" i="14" s="1"/>
  <c r="P43" i="14"/>
  <c r="O42" i="14"/>
  <c r="R41" i="14"/>
  <c r="Q41" i="14" s="1"/>
  <c r="S41" i="14" s="1"/>
  <c r="T41" i="14" s="1"/>
  <c r="B38" i="19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D39" i="19" l="1"/>
  <c r="E20" i="3"/>
  <c r="E20" i="19"/>
  <c r="P44" i="14"/>
  <c r="O43" i="14"/>
  <c r="R42" i="14"/>
  <c r="Q42" i="14" s="1"/>
  <c r="S42" i="14" s="1"/>
  <c r="T42" i="14" s="1"/>
  <c r="B39" i="19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D40" i="19" l="1"/>
  <c r="C25" i="2"/>
  <c r="T25" i="2" s="1"/>
  <c r="C25" i="13"/>
  <c r="T25" i="13" s="1"/>
  <c r="R43" i="14"/>
  <c r="Q43" i="14" s="1"/>
  <c r="S43" i="14" s="1"/>
  <c r="T43" i="14" s="1"/>
  <c r="P45" i="14"/>
  <c r="O44" i="14"/>
  <c r="B40" i="19"/>
  <c r="R44" i="13"/>
  <c r="S44" i="13" s="1"/>
  <c r="Q45" i="13"/>
  <c r="P45" i="13" s="1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U25" i="14" l="1"/>
  <c r="K25" i="14"/>
  <c r="D41" i="19"/>
  <c r="G25" i="2"/>
  <c r="I25" i="2"/>
  <c r="H25" i="2"/>
  <c r="V25" i="2" s="1"/>
  <c r="H25" i="13"/>
  <c r="V25" i="13" s="1"/>
  <c r="I25" i="13"/>
  <c r="G25" i="13"/>
  <c r="H25" i="14"/>
  <c r="J25" i="14"/>
  <c r="R44" i="14"/>
  <c r="Q44" i="14" s="1"/>
  <c r="S44" i="14" s="1"/>
  <c r="T44" i="14" s="1"/>
  <c r="P46" i="14"/>
  <c r="O45" i="14"/>
  <c r="B41" i="19"/>
  <c r="R45" i="13"/>
  <c r="S45" i="13" s="1"/>
  <c r="A48" i="13"/>
  <c r="O47" i="13"/>
  <c r="N47" i="13"/>
  <c r="Q46" i="13"/>
  <c r="P46" i="13" s="1"/>
  <c r="Q45" i="2"/>
  <c r="P45" i="2" s="1"/>
  <c r="R45" i="2" s="1"/>
  <c r="S45" i="2" s="1"/>
  <c r="C41" i="3"/>
  <c r="D40" i="3"/>
  <c r="A47" i="2"/>
  <c r="N46" i="2"/>
  <c r="O46" i="2"/>
  <c r="A42" i="3"/>
  <c r="B41" i="3"/>
  <c r="I25" i="14" l="1"/>
  <c r="X25" i="14" s="1"/>
  <c r="V25" i="14"/>
  <c r="D42" i="19"/>
  <c r="E21" i="3"/>
  <c r="E21" i="19"/>
  <c r="R45" i="14"/>
  <c r="Q45" i="14" s="1"/>
  <c r="S45" i="14" s="1"/>
  <c r="T45" i="14" s="1"/>
  <c r="P47" i="14"/>
  <c r="O46" i="14"/>
  <c r="B42" i="19"/>
  <c r="Q47" i="13"/>
  <c r="P47" i="13" s="1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D43" i="19" l="1"/>
  <c r="C26" i="13"/>
  <c r="U26" i="14"/>
  <c r="V26" i="14" s="1"/>
  <c r="C26" i="2"/>
  <c r="R46" i="14"/>
  <c r="Q46" i="14" s="1"/>
  <c r="S46" i="14" s="1"/>
  <c r="T46" i="14" s="1"/>
  <c r="P48" i="14"/>
  <c r="O47" i="14"/>
  <c r="B43" i="19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D44" i="19" l="1"/>
  <c r="T26" i="2"/>
  <c r="J26" i="2"/>
  <c r="H26" i="14"/>
  <c r="J26" i="14"/>
  <c r="I26" i="14"/>
  <c r="X26" i="14" s="1"/>
  <c r="T26" i="13"/>
  <c r="J26" i="13"/>
  <c r="P49" i="14"/>
  <c r="O48" i="14"/>
  <c r="R47" i="14"/>
  <c r="Q47" i="14" s="1"/>
  <c r="S47" i="14" s="1"/>
  <c r="T47" i="14" s="1"/>
  <c r="B44" i="19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D45" i="19" l="1"/>
  <c r="I26" i="13"/>
  <c r="H26" i="13"/>
  <c r="V26" i="13" s="1"/>
  <c r="G26" i="13"/>
  <c r="G26" i="2"/>
  <c r="I26" i="2"/>
  <c r="H26" i="2"/>
  <c r="V26" i="2" s="1"/>
  <c r="R48" i="14"/>
  <c r="Q48" i="14" s="1"/>
  <c r="S48" i="14" s="1"/>
  <c r="T48" i="14" s="1"/>
  <c r="P50" i="14"/>
  <c r="O49" i="14"/>
  <c r="B45" i="19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D46" i="19" l="1"/>
  <c r="E22" i="3"/>
  <c r="E22" i="19"/>
  <c r="P51" i="14"/>
  <c r="O50" i="14"/>
  <c r="R49" i="14"/>
  <c r="Q49" i="14" s="1"/>
  <c r="S49" i="14" s="1"/>
  <c r="T49" i="14" s="1"/>
  <c r="B46" i="19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D47" i="19" l="1"/>
  <c r="U27" i="14"/>
  <c r="V27" i="14" s="1"/>
  <c r="C27" i="13"/>
  <c r="T27" i="13" s="1"/>
  <c r="C27" i="2"/>
  <c r="T27" i="2" s="1"/>
  <c r="R50" i="14"/>
  <c r="Q50" i="14" s="1"/>
  <c r="S50" i="14" s="1"/>
  <c r="T50" i="14" s="1"/>
  <c r="P52" i="14"/>
  <c r="O51" i="14"/>
  <c r="B47" i="19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D48" i="19" l="1"/>
  <c r="G27" i="13"/>
  <c r="H27" i="13"/>
  <c r="V27" i="13" s="1"/>
  <c r="I27" i="13"/>
  <c r="I27" i="2"/>
  <c r="G27" i="2"/>
  <c r="H27" i="2"/>
  <c r="V27" i="2" s="1"/>
  <c r="J27" i="14"/>
  <c r="I27" i="14"/>
  <c r="X27" i="14" s="1"/>
  <c r="H27" i="14"/>
  <c r="R51" i="14"/>
  <c r="Q51" i="14" s="1"/>
  <c r="S51" i="14" s="1"/>
  <c r="T51" i="14" s="1"/>
  <c r="P53" i="14"/>
  <c r="O52" i="14"/>
  <c r="B48" i="19"/>
  <c r="R52" i="13"/>
  <c r="S52" i="13" s="1"/>
  <c r="Q53" i="13"/>
  <c r="P53" i="13" s="1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D49" i="19" l="1"/>
  <c r="E23" i="3"/>
  <c r="E23" i="19"/>
  <c r="R52" i="14"/>
  <c r="Q52" i="14" s="1"/>
  <c r="S52" i="14" s="1"/>
  <c r="T52" i="14" s="1"/>
  <c r="P54" i="14"/>
  <c r="O53" i="14"/>
  <c r="B49" i="19"/>
  <c r="O55" i="13"/>
  <c r="A56" i="13"/>
  <c r="N55" i="13"/>
  <c r="R53" i="13"/>
  <c r="S53" i="13" s="1"/>
  <c r="Q54" i="13"/>
  <c r="P54" i="13" s="1"/>
  <c r="C49" i="3"/>
  <c r="D48" i="3"/>
  <c r="A50" i="3"/>
  <c r="B49" i="3"/>
  <c r="A55" i="2"/>
  <c r="N54" i="2"/>
  <c r="O54" i="2"/>
  <c r="Q53" i="2"/>
  <c r="P53" i="2" s="1"/>
  <c r="R53" i="2" s="1"/>
  <c r="S53" i="2" s="1"/>
  <c r="D50" i="19" l="1"/>
  <c r="C28" i="2"/>
  <c r="C28" i="13"/>
  <c r="R53" i="14"/>
  <c r="Q53" i="14" s="1"/>
  <c r="S53" i="14" s="1"/>
  <c r="T53" i="14" s="1"/>
  <c r="P55" i="14"/>
  <c r="O54" i="14"/>
  <c r="B50" i="19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U28" i="14" l="1"/>
  <c r="K28" i="14"/>
  <c r="D51" i="19"/>
  <c r="H28" i="14"/>
  <c r="T28" i="13"/>
  <c r="J28" i="13"/>
  <c r="T28" i="2"/>
  <c r="J28" i="2"/>
  <c r="P56" i="14"/>
  <c r="O55" i="14"/>
  <c r="R54" i="14"/>
  <c r="Q54" i="14" s="1"/>
  <c r="S54" i="14" s="1"/>
  <c r="T54" i="14" s="1"/>
  <c r="B51" i="19"/>
  <c r="R55" i="13"/>
  <c r="S55" i="13" s="1"/>
  <c r="Q56" i="13"/>
  <c r="P56" i="13" s="1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J28" i="14" l="1"/>
  <c r="V28" i="14"/>
  <c r="I28" i="14"/>
  <c r="X28" i="14" s="1"/>
  <c r="D52" i="19"/>
  <c r="H28" i="2"/>
  <c r="V28" i="2" s="1"/>
  <c r="G28" i="2"/>
  <c r="I28" i="2"/>
  <c r="G28" i="13"/>
  <c r="I28" i="13"/>
  <c r="H28" i="13"/>
  <c r="V28" i="13" s="1"/>
  <c r="P57" i="14"/>
  <c r="O56" i="14"/>
  <c r="R55" i="14"/>
  <c r="Q55" i="14" s="1"/>
  <c r="S55" i="14" s="1"/>
  <c r="T55" i="14" s="1"/>
  <c r="B52" i="19"/>
  <c r="R56" i="13"/>
  <c r="S56" i="13" s="1"/>
  <c r="Q57" i="13"/>
  <c r="P57" i="13" s="1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D53" i="19" l="1"/>
  <c r="E24" i="3"/>
  <c r="E24" i="19"/>
  <c r="R56" i="14"/>
  <c r="Q56" i="14" s="1"/>
  <c r="S56" i="14" s="1"/>
  <c r="T56" i="14" s="1"/>
  <c r="P58" i="14"/>
  <c r="O57" i="14"/>
  <c r="B53" i="19"/>
  <c r="R57" i="13"/>
  <c r="S57" i="13" s="1"/>
  <c r="O59" i="13"/>
  <c r="N59" i="13"/>
  <c r="A60" i="13"/>
  <c r="Q58" i="13"/>
  <c r="P58" i="13" s="1"/>
  <c r="D52" i="3"/>
  <c r="C53" i="3"/>
  <c r="O58" i="2"/>
  <c r="A59" i="2"/>
  <c r="N58" i="2"/>
  <c r="Q57" i="2"/>
  <c r="P57" i="2" s="1"/>
  <c r="R57" i="2" s="1"/>
  <c r="S57" i="2" s="1"/>
  <c r="B53" i="3"/>
  <c r="A54" i="3"/>
  <c r="D54" i="19" l="1"/>
  <c r="U29" i="14"/>
  <c r="V29" i="14" s="1"/>
  <c r="C29" i="2"/>
  <c r="C29" i="13"/>
  <c r="P59" i="14"/>
  <c r="O58" i="14"/>
  <c r="R57" i="14"/>
  <c r="Q57" i="14" s="1"/>
  <c r="S57" i="14" s="1"/>
  <c r="T57" i="14" s="1"/>
  <c r="B54" i="19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D55" i="19" l="1"/>
  <c r="T29" i="13"/>
  <c r="J29" i="13"/>
  <c r="T29" i="2"/>
  <c r="J29" i="2"/>
  <c r="I29" i="14"/>
  <c r="X29" i="14" s="1"/>
  <c r="H29" i="14"/>
  <c r="J29" i="14"/>
  <c r="P60" i="14"/>
  <c r="O59" i="14"/>
  <c r="R58" i="14"/>
  <c r="Q58" i="14" s="1"/>
  <c r="S58" i="14" s="1"/>
  <c r="T58" i="14" s="1"/>
  <c r="B55" i="19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D56" i="19" l="1"/>
  <c r="G29" i="13"/>
  <c r="I29" i="13"/>
  <c r="H29" i="13"/>
  <c r="V29" i="13" s="1"/>
  <c r="I29" i="2"/>
  <c r="H29" i="2"/>
  <c r="V29" i="2" s="1"/>
  <c r="G29" i="2"/>
  <c r="R59" i="14"/>
  <c r="Q59" i="14" s="1"/>
  <c r="S59" i="14" s="1"/>
  <c r="T59" i="14" s="1"/>
  <c r="P61" i="14"/>
  <c r="O60" i="14"/>
  <c r="B56" i="19"/>
  <c r="R60" i="13"/>
  <c r="S60" i="13" s="1"/>
  <c r="A63" i="13"/>
  <c r="O62" i="13"/>
  <c r="N62" i="13"/>
  <c r="Q61" i="13"/>
  <c r="P61" i="13" s="1"/>
  <c r="N61" i="2"/>
  <c r="O61" i="2"/>
  <c r="A62" i="2"/>
  <c r="Q60" i="2"/>
  <c r="P60" i="2" s="1"/>
  <c r="R60" i="2" s="1"/>
  <c r="S60" i="2" s="1"/>
  <c r="A57" i="3"/>
  <c r="B56" i="3"/>
  <c r="D55" i="3"/>
  <c r="C56" i="3"/>
  <c r="D57" i="19" l="1"/>
  <c r="E25" i="3"/>
  <c r="E25" i="19"/>
  <c r="R60" i="14"/>
  <c r="Q60" i="14" s="1"/>
  <c r="S60" i="14" s="1"/>
  <c r="T60" i="14" s="1"/>
  <c r="P62" i="14"/>
  <c r="O61" i="14"/>
  <c r="B57" i="19"/>
  <c r="Q62" i="13"/>
  <c r="P62" i="13" s="1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D58" i="19" l="1"/>
  <c r="U30" i="14"/>
  <c r="V30" i="14" s="1"/>
  <c r="C30" i="2"/>
  <c r="T30" i="2" s="1"/>
  <c r="C30" i="13"/>
  <c r="T30" i="13" s="1"/>
  <c r="R61" i="14"/>
  <c r="Q61" i="14" s="1"/>
  <c r="S61" i="14" s="1"/>
  <c r="T61" i="14" s="1"/>
  <c r="P63" i="14"/>
  <c r="O62" i="14"/>
  <c r="B58" i="19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D59" i="19" l="1"/>
  <c r="G30" i="13"/>
  <c r="H30" i="13"/>
  <c r="V30" i="13" s="1"/>
  <c r="I30" i="13"/>
  <c r="G30" i="2"/>
  <c r="I30" i="2"/>
  <c r="H30" i="2"/>
  <c r="V30" i="2" s="1"/>
  <c r="H30" i="14"/>
  <c r="J30" i="14"/>
  <c r="I30" i="14"/>
  <c r="X30" i="14" s="1"/>
  <c r="P64" i="14"/>
  <c r="O63" i="14"/>
  <c r="R62" i="14"/>
  <c r="Q62" i="14" s="1"/>
  <c r="S62" i="14" s="1"/>
  <c r="T62" i="14" s="1"/>
  <c r="B59" i="19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D60" i="19" l="1"/>
  <c r="E26" i="3"/>
  <c r="E26" i="19"/>
  <c r="P65" i="14"/>
  <c r="O64" i="14"/>
  <c r="R63" i="14"/>
  <c r="Q63" i="14" s="1"/>
  <c r="S63" i="14" s="1"/>
  <c r="T63" i="14" s="1"/>
  <c r="B60" i="19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D61" i="19" l="1"/>
  <c r="C31" i="2"/>
  <c r="T31" i="2" s="1"/>
  <c r="C31" i="13"/>
  <c r="T31" i="13" s="1"/>
  <c r="R64" i="14"/>
  <c r="Q64" i="14" s="1"/>
  <c r="S64" i="14" s="1"/>
  <c r="T64" i="14" s="1"/>
  <c r="P66" i="14"/>
  <c r="O65" i="14"/>
  <c r="B61" i="19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D62" i="19" l="1"/>
  <c r="G31" i="13"/>
  <c r="H31" i="13"/>
  <c r="V31" i="13" s="1"/>
  <c r="I31" i="13"/>
  <c r="H31" i="2"/>
  <c r="V31" i="2" s="1"/>
  <c r="I31" i="2"/>
  <c r="G31" i="2"/>
  <c r="U31" i="14"/>
  <c r="V31" i="14" s="1"/>
  <c r="K31" i="14"/>
  <c r="R65" i="14"/>
  <c r="Q65" i="14" s="1"/>
  <c r="S65" i="14" s="1"/>
  <c r="T65" i="14" s="1"/>
  <c r="P67" i="14"/>
  <c r="O66" i="14"/>
  <c r="B62" i="19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D63" i="19" l="1"/>
  <c r="E27" i="3"/>
  <c r="E27" i="19"/>
  <c r="J31" i="14"/>
  <c r="K32" i="14" s="1"/>
  <c r="H31" i="14"/>
  <c r="I31" i="14"/>
  <c r="X31" i="14" s="1"/>
  <c r="R66" i="14"/>
  <c r="Q66" i="14" s="1"/>
  <c r="S66" i="14" s="1"/>
  <c r="T66" i="14" s="1"/>
  <c r="P68" i="14"/>
  <c r="O67" i="14"/>
  <c r="B63" i="19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D64" i="19" l="1"/>
  <c r="C32" i="2"/>
  <c r="U32" i="14"/>
  <c r="V32" i="14" s="1"/>
  <c r="C32" i="13"/>
  <c r="R67" i="14"/>
  <c r="Q67" i="14" s="1"/>
  <c r="S67" i="14" s="1"/>
  <c r="T67" i="14" s="1"/>
  <c r="P69" i="14"/>
  <c r="O68" i="14"/>
  <c r="B64" i="19"/>
  <c r="R68" i="13"/>
  <c r="S68" i="13" s="1"/>
  <c r="Q69" i="13"/>
  <c r="P69" i="13" s="1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D65" i="19" l="1"/>
  <c r="T32" i="13"/>
  <c r="J32" i="13"/>
  <c r="I32" i="14"/>
  <c r="X32" i="14" s="1"/>
  <c r="H32" i="14"/>
  <c r="J32" i="14"/>
  <c r="T32" i="2"/>
  <c r="J32" i="2"/>
  <c r="R68" i="14"/>
  <c r="Q68" i="14" s="1"/>
  <c r="S68" i="14" s="1"/>
  <c r="T68" i="14" s="1"/>
  <c r="P70" i="14"/>
  <c r="O69" i="14"/>
  <c r="B65" i="19"/>
  <c r="Q70" i="13"/>
  <c r="P70" i="13" s="1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D66" i="19" l="1"/>
  <c r="I32" i="2"/>
  <c r="H32" i="2"/>
  <c r="V32" i="2" s="1"/>
  <c r="G32" i="2"/>
  <c r="I32" i="13"/>
  <c r="G32" i="13"/>
  <c r="H32" i="13"/>
  <c r="V32" i="13" s="1"/>
  <c r="R69" i="14"/>
  <c r="Q69" i="14" s="1"/>
  <c r="S69" i="14" s="1"/>
  <c r="T69" i="14" s="1"/>
  <c r="P71" i="14"/>
  <c r="O70" i="14"/>
  <c r="B66" i="19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D67" i="19" l="1"/>
  <c r="E28" i="3"/>
  <c r="E28" i="19"/>
  <c r="R70" i="14"/>
  <c r="Q70" i="14" s="1"/>
  <c r="S70" i="14" s="1"/>
  <c r="T70" i="14" s="1"/>
  <c r="P72" i="14"/>
  <c r="O71" i="14"/>
  <c r="B67" i="19"/>
  <c r="K46" i="14"/>
  <c r="R71" i="13"/>
  <c r="S71" i="13" s="1"/>
  <c r="Q72" i="13"/>
  <c r="P72" i="13" s="1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D68" i="19" l="1"/>
  <c r="C33" i="2"/>
  <c r="C33" i="13"/>
  <c r="P73" i="14"/>
  <c r="O72" i="14"/>
  <c r="R71" i="14"/>
  <c r="Q71" i="14" s="1"/>
  <c r="S71" i="14" s="1"/>
  <c r="T71" i="14" s="1"/>
  <c r="B68" i="19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D69" i="19" l="1"/>
  <c r="U33" i="14"/>
  <c r="V33" i="14" s="1"/>
  <c r="K33" i="14"/>
  <c r="T33" i="13"/>
  <c r="J33" i="13"/>
  <c r="T33" i="2"/>
  <c r="J33" i="2"/>
  <c r="R72" i="14"/>
  <c r="Q72" i="14" s="1"/>
  <c r="S72" i="14" s="1"/>
  <c r="T72" i="14" s="1"/>
  <c r="P74" i="14"/>
  <c r="O73" i="14"/>
  <c r="B69" i="19"/>
  <c r="R73" i="13"/>
  <c r="S73" i="13" s="1"/>
  <c r="Q74" i="13"/>
  <c r="P74" i="13" s="1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D70" i="19" l="1"/>
  <c r="H33" i="2"/>
  <c r="V33" i="2" s="1"/>
  <c r="I33" i="2"/>
  <c r="G33" i="2"/>
  <c r="H33" i="14"/>
  <c r="J33" i="14"/>
  <c r="K34" i="14" s="1"/>
  <c r="I33" i="14"/>
  <c r="X33" i="14" s="1"/>
  <c r="I33" i="13"/>
  <c r="H33" i="13"/>
  <c r="V33" i="13" s="1"/>
  <c r="G33" i="13"/>
  <c r="P75" i="14"/>
  <c r="O74" i="14"/>
  <c r="R73" i="14"/>
  <c r="Q73" i="14" s="1"/>
  <c r="S73" i="14" s="1"/>
  <c r="T73" i="14" s="1"/>
  <c r="B70" i="19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D71" i="19" l="1"/>
  <c r="E29" i="3"/>
  <c r="E29" i="19"/>
  <c r="R74" i="14"/>
  <c r="Q74" i="14" s="1"/>
  <c r="S74" i="14" s="1"/>
  <c r="T74" i="14" s="1"/>
  <c r="P76" i="14"/>
  <c r="O75" i="14"/>
  <c r="B71" i="19"/>
  <c r="R75" i="13"/>
  <c r="S75" i="13" s="1"/>
  <c r="Q76" i="13"/>
  <c r="P76" i="13" s="1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D72" i="19" l="1"/>
  <c r="C34" i="2"/>
  <c r="T34" i="2" s="1"/>
  <c r="C34" i="13"/>
  <c r="T34" i="13" s="1"/>
  <c r="U34" i="14"/>
  <c r="V34" i="14" s="1"/>
  <c r="R75" i="14"/>
  <c r="Q75" i="14" s="1"/>
  <c r="S75" i="14" s="1"/>
  <c r="T75" i="14" s="1"/>
  <c r="P77" i="14"/>
  <c r="O76" i="14"/>
  <c r="B72" i="19"/>
  <c r="R76" i="13"/>
  <c r="S76" i="13" s="1"/>
  <c r="Q77" i="13"/>
  <c r="P77" i="13" s="1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D73" i="19" l="1"/>
  <c r="I34" i="14"/>
  <c r="X34" i="14" s="1"/>
  <c r="J34" i="14"/>
  <c r="H34" i="14"/>
  <c r="I34" i="13"/>
  <c r="H34" i="13"/>
  <c r="V34" i="13" s="1"/>
  <c r="G34" i="13"/>
  <c r="H34" i="2"/>
  <c r="V34" i="2" s="1"/>
  <c r="G34" i="2"/>
  <c r="I34" i="2"/>
  <c r="P78" i="14"/>
  <c r="O77" i="14"/>
  <c r="R76" i="14"/>
  <c r="Q76" i="14" s="1"/>
  <c r="S76" i="14" s="1"/>
  <c r="T76" i="14" s="1"/>
  <c r="B73" i="19"/>
  <c r="R77" i="13"/>
  <c r="S77" i="13" s="1"/>
  <c r="O79" i="13"/>
  <c r="N79" i="13"/>
  <c r="A80" i="13"/>
  <c r="Q78" i="13"/>
  <c r="P78" i="13" s="1"/>
  <c r="A74" i="3"/>
  <c r="B73" i="3"/>
  <c r="O78" i="2"/>
  <c r="A79" i="2"/>
  <c r="N78" i="2"/>
  <c r="Q77" i="2"/>
  <c r="P77" i="2" s="1"/>
  <c r="R77" i="2" s="1"/>
  <c r="S77" i="2" s="1"/>
  <c r="C73" i="3"/>
  <c r="D72" i="3"/>
  <c r="D74" i="19" l="1"/>
  <c r="E30" i="3"/>
  <c r="E30" i="19"/>
  <c r="R77" i="14"/>
  <c r="Q77" i="14" s="1"/>
  <c r="S77" i="14" s="1"/>
  <c r="T77" i="14" s="1"/>
  <c r="P79" i="14"/>
  <c r="O78" i="14"/>
  <c r="B74" i="19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D75" i="19" l="1"/>
  <c r="C35" i="2"/>
  <c r="T35" i="2" s="1"/>
  <c r="C35" i="13"/>
  <c r="T35" i="13" s="1"/>
  <c r="P80" i="14"/>
  <c r="O79" i="14"/>
  <c r="R78" i="14"/>
  <c r="Q78" i="14" s="1"/>
  <c r="S78" i="14" s="1"/>
  <c r="T78" i="14" s="1"/>
  <c r="B75" i="19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U35" i="14" l="1"/>
  <c r="J35" i="14" s="1"/>
  <c r="K35" i="14"/>
  <c r="D76" i="19"/>
  <c r="G35" i="2"/>
  <c r="H35" i="2"/>
  <c r="V35" i="2" s="1"/>
  <c r="I35" i="2"/>
  <c r="I35" i="13"/>
  <c r="H35" i="13"/>
  <c r="V35" i="13" s="1"/>
  <c r="G35" i="13"/>
  <c r="P81" i="14"/>
  <c r="O80" i="14"/>
  <c r="R79" i="14"/>
  <c r="Q79" i="14" s="1"/>
  <c r="S79" i="14" s="1"/>
  <c r="T79" i="14" s="1"/>
  <c r="B76" i="19"/>
  <c r="R80" i="13"/>
  <c r="S80" i="13" s="1"/>
  <c r="Q81" i="13"/>
  <c r="P81" i="13" s="1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H35" i="14" l="1"/>
  <c r="V35" i="14"/>
  <c r="I35" i="14"/>
  <c r="X35" i="14" s="1"/>
  <c r="D77" i="19"/>
  <c r="E31" i="3"/>
  <c r="E31" i="19"/>
  <c r="R80" i="14"/>
  <c r="Q80" i="14" s="1"/>
  <c r="S80" i="14" s="1"/>
  <c r="T80" i="14" s="1"/>
  <c r="P82" i="14"/>
  <c r="O81" i="14"/>
  <c r="B77" i="19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D78" i="19" l="1"/>
  <c r="C36" i="2"/>
  <c r="T36" i="2" s="1"/>
  <c r="C36" i="13"/>
  <c r="T36" i="13" s="1"/>
  <c r="P83" i="14"/>
  <c r="O82" i="14"/>
  <c r="R81" i="14"/>
  <c r="Q81" i="14" s="1"/>
  <c r="S81" i="14" s="1"/>
  <c r="T81" i="14" s="1"/>
  <c r="B78" i="19"/>
  <c r="Q83" i="13"/>
  <c r="P83" i="13" s="1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U36" i="14" l="1"/>
  <c r="V36" i="14" s="1"/>
  <c r="K36" i="14"/>
  <c r="D79" i="19"/>
  <c r="G36" i="13"/>
  <c r="I36" i="13"/>
  <c r="H36" i="13"/>
  <c r="V36" i="13" s="1"/>
  <c r="I36" i="14"/>
  <c r="X36" i="14" s="1"/>
  <c r="J36" i="14"/>
  <c r="H36" i="14"/>
  <c r="I36" i="2"/>
  <c r="H36" i="2"/>
  <c r="V36" i="2" s="1"/>
  <c r="G36" i="2"/>
  <c r="P84" i="14"/>
  <c r="O83" i="14"/>
  <c r="R82" i="14"/>
  <c r="Q82" i="14" s="1"/>
  <c r="S82" i="14" s="1"/>
  <c r="T82" i="14" s="1"/>
  <c r="B79" i="19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D80" i="19" l="1"/>
  <c r="E32" i="3"/>
  <c r="E32" i="19"/>
  <c r="R83" i="14"/>
  <c r="Q83" i="14" s="1"/>
  <c r="S83" i="14" s="1"/>
  <c r="T83" i="14" s="1"/>
  <c r="P85" i="14"/>
  <c r="O84" i="14"/>
  <c r="B80" i="19"/>
  <c r="R84" i="13"/>
  <c r="S84" i="13" s="1"/>
  <c r="N86" i="13"/>
  <c r="A87" i="13"/>
  <c r="O86" i="13"/>
  <c r="Q85" i="13"/>
  <c r="P85" i="13" s="1"/>
  <c r="Q84" i="2"/>
  <c r="P84" i="2" s="1"/>
  <c r="R84" i="2" s="1"/>
  <c r="S84" i="2" s="1"/>
  <c r="N85" i="2"/>
  <c r="O85" i="2"/>
  <c r="A86" i="2"/>
  <c r="A81" i="3"/>
  <c r="B80" i="3"/>
  <c r="C80" i="3"/>
  <c r="D79" i="3"/>
  <c r="D81" i="19" l="1"/>
  <c r="C37" i="2"/>
  <c r="C37" i="13"/>
  <c r="R84" i="14"/>
  <c r="Q84" i="14" s="1"/>
  <c r="S84" i="14" s="1"/>
  <c r="T84" i="14" s="1"/>
  <c r="P86" i="14"/>
  <c r="O85" i="14"/>
  <c r="B81" i="19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D82" i="19" l="1"/>
  <c r="U37" i="14"/>
  <c r="V37" i="14" s="1"/>
  <c r="K37" i="14"/>
  <c r="T37" i="13"/>
  <c r="J37" i="13"/>
  <c r="T37" i="2"/>
  <c r="J37" i="2"/>
  <c r="P87" i="14"/>
  <c r="O86" i="14"/>
  <c r="R85" i="14"/>
  <c r="Q85" i="14" s="1"/>
  <c r="S85" i="14" s="1"/>
  <c r="T85" i="14" s="1"/>
  <c r="B82" i="19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D83" i="19" l="1"/>
  <c r="H37" i="2"/>
  <c r="V37" i="2" s="1"/>
  <c r="G37" i="2"/>
  <c r="I37" i="2"/>
  <c r="I37" i="13"/>
  <c r="H37" i="13"/>
  <c r="V37" i="13" s="1"/>
  <c r="G37" i="13"/>
  <c r="J37" i="14"/>
  <c r="H37" i="14"/>
  <c r="I37" i="14"/>
  <c r="X37" i="14" s="1"/>
  <c r="R86" i="14"/>
  <c r="Q86" i="14" s="1"/>
  <c r="S86" i="14" s="1"/>
  <c r="T86" i="14" s="1"/>
  <c r="P88" i="14"/>
  <c r="O87" i="14"/>
  <c r="B83" i="19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D84" i="19" l="1"/>
  <c r="E33" i="3"/>
  <c r="E33" i="19"/>
  <c r="P89" i="14"/>
  <c r="O88" i="14"/>
  <c r="R87" i="14"/>
  <c r="Q87" i="14" s="1"/>
  <c r="S87" i="14" s="1"/>
  <c r="T87" i="14" s="1"/>
  <c r="B84" i="19"/>
  <c r="Q89" i="13"/>
  <c r="P89" i="13" s="1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D85" i="19" l="1"/>
  <c r="C38" i="13"/>
  <c r="T38" i="13" s="1"/>
  <c r="C38" i="2"/>
  <c r="T38" i="2" s="1"/>
  <c r="R88" i="14"/>
  <c r="Q88" i="14" s="1"/>
  <c r="S88" i="14" s="1"/>
  <c r="T88" i="14" s="1"/>
  <c r="P90" i="14"/>
  <c r="O89" i="14"/>
  <c r="B85" i="19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D86" i="19" l="1"/>
  <c r="I38" i="2"/>
  <c r="H38" i="2"/>
  <c r="V38" i="2" s="1"/>
  <c r="G38" i="2"/>
  <c r="U38" i="14"/>
  <c r="V38" i="14" s="1"/>
  <c r="K38" i="14"/>
  <c r="G38" i="13"/>
  <c r="I38" i="13"/>
  <c r="H38" i="13"/>
  <c r="V38" i="13" s="1"/>
  <c r="R89" i="14"/>
  <c r="Q89" i="14" s="1"/>
  <c r="S89" i="14" s="1"/>
  <c r="T89" i="14" s="1"/>
  <c r="P91" i="14"/>
  <c r="O90" i="14"/>
  <c r="B86" i="19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D87" i="19" l="1"/>
  <c r="H38" i="14"/>
  <c r="I38" i="14"/>
  <c r="X38" i="14" s="1"/>
  <c r="J38" i="14"/>
  <c r="E34" i="3"/>
  <c r="E34" i="19"/>
  <c r="P92" i="14"/>
  <c r="O91" i="14"/>
  <c r="R90" i="14"/>
  <c r="Q90" i="14" s="1"/>
  <c r="S90" i="14" s="1"/>
  <c r="T90" i="14" s="1"/>
  <c r="B87" i="19"/>
  <c r="A94" i="13"/>
  <c r="O93" i="13"/>
  <c r="N93" i="13"/>
  <c r="R91" i="13"/>
  <c r="S91" i="13" s="1"/>
  <c r="Q92" i="13"/>
  <c r="P92" i="13" s="1"/>
  <c r="B87" i="3"/>
  <c r="A88" i="3"/>
  <c r="N92" i="2"/>
  <c r="O92" i="2"/>
  <c r="A93" i="2"/>
  <c r="Q91" i="2"/>
  <c r="P91" i="2" s="1"/>
  <c r="R91" i="2" s="1"/>
  <c r="S91" i="2" s="1"/>
  <c r="C87" i="3"/>
  <c r="D86" i="3"/>
  <c r="D88" i="19" l="1"/>
  <c r="C39" i="13"/>
  <c r="T39" i="13" s="1"/>
  <c r="C39" i="2"/>
  <c r="T39" i="2" s="1"/>
  <c r="U39" i="14"/>
  <c r="V39" i="14" s="1"/>
  <c r="R91" i="14"/>
  <c r="Q91" i="14" s="1"/>
  <c r="S91" i="14" s="1"/>
  <c r="T91" i="14" s="1"/>
  <c r="P93" i="14"/>
  <c r="O92" i="14"/>
  <c r="B88" i="19"/>
  <c r="R92" i="13"/>
  <c r="S92" i="13" s="1"/>
  <c r="Q93" i="13"/>
  <c r="P93" i="13" s="1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39" i="14" l="1"/>
  <c r="D89" i="19"/>
  <c r="I39" i="2"/>
  <c r="G39" i="2"/>
  <c r="H39" i="2"/>
  <c r="V39" i="2" s="1"/>
  <c r="J39" i="14"/>
  <c r="H39" i="14"/>
  <c r="I39" i="14"/>
  <c r="X39" i="14" s="1"/>
  <c r="H39" i="13"/>
  <c r="V39" i="13" s="1"/>
  <c r="G39" i="13"/>
  <c r="I39" i="13"/>
  <c r="R92" i="14"/>
  <c r="Q92" i="14" s="1"/>
  <c r="S92" i="14" s="1"/>
  <c r="T92" i="14" s="1"/>
  <c r="P94" i="14"/>
  <c r="O93" i="14"/>
  <c r="B89" i="19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D90" i="19" l="1"/>
  <c r="E35" i="3"/>
  <c r="E35" i="19"/>
  <c r="R93" i="14"/>
  <c r="Q93" i="14" s="1"/>
  <c r="S93" i="14" s="1"/>
  <c r="T93" i="14" s="1"/>
  <c r="P95" i="14"/>
  <c r="O94" i="14"/>
  <c r="B90" i="19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D91" i="19" l="1"/>
  <c r="C40" i="2"/>
  <c r="T40" i="2" s="1"/>
  <c r="C40" i="13"/>
  <c r="T40" i="13" s="1"/>
  <c r="P96" i="14"/>
  <c r="O95" i="14"/>
  <c r="R94" i="14"/>
  <c r="Q94" i="14" s="1"/>
  <c r="S94" i="14" s="1"/>
  <c r="T94" i="14" s="1"/>
  <c r="B91" i="19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D92" i="19" l="1"/>
  <c r="U40" i="14"/>
  <c r="V40" i="14" s="1"/>
  <c r="K40" i="14"/>
  <c r="H40" i="2"/>
  <c r="V40" i="2" s="1"/>
  <c r="G40" i="2"/>
  <c r="I40" i="2"/>
  <c r="I40" i="13"/>
  <c r="H40" i="13"/>
  <c r="V40" i="13" s="1"/>
  <c r="G40" i="13"/>
  <c r="P97" i="14"/>
  <c r="O96" i="14"/>
  <c r="R95" i="14"/>
  <c r="Q95" i="14" s="1"/>
  <c r="S95" i="14" s="1"/>
  <c r="T95" i="14" s="1"/>
  <c r="B92" i="19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D93" i="19" l="1"/>
  <c r="H40" i="14"/>
  <c r="I40" i="14"/>
  <c r="X40" i="14" s="1"/>
  <c r="J40" i="14"/>
  <c r="E36" i="3"/>
  <c r="E36" i="19"/>
  <c r="R96" i="14"/>
  <c r="Q96" i="14" s="1"/>
  <c r="S96" i="14" s="1"/>
  <c r="T96" i="14" s="1"/>
  <c r="P98" i="14"/>
  <c r="O97" i="14"/>
  <c r="B93" i="19"/>
  <c r="K59" i="14"/>
  <c r="R97" i="13"/>
  <c r="S97" i="13" s="1"/>
  <c r="A100" i="13"/>
  <c r="O99" i="13"/>
  <c r="N99" i="13"/>
  <c r="Q98" i="13"/>
  <c r="P98" i="13" s="1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D94" i="19" l="1"/>
  <c r="U41" i="14"/>
  <c r="V41" i="14" s="1"/>
  <c r="C41" i="2"/>
  <c r="T41" i="2" s="1"/>
  <c r="C41" i="13"/>
  <c r="T41" i="13" s="1"/>
  <c r="P99" i="14"/>
  <c r="O98" i="14"/>
  <c r="R97" i="14"/>
  <c r="Q97" i="14" s="1"/>
  <c r="S97" i="14" s="1"/>
  <c r="T97" i="14" s="1"/>
  <c r="B94" i="19"/>
  <c r="A101" i="13"/>
  <c r="N100" i="13"/>
  <c r="O100" i="13"/>
  <c r="Q99" i="13"/>
  <c r="P99" i="13" s="1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D95" i="19" l="1"/>
  <c r="I41" i="13"/>
  <c r="G41" i="13"/>
  <c r="H41" i="13"/>
  <c r="V41" i="13" s="1"/>
  <c r="H41" i="2"/>
  <c r="V41" i="2" s="1"/>
  <c r="G41" i="2"/>
  <c r="I41" i="2"/>
  <c r="K41" i="14"/>
  <c r="I41" i="14"/>
  <c r="X41" i="14" s="1"/>
  <c r="H41" i="14"/>
  <c r="J41" i="14"/>
  <c r="R98" i="14"/>
  <c r="Q98" i="14" s="1"/>
  <c r="S98" i="14" s="1"/>
  <c r="T98" i="14" s="1"/>
  <c r="P100" i="14"/>
  <c r="O99" i="14"/>
  <c r="B95" i="19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D96" i="19" l="1"/>
  <c r="E37" i="3"/>
  <c r="E37" i="19"/>
  <c r="R99" i="14"/>
  <c r="Q99" i="14" s="1"/>
  <c r="S99" i="14" s="1"/>
  <c r="T99" i="14" s="1"/>
  <c r="P101" i="14"/>
  <c r="O100" i="14"/>
  <c r="B96" i="19"/>
  <c r="Q101" i="13"/>
  <c r="P101" i="13" s="1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N101" i="2"/>
  <c r="O101" i="2"/>
  <c r="A102" i="2"/>
  <c r="D97" i="19" l="1"/>
  <c r="E95" i="3"/>
  <c r="E95" i="19"/>
  <c r="C42" i="13"/>
  <c r="T42" i="13" s="1"/>
  <c r="C42" i="2"/>
  <c r="T42" i="2" s="1"/>
  <c r="P102" i="14"/>
  <c r="O101" i="14"/>
  <c r="R100" i="14"/>
  <c r="Q100" i="14" s="1"/>
  <c r="S100" i="14" s="1"/>
  <c r="T100" i="14" s="1"/>
  <c r="B97" i="19"/>
  <c r="Q102" i="13"/>
  <c r="P102" i="13" s="1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N102" i="2"/>
  <c r="O102" i="2"/>
  <c r="A103" i="2"/>
  <c r="A98" i="3"/>
  <c r="B97" i="3"/>
  <c r="D98" i="19" l="1"/>
  <c r="E96" i="3"/>
  <c r="E96" i="19"/>
  <c r="I42" i="13"/>
  <c r="G42" i="13"/>
  <c r="H42" i="13"/>
  <c r="V42" i="13" s="1"/>
  <c r="H42" i="2"/>
  <c r="V42" i="2" s="1"/>
  <c r="I42" i="2"/>
  <c r="G42" i="2"/>
  <c r="U42" i="14"/>
  <c r="V42" i="14" s="1"/>
  <c r="K42" i="14"/>
  <c r="R101" i="14"/>
  <c r="Q101" i="14" s="1"/>
  <c r="S101" i="14" s="1"/>
  <c r="T101" i="14" s="1"/>
  <c r="P103" i="14"/>
  <c r="O102" i="14"/>
  <c r="B98" i="19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C98" i="3"/>
  <c r="D99" i="19" l="1"/>
  <c r="I42" i="14"/>
  <c r="X42" i="14" s="1"/>
  <c r="J42" i="14"/>
  <c r="H42" i="14"/>
  <c r="E38" i="3"/>
  <c r="E38" i="19"/>
  <c r="E97" i="3"/>
  <c r="E97" i="19"/>
  <c r="R102" i="14"/>
  <c r="Q102" i="14" s="1"/>
  <c r="S102" i="14" s="1"/>
  <c r="T102" i="14" s="1"/>
  <c r="P104" i="14"/>
  <c r="O103" i="14"/>
  <c r="B99" i="19"/>
  <c r="K62" i="14"/>
  <c r="N105" i="13"/>
  <c r="O105" i="13"/>
  <c r="A106" i="13"/>
  <c r="Q104" i="13"/>
  <c r="P104" i="13" s="1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C99" i="3"/>
  <c r="D100" i="19" l="1"/>
  <c r="E98" i="3"/>
  <c r="E98" i="19"/>
  <c r="C43" i="2"/>
  <c r="C43" i="13"/>
  <c r="U43" i="14"/>
  <c r="V43" i="14" s="1"/>
  <c r="R103" i="14"/>
  <c r="Q103" i="14" s="1"/>
  <c r="S103" i="14" s="1"/>
  <c r="T103" i="14" s="1"/>
  <c r="P105" i="14"/>
  <c r="O104" i="14"/>
  <c r="B100" i="19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B100" i="3"/>
  <c r="A101" i="3"/>
  <c r="O105" i="2"/>
  <c r="A106" i="2"/>
  <c r="N105" i="2"/>
  <c r="K43" i="14" l="1"/>
  <c r="D101" i="19"/>
  <c r="E99" i="3"/>
  <c r="E99" i="19"/>
  <c r="I43" i="14"/>
  <c r="X43" i="14" s="1"/>
  <c r="H43" i="14"/>
  <c r="J43" i="14"/>
  <c r="T43" i="2"/>
  <c r="J43" i="2"/>
  <c r="T43" i="13"/>
  <c r="J43" i="13"/>
  <c r="K63" i="14"/>
  <c r="P106" i="14"/>
  <c r="O105" i="14"/>
  <c r="R104" i="14"/>
  <c r="Q104" i="14" s="1"/>
  <c r="S104" i="14" s="1"/>
  <c r="T104" i="14" s="1"/>
  <c r="B101" i="19"/>
  <c r="Q106" i="13"/>
  <c r="P106" i="13" s="1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C101" i="3"/>
  <c r="D102" i="19" l="1"/>
  <c r="I43" i="13"/>
  <c r="G43" i="13"/>
  <c r="H43" i="13"/>
  <c r="V43" i="13" s="1"/>
  <c r="G43" i="2"/>
  <c r="I43" i="2"/>
  <c r="H43" i="2"/>
  <c r="V43" i="2" s="1"/>
  <c r="E100" i="3"/>
  <c r="E100" i="19"/>
  <c r="P107" i="14"/>
  <c r="O106" i="14"/>
  <c r="R105" i="14"/>
  <c r="Q105" i="14" s="1"/>
  <c r="S105" i="14" s="1"/>
  <c r="T105" i="14" s="1"/>
  <c r="B102" i="19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D103" i="19" l="1"/>
  <c r="E101" i="3"/>
  <c r="E101" i="19"/>
  <c r="E39" i="3"/>
  <c r="E39" i="19"/>
  <c r="P108" i="14"/>
  <c r="O107" i="14"/>
  <c r="R106" i="14"/>
  <c r="Q106" i="14" s="1"/>
  <c r="S106" i="14" s="1"/>
  <c r="T106" i="14" s="1"/>
  <c r="B103" i="19"/>
  <c r="N109" i="13"/>
  <c r="A110" i="13"/>
  <c r="O109" i="13"/>
  <c r="Q108" i="13"/>
  <c r="P108" i="13" s="1"/>
  <c r="R108" i="13" s="1"/>
  <c r="S108" i="13" s="1"/>
  <c r="T98" i="2"/>
  <c r="C103" i="3"/>
  <c r="D102" i="3"/>
  <c r="A104" i="3"/>
  <c r="B103" i="3"/>
  <c r="N108" i="2"/>
  <c r="O108" i="2"/>
  <c r="A109" i="2"/>
  <c r="Q107" i="2"/>
  <c r="P107" i="2" s="1"/>
  <c r="R107" i="2" s="1"/>
  <c r="S107" i="2" s="1"/>
  <c r="D104" i="19" l="1"/>
  <c r="E102" i="3"/>
  <c r="E102" i="19"/>
  <c r="C44" i="2"/>
  <c r="T44" i="2" s="1"/>
  <c r="C44" i="13"/>
  <c r="T44" i="13" s="1"/>
  <c r="R107" i="14"/>
  <c r="Q107" i="14" s="1"/>
  <c r="S107" i="14" s="1"/>
  <c r="T107" i="14" s="1"/>
  <c r="P109" i="14"/>
  <c r="O108" i="14"/>
  <c r="B104" i="19"/>
  <c r="K65" i="14"/>
  <c r="Q109" i="13"/>
  <c r="P109" i="13" s="1"/>
  <c r="R109" i="13" s="1"/>
  <c r="S109" i="13" s="1"/>
  <c r="A111" i="13"/>
  <c r="O110" i="13"/>
  <c r="N110" i="13"/>
  <c r="I98" i="2"/>
  <c r="G98" i="2"/>
  <c r="H98" i="2"/>
  <c r="Q108" i="2"/>
  <c r="P108" i="2" s="1"/>
  <c r="R108" i="2" s="1"/>
  <c r="S108" i="2" s="1"/>
  <c r="N109" i="2"/>
  <c r="O109" i="2"/>
  <c r="A110" i="2"/>
  <c r="A105" i="3"/>
  <c r="B104" i="3"/>
  <c r="D103" i="3"/>
  <c r="C104" i="3"/>
  <c r="U44" i="14" l="1"/>
  <c r="V44" i="14" s="1"/>
  <c r="K44" i="14"/>
  <c r="D105" i="19"/>
  <c r="E94" i="3"/>
  <c r="E94" i="19"/>
  <c r="I44" i="14"/>
  <c r="X44" i="14" s="1"/>
  <c r="J44" i="14"/>
  <c r="H44" i="14"/>
  <c r="H44" i="2"/>
  <c r="V44" i="2" s="1"/>
  <c r="G44" i="2"/>
  <c r="I44" i="2"/>
  <c r="I44" i="13"/>
  <c r="H44" i="13"/>
  <c r="V44" i="13" s="1"/>
  <c r="G44" i="13"/>
  <c r="E103" i="3"/>
  <c r="E103" i="19"/>
  <c r="P110" i="14"/>
  <c r="O109" i="14"/>
  <c r="R108" i="14"/>
  <c r="Q108" i="14" s="1"/>
  <c r="S108" i="14" s="1"/>
  <c r="T108" i="14" s="1"/>
  <c r="B105" i="19"/>
  <c r="Q110" i="13"/>
  <c r="P110" i="13"/>
  <c r="R110" i="13" s="1"/>
  <c r="S110" i="13" s="1"/>
  <c r="N111" i="13"/>
  <c r="O111" i="13"/>
  <c r="A112" i="13"/>
  <c r="C105" i="3"/>
  <c r="D104" i="3"/>
  <c r="Q109" i="2"/>
  <c r="P109" i="2" s="1"/>
  <c r="R109" i="2" s="1"/>
  <c r="S109" i="2" s="1"/>
  <c r="B105" i="3"/>
  <c r="A106" i="3"/>
  <c r="N110" i="2"/>
  <c r="O110" i="2"/>
  <c r="A111" i="2"/>
  <c r="D106" i="19" l="1"/>
  <c r="E40" i="3"/>
  <c r="E40" i="19"/>
  <c r="E104" i="3"/>
  <c r="E104" i="19"/>
  <c r="R109" i="14"/>
  <c r="Q109" i="14" s="1"/>
  <c r="S109" i="14" s="1"/>
  <c r="T109" i="14" s="1"/>
  <c r="P111" i="14"/>
  <c r="O110" i="14"/>
  <c r="B106" i="19"/>
  <c r="K66" i="14"/>
  <c r="O112" i="13"/>
  <c r="N112" i="13"/>
  <c r="A113" i="13"/>
  <c r="Q111" i="13"/>
  <c r="P111" i="13" s="1"/>
  <c r="R111" i="13" s="1"/>
  <c r="S111" i="13" s="1"/>
  <c r="A112" i="2"/>
  <c r="N111" i="2"/>
  <c r="O111" i="2"/>
  <c r="D105" i="3"/>
  <c r="C106" i="3"/>
  <c r="A107" i="3"/>
  <c r="B106" i="3"/>
  <c r="Q110" i="2"/>
  <c r="P110" i="2" s="1"/>
  <c r="R110" i="2" s="1"/>
  <c r="S110" i="2" s="1"/>
  <c r="D107" i="19" l="1"/>
  <c r="E105" i="3"/>
  <c r="E105" i="19"/>
  <c r="C45" i="2"/>
  <c r="T45" i="2" s="1"/>
  <c r="C45" i="13"/>
  <c r="T45" i="13" s="1"/>
  <c r="R110" i="14"/>
  <c r="Q110" i="14" s="1"/>
  <c r="S110" i="14" s="1"/>
  <c r="T110" i="14" s="1"/>
  <c r="P112" i="14"/>
  <c r="O111" i="14"/>
  <c r="B107" i="19"/>
  <c r="N113" i="13"/>
  <c r="A114" i="13"/>
  <c r="O113" i="13"/>
  <c r="Q112" i="13"/>
  <c r="P112" i="13" s="1"/>
  <c r="R112" i="13" s="1"/>
  <c r="S112" i="13" s="1"/>
  <c r="D106" i="3"/>
  <c r="C107" i="3"/>
  <c r="B107" i="3"/>
  <c r="A108" i="3"/>
  <c r="Q111" i="2"/>
  <c r="P111" i="2" s="1"/>
  <c r="R111" i="2" s="1"/>
  <c r="S111" i="2" s="1"/>
  <c r="A113" i="2"/>
  <c r="O112" i="2"/>
  <c r="N112" i="2"/>
  <c r="U45" i="14" l="1"/>
  <c r="V45" i="14" s="1"/>
  <c r="K45" i="14"/>
  <c r="D108" i="19"/>
  <c r="I45" i="14"/>
  <c r="X45" i="14" s="1"/>
  <c r="H45" i="14"/>
  <c r="E106" i="3"/>
  <c r="E106" i="19"/>
  <c r="H45" i="13"/>
  <c r="V45" i="13" s="1"/>
  <c r="I45" i="13"/>
  <c r="G45" i="13"/>
  <c r="G45" i="2"/>
  <c r="I45" i="2"/>
  <c r="H45" i="2"/>
  <c r="V45" i="2" s="1"/>
  <c r="R111" i="14"/>
  <c r="Q111" i="14" s="1"/>
  <c r="S111" i="14" s="1"/>
  <c r="T111" i="14" s="1"/>
  <c r="P113" i="14"/>
  <c r="O112" i="14"/>
  <c r="B108" i="19"/>
  <c r="Q113" i="13"/>
  <c r="P113" i="13" s="1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J45" i="14" l="1"/>
  <c r="D109" i="19"/>
  <c r="E41" i="3"/>
  <c r="E41" i="19"/>
  <c r="E107" i="3"/>
  <c r="E107" i="19"/>
  <c r="R112" i="14"/>
  <c r="Q112" i="14" s="1"/>
  <c r="S112" i="14" s="1"/>
  <c r="T112" i="14" s="1"/>
  <c r="P114" i="14"/>
  <c r="O113" i="14"/>
  <c r="B109" i="19"/>
  <c r="O115" i="13"/>
  <c r="N115" i="13"/>
  <c r="A116" i="13"/>
  <c r="Q114" i="13"/>
  <c r="P114" i="13" s="1"/>
  <c r="R114" i="13" s="1"/>
  <c r="S114" i="13" s="1"/>
  <c r="N114" i="2"/>
  <c r="O114" i="2"/>
  <c r="A115" i="2"/>
  <c r="D108" i="3"/>
  <c r="C109" i="3"/>
  <c r="A110" i="3"/>
  <c r="B109" i="3"/>
  <c r="Q113" i="2"/>
  <c r="P113" i="2" s="1"/>
  <c r="R113" i="2" s="1"/>
  <c r="S113" i="2" s="1"/>
  <c r="D110" i="19" l="1"/>
  <c r="E108" i="3"/>
  <c r="E108" i="19"/>
  <c r="C46" i="13"/>
  <c r="U46" i="14"/>
  <c r="V46" i="14" s="1"/>
  <c r="C46" i="2"/>
  <c r="R113" i="14"/>
  <c r="Q113" i="14" s="1"/>
  <c r="S113" i="14" s="1"/>
  <c r="T113" i="14" s="1"/>
  <c r="P115" i="14"/>
  <c r="O114" i="14"/>
  <c r="B110" i="19"/>
  <c r="A117" i="13"/>
  <c r="N116" i="13"/>
  <c r="O116" i="13"/>
  <c r="Q115" i="13"/>
  <c r="P115" i="13" s="1"/>
  <c r="R115" i="13" s="1"/>
  <c r="S115" i="13" s="1"/>
  <c r="C110" i="3"/>
  <c r="D109" i="3"/>
  <c r="N115" i="2"/>
  <c r="O115" i="2"/>
  <c r="A116" i="2"/>
  <c r="B110" i="3"/>
  <c r="A111" i="3"/>
  <c r="Q114" i="2"/>
  <c r="P114" i="2" s="1"/>
  <c r="R114" i="2" s="1"/>
  <c r="S114" i="2" s="1"/>
  <c r="D111" i="19" l="1"/>
  <c r="T46" i="2"/>
  <c r="J46" i="2"/>
  <c r="T46" i="13"/>
  <c r="J46" i="13"/>
  <c r="E109" i="3"/>
  <c r="E109" i="19"/>
  <c r="J46" i="14"/>
  <c r="I46" i="14"/>
  <c r="X46" i="14" s="1"/>
  <c r="H46" i="14"/>
  <c r="P116" i="14"/>
  <c r="O115" i="14"/>
  <c r="R114" i="14"/>
  <c r="Q114" i="14" s="1"/>
  <c r="S114" i="14" s="1"/>
  <c r="T114" i="14" s="1"/>
  <c r="B111" i="19"/>
  <c r="Q116" i="13"/>
  <c r="P116" i="13" s="1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C111" i="3"/>
  <c r="D112" i="19" l="1"/>
  <c r="E110" i="3"/>
  <c r="E110" i="19"/>
  <c r="I46" i="13"/>
  <c r="G46" i="13"/>
  <c r="H46" i="13"/>
  <c r="V46" i="13" s="1"/>
  <c r="H46" i="2"/>
  <c r="V46" i="2" s="1"/>
  <c r="I46" i="2"/>
  <c r="G46" i="2"/>
  <c r="R115" i="14"/>
  <c r="Q115" i="14" s="1"/>
  <c r="S115" i="14" s="1"/>
  <c r="T115" i="14" s="1"/>
  <c r="P117" i="14"/>
  <c r="O116" i="14"/>
  <c r="B112" i="19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A113" i="3"/>
  <c r="B112" i="3"/>
  <c r="D113" i="19" l="1"/>
  <c r="E111" i="3"/>
  <c r="E111" i="19"/>
  <c r="E42" i="3"/>
  <c r="E42" i="19"/>
  <c r="R116" i="14"/>
  <c r="Q116" i="14" s="1"/>
  <c r="S116" i="14" s="1"/>
  <c r="T116" i="14" s="1"/>
  <c r="P118" i="14"/>
  <c r="O117" i="14"/>
  <c r="B113" i="19"/>
  <c r="Q118" i="13"/>
  <c r="P118" i="13" s="1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D114" i="19" l="1"/>
  <c r="C47" i="13"/>
  <c r="T47" i="13" s="1"/>
  <c r="C47" i="2"/>
  <c r="T47" i="2" s="1"/>
  <c r="E112" i="3"/>
  <c r="E112" i="19"/>
  <c r="P119" i="14"/>
  <c r="O118" i="14"/>
  <c r="R117" i="14"/>
  <c r="Q117" i="14" s="1"/>
  <c r="S117" i="14" s="1"/>
  <c r="T117" i="14" s="1"/>
  <c r="B114" i="19"/>
  <c r="Q119" i="13"/>
  <c r="P119" i="13" s="1"/>
  <c r="R119" i="13" s="1"/>
  <c r="S119" i="13" s="1"/>
  <c r="O120" i="13"/>
  <c r="N120" i="13"/>
  <c r="A121" i="13"/>
  <c r="D113" i="3"/>
  <c r="C114" i="3"/>
  <c r="N119" i="2"/>
  <c r="O119" i="2"/>
  <c r="A120" i="2"/>
  <c r="Q118" i="2"/>
  <c r="P118" i="2" s="1"/>
  <c r="R118" i="2" s="1"/>
  <c r="S118" i="2" s="1"/>
  <c r="A115" i="3"/>
  <c r="B114" i="3"/>
  <c r="D115" i="19" l="1"/>
  <c r="U47" i="14"/>
  <c r="V47" i="14" s="1"/>
  <c r="K47" i="14"/>
  <c r="E113" i="3"/>
  <c r="E113" i="19"/>
  <c r="I47" i="2"/>
  <c r="G47" i="2"/>
  <c r="H47" i="2"/>
  <c r="V47" i="2" s="1"/>
  <c r="H47" i="13"/>
  <c r="V47" i="13" s="1"/>
  <c r="G47" i="13"/>
  <c r="I47" i="13"/>
  <c r="R118" i="14"/>
  <c r="Q118" i="14" s="1"/>
  <c r="S118" i="14" s="1"/>
  <c r="T118" i="14" s="1"/>
  <c r="P120" i="14"/>
  <c r="O119" i="14"/>
  <c r="B115" i="19"/>
  <c r="N121" i="13"/>
  <c r="A122" i="13"/>
  <c r="O121" i="13"/>
  <c r="Q120" i="13"/>
  <c r="P120" i="13" s="1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C115" i="3"/>
  <c r="D116" i="19" l="1"/>
  <c r="E114" i="3"/>
  <c r="E114" i="19"/>
  <c r="E43" i="3"/>
  <c r="E43" i="19"/>
  <c r="H47" i="14"/>
  <c r="J47" i="14"/>
  <c r="K48" i="14" s="1"/>
  <c r="I47" i="14"/>
  <c r="X47" i="14" s="1"/>
  <c r="P121" i="14"/>
  <c r="O120" i="14"/>
  <c r="R119" i="14"/>
  <c r="Q119" i="14" s="1"/>
  <c r="S119" i="14" s="1"/>
  <c r="T119" i="14" s="1"/>
  <c r="B116" i="19"/>
  <c r="Q121" i="13"/>
  <c r="P121" i="13" s="1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O121" i="2"/>
  <c r="A122" i="2"/>
  <c r="N121" i="2"/>
  <c r="D117" i="19" l="1"/>
  <c r="E115" i="3"/>
  <c r="E115" i="19"/>
  <c r="C48" i="13"/>
  <c r="T48" i="13" s="1"/>
  <c r="C48" i="2"/>
  <c r="T48" i="2" s="1"/>
  <c r="U48" i="14"/>
  <c r="V48" i="14" s="1"/>
  <c r="R120" i="14"/>
  <c r="Q120" i="14" s="1"/>
  <c r="S120" i="14" s="1"/>
  <c r="T120" i="14" s="1"/>
  <c r="P122" i="14"/>
  <c r="O121" i="14"/>
  <c r="B117" i="19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C117" i="3"/>
  <c r="B117" i="3"/>
  <c r="A118" i="3"/>
  <c r="D118" i="19" l="1"/>
  <c r="E116" i="3"/>
  <c r="E116" i="19"/>
  <c r="G48" i="2"/>
  <c r="I48" i="2"/>
  <c r="H48" i="2"/>
  <c r="V48" i="2" s="1"/>
  <c r="H48" i="14"/>
  <c r="J48" i="14"/>
  <c r="I48" i="14"/>
  <c r="X48" i="14" s="1"/>
  <c r="I48" i="13"/>
  <c r="H48" i="13"/>
  <c r="V48" i="13" s="1"/>
  <c r="G48" i="13"/>
  <c r="R121" i="14"/>
  <c r="Q121" i="14" s="1"/>
  <c r="S121" i="14" s="1"/>
  <c r="T121" i="14" s="1"/>
  <c r="P123" i="14"/>
  <c r="O122" i="14"/>
  <c r="B118" i="19"/>
  <c r="A125" i="13"/>
  <c r="N124" i="13"/>
  <c r="O124" i="13"/>
  <c r="Q123" i="13"/>
  <c r="P123" i="13" s="1"/>
  <c r="R123" i="13" s="1"/>
  <c r="S123" i="13" s="1"/>
  <c r="C118" i="3"/>
  <c r="D117" i="3"/>
  <c r="N123" i="2"/>
  <c r="O123" i="2"/>
  <c r="A124" i="2"/>
  <c r="B118" i="3"/>
  <c r="A119" i="3"/>
  <c r="Q122" i="2"/>
  <c r="P122" i="2" s="1"/>
  <c r="R122" i="2" s="1"/>
  <c r="S122" i="2" s="1"/>
  <c r="D119" i="19" l="1"/>
  <c r="E117" i="3"/>
  <c r="E117" i="19"/>
  <c r="E44" i="3"/>
  <c r="E44" i="19"/>
  <c r="R122" i="14"/>
  <c r="Q122" i="14" s="1"/>
  <c r="S122" i="14" s="1"/>
  <c r="T122" i="14" s="1"/>
  <c r="O123" i="14"/>
  <c r="B119" i="19"/>
  <c r="Q124" i="13"/>
  <c r="P124" i="13" s="1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D120" i="19" l="1"/>
  <c r="E118" i="3"/>
  <c r="E118" i="19"/>
  <c r="C49" i="2"/>
  <c r="C49" i="13"/>
  <c r="P124" i="14"/>
  <c r="P125" i="14" s="1"/>
  <c r="P126" i="14" s="1"/>
  <c r="R123" i="14"/>
  <c r="Q123" i="14" s="1"/>
  <c r="S123" i="14" s="1"/>
  <c r="T123" i="14" s="1"/>
  <c r="O124" i="14"/>
  <c r="B120" i="19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C120" i="3"/>
  <c r="N125" i="2"/>
  <c r="O125" i="2"/>
  <c r="A126" i="2"/>
  <c r="A121" i="3"/>
  <c r="B120" i="3"/>
  <c r="D121" i="19" l="1"/>
  <c r="E119" i="3"/>
  <c r="E119" i="19"/>
  <c r="T49" i="13"/>
  <c r="J49" i="13"/>
  <c r="U49" i="14"/>
  <c r="V49" i="14" s="1"/>
  <c r="K49" i="14"/>
  <c r="T49" i="2"/>
  <c r="J49" i="2"/>
  <c r="R124" i="14"/>
  <c r="Q124" i="14" s="1"/>
  <c r="S124" i="14" s="1"/>
  <c r="T124" i="14" s="1"/>
  <c r="O125" i="14"/>
  <c r="B121" i="19"/>
  <c r="Q126" i="13"/>
  <c r="P126" i="13" s="1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N126" i="2"/>
  <c r="O126" i="2"/>
  <c r="A127" i="2"/>
  <c r="D122" i="19" l="1"/>
  <c r="H49" i="2"/>
  <c r="V49" i="2" s="1"/>
  <c r="I49" i="2"/>
  <c r="G49" i="2"/>
  <c r="G49" i="13"/>
  <c r="I49" i="13"/>
  <c r="H49" i="13"/>
  <c r="V49" i="13" s="1"/>
  <c r="J49" i="14"/>
  <c r="I49" i="14"/>
  <c r="X49" i="14" s="1"/>
  <c r="H49" i="14"/>
  <c r="E120" i="3"/>
  <c r="E120" i="19"/>
  <c r="R125" i="14"/>
  <c r="Q125" i="14" s="1"/>
  <c r="S125" i="14" s="1"/>
  <c r="T125" i="14" s="1"/>
  <c r="O126" i="14"/>
  <c r="B122" i="19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A123" i="3"/>
  <c r="B122" i="3"/>
  <c r="N127" i="2"/>
  <c r="O127" i="2"/>
  <c r="A128" i="2"/>
  <c r="D123" i="19" l="1"/>
  <c r="E121" i="3"/>
  <c r="E121" i="19"/>
  <c r="E45" i="3"/>
  <c r="E45" i="19"/>
  <c r="R126" i="14"/>
  <c r="Q126" i="14" s="1"/>
  <c r="S126" i="14" s="1"/>
  <c r="T126" i="14" s="1"/>
  <c r="O127" i="14"/>
  <c r="D124" i="19"/>
  <c r="B123" i="19"/>
  <c r="N129" i="13"/>
  <c r="A130" i="13"/>
  <c r="O129" i="13"/>
  <c r="Q128" i="13"/>
  <c r="P128" i="13" s="1"/>
  <c r="R128" i="13" s="1"/>
  <c r="S128" i="13" s="1"/>
  <c r="D122" i="3"/>
  <c r="C123" i="3"/>
  <c r="Q127" i="2"/>
  <c r="P127" i="2" s="1"/>
  <c r="R127" i="2" s="1"/>
  <c r="S127" i="2" s="1"/>
  <c r="B123" i="3"/>
  <c r="A124" i="3"/>
  <c r="N128" i="2"/>
  <c r="O128" i="2"/>
  <c r="A129" i="2"/>
  <c r="E122" i="3" l="1"/>
  <c r="E122" i="19"/>
  <c r="C50" i="2"/>
  <c r="T50" i="2" s="1"/>
  <c r="C50" i="13"/>
  <c r="T50" i="13" s="1"/>
  <c r="O128" i="14"/>
  <c r="B124" i="19"/>
  <c r="D125" i="19"/>
  <c r="Q129" i="13"/>
  <c r="P129" i="13" s="1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A130" i="2"/>
  <c r="N129" i="2"/>
  <c r="O129" i="2"/>
  <c r="G50" i="13" l="1"/>
  <c r="I50" i="13"/>
  <c r="H50" i="13"/>
  <c r="V50" i="13" s="1"/>
  <c r="U50" i="14"/>
  <c r="V50" i="14" s="1"/>
  <c r="K50" i="14"/>
  <c r="E123" i="3"/>
  <c r="E123" i="19"/>
  <c r="H50" i="2"/>
  <c r="V50" i="2" s="1"/>
  <c r="I50" i="2"/>
  <c r="G50" i="2"/>
  <c r="O129" i="14"/>
  <c r="D126" i="19"/>
  <c r="B125" i="19"/>
  <c r="Q130" i="13"/>
  <c r="P130" i="13" s="1"/>
  <c r="R130" i="13" s="1"/>
  <c r="S130" i="13" s="1"/>
  <c r="O131" i="13"/>
  <c r="A132" i="13"/>
  <c r="N131" i="13"/>
  <c r="D124" i="3"/>
  <c r="C125" i="3"/>
  <c r="A131" i="2"/>
  <c r="N130" i="2"/>
  <c r="O130" i="2"/>
  <c r="A126" i="3"/>
  <c r="B125" i="3"/>
  <c r="Q129" i="2"/>
  <c r="P129" i="2" s="1"/>
  <c r="R129" i="2" s="1"/>
  <c r="S129" i="2" s="1"/>
  <c r="E124" i="3" l="1"/>
  <c r="E124" i="19"/>
  <c r="I50" i="14"/>
  <c r="X50" i="14" s="1"/>
  <c r="J50" i="14"/>
  <c r="K51" i="14" s="1"/>
  <c r="H50" i="14"/>
  <c r="E46" i="3"/>
  <c r="E46" i="19"/>
  <c r="O130" i="14"/>
  <c r="B126" i="19"/>
  <c r="D127" i="19"/>
  <c r="A133" i="13"/>
  <c r="N132" i="13"/>
  <c r="O132" i="13"/>
  <c r="Q131" i="13"/>
  <c r="P131" i="13" s="1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l="1"/>
  <c r="E125" i="19"/>
  <c r="U51" i="14"/>
  <c r="V51" i="14" s="1"/>
  <c r="C51" i="13"/>
  <c r="T51" i="13" s="1"/>
  <c r="C51" i="2"/>
  <c r="T51" i="2" s="1"/>
  <c r="O131" i="14"/>
  <c r="D128" i="19"/>
  <c r="B127" i="19"/>
  <c r="Q132" i="13"/>
  <c r="P132" i="13" s="1"/>
  <c r="R132" i="13" s="1"/>
  <c r="S132" i="13" s="1"/>
  <c r="N133" i="13"/>
  <c r="O133" i="13"/>
  <c r="A134" i="13"/>
  <c r="D126" i="3"/>
  <c r="C127" i="3"/>
  <c r="Q131" i="2"/>
  <c r="P131" i="2" s="1"/>
  <c r="R131" i="2" s="1"/>
  <c r="S131" i="2" s="1"/>
  <c r="N132" i="2"/>
  <c r="O132" i="2"/>
  <c r="A133" i="2"/>
  <c r="A128" i="3"/>
  <c r="B127" i="3"/>
  <c r="E126" i="3" l="1"/>
  <c r="E126" i="19"/>
  <c r="I51" i="14"/>
  <c r="X51" i="14" s="1"/>
  <c r="J51" i="14"/>
  <c r="K52" i="14" s="1"/>
  <c r="H51" i="14"/>
  <c r="G51" i="2"/>
  <c r="H51" i="2"/>
  <c r="V51" i="2" s="1"/>
  <c r="I51" i="2"/>
  <c r="I51" i="13"/>
  <c r="H51" i="13"/>
  <c r="V51" i="13" s="1"/>
  <c r="G51" i="13"/>
  <c r="O132" i="14"/>
  <c r="B128" i="19"/>
  <c r="D129" i="19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C128" i="3"/>
  <c r="N133" i="2"/>
  <c r="O133" i="2"/>
  <c r="A134" i="2"/>
  <c r="E127" i="3" l="1"/>
  <c r="E127" i="19"/>
  <c r="E47" i="3"/>
  <c r="E47" i="19"/>
  <c r="O133" i="14"/>
  <c r="D130" i="19"/>
  <c r="B129" i="19"/>
  <c r="Q134" i="13"/>
  <c r="P134" i="13" s="1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N134" i="2"/>
  <c r="O134" i="2"/>
  <c r="A135" i="2"/>
  <c r="E128" i="3" l="1"/>
  <c r="E128" i="19"/>
  <c r="U52" i="14"/>
  <c r="V52" i="14" s="1"/>
  <c r="C52" i="13"/>
  <c r="T52" i="13" s="1"/>
  <c r="C52" i="2"/>
  <c r="T52" i="2" s="1"/>
  <c r="O134" i="14"/>
  <c r="B130" i="19"/>
  <c r="D131" i="19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C130" i="3"/>
  <c r="A131" i="3"/>
  <c r="B130" i="3"/>
  <c r="N135" i="2"/>
  <c r="O135" i="2"/>
  <c r="A136" i="2"/>
  <c r="G52" i="13" l="1"/>
  <c r="I52" i="13"/>
  <c r="H52" i="13"/>
  <c r="V52" i="13" s="1"/>
  <c r="I52" i="2"/>
  <c r="H52" i="2"/>
  <c r="V52" i="2" s="1"/>
  <c r="G52" i="2"/>
  <c r="E129" i="3"/>
  <c r="E129" i="19"/>
  <c r="J52" i="14"/>
  <c r="H52" i="14"/>
  <c r="I52" i="14"/>
  <c r="X52" i="14" s="1"/>
  <c r="O135" i="14"/>
  <c r="D132" i="19"/>
  <c r="B131" i="19"/>
  <c r="N137" i="13"/>
  <c r="A138" i="13"/>
  <c r="O137" i="13"/>
  <c r="Q136" i="13"/>
  <c r="P136" i="13" s="1"/>
  <c r="R136" i="13" s="1"/>
  <c r="S136" i="13" s="1"/>
  <c r="N136" i="2"/>
  <c r="O136" i="2"/>
  <c r="A137" i="2"/>
  <c r="B131" i="3"/>
  <c r="A132" i="3"/>
  <c r="C131" i="3"/>
  <c r="D130" i="3"/>
  <c r="Q135" i="2"/>
  <c r="P135" i="2" s="1"/>
  <c r="R135" i="2" s="1"/>
  <c r="S135" i="2" s="1"/>
  <c r="E48" i="3" l="1"/>
  <c r="E48" i="19"/>
  <c r="E130" i="3"/>
  <c r="E130" i="19"/>
  <c r="O136" i="14"/>
  <c r="B132" i="19"/>
  <c r="D133" i="19"/>
  <c r="Q137" i="13"/>
  <c r="P137" i="13" s="1"/>
  <c r="R137" i="13" s="1"/>
  <c r="S137" i="13" s="1"/>
  <c r="O138" i="13"/>
  <c r="A139" i="13"/>
  <c r="N138" i="13"/>
  <c r="A138" i="2"/>
  <c r="N137" i="2"/>
  <c r="O137" i="2"/>
  <c r="C132" i="3"/>
  <c r="D131" i="3"/>
  <c r="Q136" i="2"/>
  <c r="P136" i="2" s="1"/>
  <c r="R136" i="2" s="1"/>
  <c r="S136" i="2" s="1"/>
  <c r="A133" i="3"/>
  <c r="B132" i="3"/>
  <c r="E131" i="3" l="1"/>
  <c r="E131" i="19"/>
  <c r="C53" i="2"/>
  <c r="T53" i="2" s="1"/>
  <c r="C53" i="13"/>
  <c r="T53" i="13" s="1"/>
  <c r="O137" i="14"/>
  <c r="D134" i="19"/>
  <c r="B133" i="19"/>
  <c r="O139" i="13"/>
  <c r="A140" i="13"/>
  <c r="N139" i="13"/>
  <c r="Q138" i="13"/>
  <c r="P138" i="13" s="1"/>
  <c r="R138" i="13" s="1"/>
  <c r="S138" i="13" s="1"/>
  <c r="A134" i="3"/>
  <c r="B133" i="3"/>
  <c r="D132" i="3"/>
  <c r="C133" i="3"/>
  <c r="Q137" i="2"/>
  <c r="P137" i="2" s="1"/>
  <c r="R137" i="2" s="1"/>
  <c r="S137" i="2" s="1"/>
  <c r="A139" i="2"/>
  <c r="N138" i="2"/>
  <c r="O138" i="2"/>
  <c r="E132" i="3" l="1"/>
  <c r="E132" i="19"/>
  <c r="G53" i="2"/>
  <c r="H53" i="2"/>
  <c r="V53" i="2" s="1"/>
  <c r="I53" i="2"/>
  <c r="U53" i="14"/>
  <c r="V53" i="14" s="1"/>
  <c r="K53" i="14"/>
  <c r="I53" i="13"/>
  <c r="H53" i="13"/>
  <c r="V53" i="13" s="1"/>
  <c r="G53" i="13"/>
  <c r="O138" i="14"/>
  <c r="B134" i="19"/>
  <c r="D135" i="19"/>
  <c r="A141" i="13"/>
  <c r="N140" i="13"/>
  <c r="O140" i="13"/>
  <c r="Q139" i="13"/>
  <c r="P139" i="13" s="1"/>
  <c r="R139" i="13" s="1"/>
  <c r="S139" i="13" s="1"/>
  <c r="O139" i="2"/>
  <c r="A140" i="2"/>
  <c r="N139" i="2"/>
  <c r="C134" i="3"/>
  <c r="D133" i="3"/>
  <c r="Q138" i="2"/>
  <c r="P138" i="2" s="1"/>
  <c r="R138" i="2" s="1"/>
  <c r="S138" i="2" s="1"/>
  <c r="B134" i="3"/>
  <c r="A135" i="3"/>
  <c r="E133" i="3" l="1"/>
  <c r="E133" i="19"/>
  <c r="J53" i="14"/>
  <c r="I53" i="14"/>
  <c r="X53" i="14" s="1"/>
  <c r="H53" i="14"/>
  <c r="E49" i="3"/>
  <c r="E49" i="19"/>
  <c r="O139" i="14"/>
  <c r="D136" i="19"/>
  <c r="B135" i="19"/>
  <c r="Q140" i="13"/>
  <c r="P140" i="13"/>
  <c r="R140" i="13" s="1"/>
  <c r="S140" i="13" s="1"/>
  <c r="O141" i="13"/>
  <c r="A142" i="13"/>
  <c r="N141" i="13"/>
  <c r="D134" i="3"/>
  <c r="C135" i="3"/>
  <c r="N140" i="2"/>
  <c r="O140" i="2"/>
  <c r="A141" i="2"/>
  <c r="A136" i="3"/>
  <c r="B135" i="3"/>
  <c r="Q139" i="2"/>
  <c r="P139" i="2" s="1"/>
  <c r="R139" i="2" s="1"/>
  <c r="S139" i="2" s="1"/>
  <c r="E134" i="3" l="1"/>
  <c r="E134" i="19"/>
  <c r="C54" i="2"/>
  <c r="T54" i="2" s="1"/>
  <c r="C54" i="13"/>
  <c r="T54" i="13" s="1"/>
  <c r="U54" i="14"/>
  <c r="V54" i="14" s="1"/>
  <c r="O140" i="14"/>
  <c r="B136" i="19"/>
  <c r="D137" i="19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C136" i="3"/>
  <c r="G54" i="13" l="1"/>
  <c r="I54" i="13"/>
  <c r="H54" i="13"/>
  <c r="V54" i="13" s="1"/>
  <c r="E135" i="3"/>
  <c r="E135" i="19"/>
  <c r="H54" i="14"/>
  <c r="I54" i="14"/>
  <c r="X54" i="14" s="1"/>
  <c r="J54" i="14"/>
  <c r="I54" i="2"/>
  <c r="H54" i="2"/>
  <c r="V54" i="2" s="1"/>
  <c r="G54" i="2"/>
  <c r="K54" i="14"/>
  <c r="O141" i="14"/>
  <c r="B137" i="19"/>
  <c r="D138" i="19"/>
  <c r="Q142" i="13"/>
  <c r="P142" i="13" s="1"/>
  <c r="R142" i="13" s="1"/>
  <c r="S142" i="13" s="1"/>
  <c r="N143" i="13"/>
  <c r="O143" i="13"/>
  <c r="A144" i="13"/>
  <c r="C137" i="3"/>
  <c r="D136" i="3"/>
  <c r="N142" i="2"/>
  <c r="O142" i="2"/>
  <c r="A143" i="2"/>
  <c r="B137" i="3"/>
  <c r="A138" i="3"/>
  <c r="Q141" i="2"/>
  <c r="P141" i="2" s="1"/>
  <c r="R141" i="2" s="1"/>
  <c r="S141" i="2" s="1"/>
  <c r="E50" i="3" l="1"/>
  <c r="E50" i="19"/>
  <c r="E136" i="3"/>
  <c r="E136" i="19"/>
  <c r="O142" i="14"/>
  <c r="D139" i="19"/>
  <c r="B138" i="19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C138" i="3"/>
  <c r="E137" i="3" l="1"/>
  <c r="E137" i="19"/>
  <c r="C55" i="2"/>
  <c r="T55" i="2" s="1"/>
  <c r="C55" i="13"/>
  <c r="T55" i="13" s="1"/>
  <c r="O143" i="14"/>
  <c r="B139" i="19"/>
  <c r="D141" i="19"/>
  <c r="D140" i="19"/>
  <c r="N145" i="13"/>
  <c r="A146" i="13"/>
  <c r="O145" i="13"/>
  <c r="Q144" i="13"/>
  <c r="P144" i="13" s="1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U55" i="14" l="1"/>
  <c r="K55" i="14"/>
  <c r="G55" i="2"/>
  <c r="I55" i="2"/>
  <c r="H55" i="2"/>
  <c r="V55" i="2" s="1"/>
  <c r="I55" i="13"/>
  <c r="G55" i="13"/>
  <c r="H55" i="13"/>
  <c r="V55" i="13" s="1"/>
  <c r="I55" i="14"/>
  <c r="X55" i="14" s="1"/>
  <c r="J55" i="14"/>
  <c r="K56" i="14" s="1"/>
  <c r="E138" i="3"/>
  <c r="E138" i="19"/>
  <c r="O144" i="14"/>
  <c r="B140" i="19"/>
  <c r="Q145" i="13"/>
  <c r="P145" i="13" s="1"/>
  <c r="R145" i="13" s="1"/>
  <c r="S145" i="13" s="1"/>
  <c r="O146" i="13"/>
  <c r="N146" i="13"/>
  <c r="A147" i="13"/>
  <c r="C140" i="3"/>
  <c r="D139" i="3"/>
  <c r="A146" i="2"/>
  <c r="N145" i="2"/>
  <c r="O145" i="2"/>
  <c r="Q144" i="2"/>
  <c r="P144" i="2" s="1"/>
  <c r="R144" i="2" s="1"/>
  <c r="S144" i="2" s="1"/>
  <c r="A141" i="3"/>
  <c r="B140" i="3"/>
  <c r="H55" i="14" l="1"/>
  <c r="V55" i="14"/>
  <c r="E139" i="3"/>
  <c r="E139" i="19"/>
  <c r="E51" i="3"/>
  <c r="E51" i="19"/>
  <c r="O145" i="14"/>
  <c r="B141" i="19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C141" i="3"/>
  <c r="E140" i="3" l="1"/>
  <c r="E140" i="19"/>
  <c r="C56" i="13"/>
  <c r="U56" i="14"/>
  <c r="V56" i="14" s="1"/>
  <c r="C56" i="2"/>
  <c r="O146" i="14"/>
  <c r="B142" i="19"/>
  <c r="A149" i="13"/>
  <c r="N148" i="13"/>
  <c r="O148" i="13"/>
  <c r="Q147" i="13"/>
  <c r="P147" i="13"/>
  <c r="R147" i="13" s="1"/>
  <c r="S147" i="13" s="1"/>
  <c r="D141" i="3"/>
  <c r="Q146" i="2"/>
  <c r="P146" i="2" s="1"/>
  <c r="R146" i="2" s="1"/>
  <c r="S146" i="2" s="1"/>
  <c r="O147" i="2"/>
  <c r="A148" i="2"/>
  <c r="N147" i="2"/>
  <c r="B142" i="3"/>
  <c r="A143" i="3"/>
  <c r="T56" i="2" l="1"/>
  <c r="J56" i="2"/>
  <c r="E141" i="3"/>
  <c r="E141" i="19"/>
  <c r="J56" i="14"/>
  <c r="H56" i="14"/>
  <c r="I56" i="14"/>
  <c r="X56" i="14" s="1"/>
  <c r="T56" i="13"/>
  <c r="J56" i="13"/>
  <c r="O147" i="14"/>
  <c r="B143" i="19"/>
  <c r="Q148" i="13"/>
  <c r="P148" i="13" s="1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H56" i="13" l="1"/>
  <c r="V56" i="13" s="1"/>
  <c r="I56" i="13"/>
  <c r="G56" i="13"/>
  <c r="I56" i="2"/>
  <c r="G56" i="2"/>
  <c r="H56" i="2"/>
  <c r="V56" i="2" s="1"/>
  <c r="O148" i="14"/>
  <c r="B144" i="19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E52" i="3" l="1"/>
  <c r="E52" i="19"/>
  <c r="O149" i="14"/>
  <c r="B145" i="19"/>
  <c r="Q150" i="13"/>
  <c r="P150" i="13" s="1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C57" i="13" l="1"/>
  <c r="C57" i="2"/>
  <c r="O150" i="14"/>
  <c r="B146" i="19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U57" i="14" l="1"/>
  <c r="I57" i="14" s="1"/>
  <c r="X57" i="14" s="1"/>
  <c r="K57" i="14"/>
  <c r="T57" i="2"/>
  <c r="J57" i="2"/>
  <c r="T57" i="13"/>
  <c r="J57" i="13"/>
  <c r="O151" i="14"/>
  <c r="B147" i="19"/>
  <c r="N153" i="13"/>
  <c r="A154" i="13"/>
  <c r="O153" i="13"/>
  <c r="Q152" i="13"/>
  <c r="P152" i="13" s="1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J57" i="14" l="1"/>
  <c r="H57" i="14"/>
  <c r="V57" i="14"/>
  <c r="I57" i="13"/>
  <c r="G57" i="13"/>
  <c r="H57" i="13"/>
  <c r="V57" i="13" s="1"/>
  <c r="H57" i="2"/>
  <c r="V57" i="2" s="1"/>
  <c r="G57" i="2"/>
  <c r="I57" i="2"/>
  <c r="O152" i="14"/>
  <c r="B148" i="19"/>
  <c r="Q153" i="13"/>
  <c r="P153" i="13" s="1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E53" i="3" l="1"/>
  <c r="E53" i="19"/>
  <c r="O153" i="14"/>
  <c r="B149" i="19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C58" i="13" l="1"/>
  <c r="C58" i="2"/>
  <c r="O154" i="14"/>
  <c r="B150" i="19"/>
  <c r="A157" i="13"/>
  <c r="N156" i="13"/>
  <c r="O156" i="13"/>
  <c r="Q155" i="13"/>
  <c r="P155" i="13" s="1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T58" i="2" l="1"/>
  <c r="J58" i="2"/>
  <c r="T58" i="13"/>
  <c r="J58" i="13"/>
  <c r="U58" i="14"/>
  <c r="V58" i="14" s="1"/>
  <c r="K58" i="14"/>
  <c r="O155" i="14"/>
  <c r="B151" i="19"/>
  <c r="Q156" i="13"/>
  <c r="P156" i="13" s="1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I58" i="14" l="1"/>
  <c r="X58" i="14" s="1"/>
  <c r="H58" i="14"/>
  <c r="J58" i="14"/>
  <c r="I58" i="13"/>
  <c r="G58" i="13"/>
  <c r="H58" i="13"/>
  <c r="H58" i="2"/>
  <c r="V58" i="2" s="1"/>
  <c r="G58" i="2"/>
  <c r="I58" i="2"/>
  <c r="O156" i="14"/>
  <c r="B152" i="19"/>
  <c r="Q157" i="13"/>
  <c r="P157" i="13" s="1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E54" i="3" l="1"/>
  <c r="E54" i="19"/>
  <c r="V58" i="13"/>
  <c r="O157" i="14"/>
  <c r="B153" i="19"/>
  <c r="Q158" i="13"/>
  <c r="P158" i="13" s="1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C59" i="13" l="1"/>
  <c r="U59" i="14"/>
  <c r="V59" i="14" s="1"/>
  <c r="C59" i="2"/>
  <c r="O158" i="14"/>
  <c r="B154" i="19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T59" i="2" l="1"/>
  <c r="J59" i="2"/>
  <c r="H59" i="14"/>
  <c r="I59" i="14"/>
  <c r="X59" i="14" s="1"/>
  <c r="J59" i="14"/>
  <c r="T59" i="13"/>
  <c r="J59" i="13"/>
  <c r="O159" i="14"/>
  <c r="B155" i="19"/>
  <c r="N161" i="13"/>
  <c r="A162" i="13"/>
  <c r="O161" i="13"/>
  <c r="Q160" i="13"/>
  <c r="P160" i="13" s="1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G59" i="13" l="1"/>
  <c r="H59" i="13"/>
  <c r="V59" i="13" s="1"/>
  <c r="I59" i="13"/>
  <c r="H59" i="2"/>
  <c r="V59" i="2" s="1"/>
  <c r="I59" i="2"/>
  <c r="G59" i="2"/>
  <c r="O160" i="14"/>
  <c r="B156" i="19"/>
  <c r="Q161" i="13"/>
  <c r="P161" i="13" s="1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E55" i="3" l="1"/>
  <c r="E55" i="19"/>
  <c r="O161" i="14"/>
  <c r="B157" i="19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C60" i="2" l="1"/>
  <c r="C60" i="13"/>
  <c r="O162" i="14"/>
  <c r="B158" i="19"/>
  <c r="A165" i="13"/>
  <c r="N164" i="13"/>
  <c r="O164" i="13"/>
  <c r="Q163" i="13"/>
  <c r="P163" i="13" s="1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U60" i="14" l="1"/>
  <c r="H60" i="14" s="1"/>
  <c r="K60" i="14"/>
  <c r="T60" i="13"/>
  <c r="J60" i="13"/>
  <c r="T60" i="2"/>
  <c r="J60" i="2"/>
  <c r="O163" i="14"/>
  <c r="B159" i="19"/>
  <c r="Q164" i="13"/>
  <c r="P164" i="13" s="1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J60" i="14" l="1"/>
  <c r="K61" i="14" s="1"/>
  <c r="I60" i="14"/>
  <c r="X60" i="14" s="1"/>
  <c r="V60" i="14"/>
  <c r="H60" i="2"/>
  <c r="V60" i="2" s="1"/>
  <c r="G60" i="2"/>
  <c r="I60" i="2"/>
  <c r="I60" i="13"/>
  <c r="H60" i="13"/>
  <c r="V60" i="13" s="1"/>
  <c r="G60" i="13"/>
  <c r="O164" i="14"/>
  <c r="B160" i="19"/>
  <c r="Q165" i="13"/>
  <c r="P165" i="13" s="1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E56" i="3" l="1"/>
  <c r="E56" i="19"/>
  <c r="O165" i="14"/>
  <c r="B162" i="19"/>
  <c r="B161" i="19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C61" i="2" l="1"/>
  <c r="T61" i="2" s="1"/>
  <c r="U61" i="14"/>
  <c r="V61" i="14" s="1"/>
  <c r="C61" i="13"/>
  <c r="T61" i="13" s="1"/>
  <c r="O166" i="14"/>
  <c r="Q167" i="13"/>
  <c r="P167" i="13" s="1"/>
  <c r="R167" i="13" s="1"/>
  <c r="S167" i="13" s="1"/>
  <c r="Q166" i="2"/>
  <c r="P166" i="2" s="1"/>
  <c r="R166" i="2" s="1"/>
  <c r="S166" i="2" s="1"/>
  <c r="O167" i="2"/>
  <c r="N167" i="2"/>
  <c r="I61" i="14" l="1"/>
  <c r="X61" i="14" s="1"/>
  <c r="H61" i="14"/>
  <c r="J61" i="14"/>
  <c r="H61" i="13"/>
  <c r="G61" i="13"/>
  <c r="I61" i="13"/>
  <c r="H61" i="2"/>
  <c r="V61" i="2" s="1"/>
  <c r="I61" i="2"/>
  <c r="G61" i="2"/>
  <c r="O167" i="14"/>
  <c r="Q167" i="2"/>
  <c r="P167" i="2" s="1"/>
  <c r="R167" i="2" s="1"/>
  <c r="S167" i="2" s="1"/>
  <c r="E57" i="3" l="1"/>
  <c r="E57" i="19"/>
  <c r="V61" i="13"/>
  <c r="U62" i="14" l="1"/>
  <c r="V62" i="14" s="1"/>
  <c r="C62" i="2"/>
  <c r="C62" i="13"/>
  <c r="T62" i="2" l="1"/>
  <c r="J62" i="2"/>
  <c r="T62" i="13"/>
  <c r="J62" i="13"/>
  <c r="H62" i="14"/>
  <c r="J62" i="14"/>
  <c r="I62" i="14"/>
  <c r="X62" i="14" s="1"/>
  <c r="H62" i="13" l="1"/>
  <c r="G62" i="13"/>
  <c r="I62" i="13"/>
  <c r="H62" i="2"/>
  <c r="V62" i="2" s="1"/>
  <c r="G62" i="2"/>
  <c r="I62" i="2"/>
  <c r="E58" i="3" l="1"/>
  <c r="E58" i="19"/>
  <c r="V62" i="13"/>
  <c r="C63" i="2" l="1"/>
  <c r="T63" i="2" s="1"/>
  <c r="U63" i="14"/>
  <c r="V63" i="14" s="1"/>
  <c r="C63" i="13"/>
  <c r="T63" i="13" s="1"/>
  <c r="J63" i="14" l="1"/>
  <c r="H63" i="14"/>
  <c r="I63" i="14"/>
  <c r="X63" i="14" s="1"/>
  <c r="H63" i="13"/>
  <c r="I63" i="13"/>
  <c r="G63" i="13"/>
  <c r="I63" i="2"/>
  <c r="G63" i="2"/>
  <c r="H63" i="2"/>
  <c r="V63" i="2" s="1"/>
  <c r="E59" i="3" l="1"/>
  <c r="E59" i="19"/>
  <c r="V63" i="13"/>
  <c r="C64" i="13" l="1"/>
  <c r="C64" i="2"/>
  <c r="T64" i="2" l="1"/>
  <c r="J64" i="2"/>
  <c r="U64" i="14"/>
  <c r="V64" i="14" s="1"/>
  <c r="K64" i="14"/>
  <c r="T64" i="13"/>
  <c r="J64" i="13"/>
  <c r="G64" i="13" l="1"/>
  <c r="H64" i="13"/>
  <c r="V64" i="13" s="1"/>
  <c r="I64" i="13"/>
  <c r="H64" i="14"/>
  <c r="I64" i="14"/>
  <c r="X64" i="14" s="1"/>
  <c r="J64" i="14"/>
  <c r="G64" i="2"/>
  <c r="H64" i="2"/>
  <c r="V64" i="2" s="1"/>
  <c r="I64" i="2"/>
  <c r="E60" i="3" l="1"/>
  <c r="E60" i="19"/>
  <c r="C65" i="2" l="1"/>
  <c r="C65" i="13"/>
  <c r="U65" i="14"/>
  <c r="V65" i="14" s="1"/>
  <c r="H65" i="14" l="1"/>
  <c r="I65" i="14"/>
  <c r="X65" i="14" s="1"/>
  <c r="J65" i="14"/>
  <c r="T65" i="13"/>
  <c r="J65" i="13"/>
  <c r="T65" i="2"/>
  <c r="J65" i="2"/>
  <c r="G65" i="2" l="1"/>
  <c r="I65" i="2"/>
  <c r="H65" i="2"/>
  <c r="V65" i="2" s="1"/>
  <c r="H65" i="13"/>
  <c r="V65" i="13" s="1"/>
  <c r="G65" i="13"/>
  <c r="I65" i="13"/>
  <c r="E61" i="3" l="1"/>
  <c r="E61" i="19"/>
  <c r="C66" i="13" l="1"/>
  <c r="C66" i="2"/>
  <c r="U66" i="14"/>
  <c r="V66" i="14" s="1"/>
  <c r="H66" i="14" l="1"/>
  <c r="I66" i="14"/>
  <c r="X66" i="14" s="1"/>
  <c r="J66" i="14"/>
  <c r="T66" i="2"/>
  <c r="J66" i="2"/>
  <c r="T66" i="13"/>
  <c r="J66" i="13"/>
  <c r="I66" i="13" l="1"/>
  <c r="G66" i="13"/>
  <c r="H66" i="13"/>
  <c r="V66" i="13" s="1"/>
  <c r="I66" i="2"/>
  <c r="H66" i="2"/>
  <c r="V66" i="2" s="1"/>
  <c r="G66" i="2"/>
  <c r="E62" i="3" l="1"/>
  <c r="E62" i="19"/>
  <c r="C67" i="13" l="1"/>
  <c r="T67" i="13" s="1"/>
  <c r="C67" i="2"/>
  <c r="T67" i="2" s="1"/>
  <c r="H67" i="2" l="1"/>
  <c r="V67" i="2" s="1"/>
  <c r="G67" i="2"/>
  <c r="I67" i="2"/>
  <c r="U67" i="14"/>
  <c r="V67" i="14" s="1"/>
  <c r="K67" i="14"/>
  <c r="I67" i="13"/>
  <c r="H67" i="13"/>
  <c r="G67" i="13"/>
  <c r="V67" i="13" l="1"/>
  <c r="E63" i="3"/>
  <c r="E63" i="19"/>
  <c r="J67" i="14"/>
  <c r="K68" i="14" s="1"/>
  <c r="I67" i="14"/>
  <c r="X67" i="14" s="1"/>
  <c r="H67" i="14"/>
  <c r="C68" i="13" l="1"/>
  <c r="T68" i="13" s="1"/>
  <c r="C68" i="2"/>
  <c r="T68" i="2" s="1"/>
  <c r="U68" i="14"/>
  <c r="V68" i="14" s="1"/>
  <c r="I68" i="2" l="1"/>
  <c r="H68" i="2"/>
  <c r="V68" i="2" s="1"/>
  <c r="G68" i="2"/>
  <c r="H68" i="14"/>
  <c r="J68" i="14"/>
  <c r="K69" i="14" s="1"/>
  <c r="I68" i="14"/>
  <c r="X68" i="14" s="1"/>
  <c r="H68" i="13"/>
  <c r="I68" i="13"/>
  <c r="G68" i="13"/>
  <c r="V68" i="13" l="1"/>
  <c r="E64" i="3"/>
  <c r="E64" i="19"/>
  <c r="C69" i="13" l="1"/>
  <c r="T69" i="13" s="1"/>
  <c r="U69" i="14"/>
  <c r="V69" i="14" s="1"/>
  <c r="C69" i="2"/>
  <c r="T69" i="2" s="1"/>
  <c r="I69" i="2" l="1"/>
  <c r="H69" i="2"/>
  <c r="V69" i="2" s="1"/>
  <c r="G69" i="2"/>
  <c r="J69" i="14"/>
  <c r="I69" i="14"/>
  <c r="X69" i="14" s="1"/>
  <c r="H69" i="14"/>
  <c r="H69" i="13"/>
  <c r="G69" i="13"/>
  <c r="I69" i="13"/>
  <c r="V69" i="13" l="1"/>
  <c r="E65" i="3"/>
  <c r="E65" i="19"/>
  <c r="C70" i="13" l="1"/>
  <c r="T70" i="13" s="1"/>
  <c r="C70" i="2"/>
  <c r="T70" i="2" s="1"/>
  <c r="U70" i="14" l="1"/>
  <c r="V70" i="14" s="1"/>
  <c r="K70" i="14"/>
  <c r="H70" i="2"/>
  <c r="V70" i="2" s="1"/>
  <c r="I70" i="2"/>
  <c r="G70" i="2"/>
  <c r="H70" i="13"/>
  <c r="G70" i="13"/>
  <c r="I70" i="13"/>
  <c r="V70" i="13" l="1"/>
  <c r="E66" i="3"/>
  <c r="E66" i="19"/>
  <c r="I70" i="14"/>
  <c r="X70" i="14" s="1"/>
  <c r="J70" i="14"/>
  <c r="K71" i="14" s="1"/>
  <c r="H70" i="14"/>
  <c r="C71" i="2" l="1"/>
  <c r="T71" i="2" s="1"/>
  <c r="C71" i="13"/>
  <c r="T71" i="13" s="1"/>
  <c r="U71" i="14"/>
  <c r="V71" i="14" s="1"/>
  <c r="I71" i="13" l="1"/>
  <c r="G71" i="13"/>
  <c r="H71" i="13"/>
  <c r="V71" i="13" s="1"/>
  <c r="I71" i="14"/>
  <c r="X71" i="14" s="1"/>
  <c r="J71" i="14"/>
  <c r="K72" i="14" s="1"/>
  <c r="H71" i="14"/>
  <c r="H71" i="2"/>
  <c r="V71" i="2" s="1"/>
  <c r="I71" i="2"/>
  <c r="G71" i="2"/>
  <c r="E67" i="3" l="1"/>
  <c r="E67" i="19"/>
  <c r="J127" i="14"/>
  <c r="I127" i="14"/>
  <c r="H127" i="14"/>
  <c r="C72" i="2" l="1"/>
  <c r="T72" i="2" s="1"/>
  <c r="C72" i="13"/>
  <c r="T72" i="13" s="1"/>
  <c r="U72" i="14"/>
  <c r="V72" i="14" s="1"/>
  <c r="J128" i="14"/>
  <c r="I128" i="14"/>
  <c r="H128" i="14"/>
  <c r="I72" i="13" l="1"/>
  <c r="G72" i="13"/>
  <c r="H72" i="13"/>
  <c r="I72" i="14"/>
  <c r="X72" i="14" s="1"/>
  <c r="H72" i="14"/>
  <c r="J72" i="14"/>
  <c r="K73" i="14" s="1"/>
  <c r="G72" i="2"/>
  <c r="I72" i="2"/>
  <c r="H72" i="2"/>
  <c r="V72" i="2" s="1"/>
  <c r="J129" i="14"/>
  <c r="I129" i="14"/>
  <c r="H129" i="14"/>
  <c r="V72" i="13" l="1"/>
  <c r="E68" i="3"/>
  <c r="E68" i="19"/>
  <c r="J130" i="14"/>
  <c r="I130" i="14"/>
  <c r="H130" i="14"/>
  <c r="C73" i="2" l="1"/>
  <c r="T73" i="2" s="1"/>
  <c r="C73" i="13"/>
  <c r="T73" i="13" s="1"/>
  <c r="U73" i="14"/>
  <c r="V73" i="14" s="1"/>
  <c r="J131" i="14"/>
  <c r="I131" i="14"/>
  <c r="H131" i="14"/>
  <c r="H73" i="14" l="1"/>
  <c r="I73" i="14"/>
  <c r="X73" i="14" s="1"/>
  <c r="J73" i="14"/>
  <c r="K74" i="14" s="1"/>
  <c r="I73" i="13"/>
  <c r="H73" i="13"/>
  <c r="G73" i="13"/>
  <c r="I73" i="2"/>
  <c r="G73" i="2"/>
  <c r="H73" i="2"/>
  <c r="V73" i="2" s="1"/>
  <c r="J132" i="14"/>
  <c r="K133" i="14" s="1"/>
  <c r="I132" i="14"/>
  <c r="H132" i="14"/>
  <c r="V73" i="13" l="1"/>
  <c r="E69" i="3"/>
  <c r="E69" i="19"/>
  <c r="J133" i="14"/>
  <c r="K134" i="14" s="1"/>
  <c r="I133" i="14"/>
  <c r="H133" i="14"/>
  <c r="C74" i="2" l="1"/>
  <c r="T74" i="2" s="1"/>
  <c r="U74" i="14"/>
  <c r="V74" i="14" s="1"/>
  <c r="C74" i="13"/>
  <c r="T74" i="13" s="1"/>
  <c r="J134" i="14"/>
  <c r="K135" i="14" s="1"/>
  <c r="I134" i="14"/>
  <c r="H134" i="14"/>
  <c r="I74" i="13" l="1"/>
  <c r="G74" i="13"/>
  <c r="H74" i="13"/>
  <c r="H74" i="14"/>
  <c r="I74" i="14"/>
  <c r="X74" i="14" s="1"/>
  <c r="J74" i="14"/>
  <c r="K75" i="14" s="1"/>
  <c r="G74" i="2"/>
  <c r="H74" i="2"/>
  <c r="V74" i="2" s="1"/>
  <c r="I74" i="2"/>
  <c r="J135" i="14"/>
  <c r="K136" i="14" s="1"/>
  <c r="I135" i="14"/>
  <c r="H135" i="14"/>
  <c r="E70" i="3" l="1"/>
  <c r="E70" i="19"/>
  <c r="V74" i="13"/>
  <c r="J136" i="14"/>
  <c r="K137" i="14" s="1"/>
  <c r="I136" i="14"/>
  <c r="H136" i="14"/>
  <c r="U75" i="14" l="1"/>
  <c r="V75" i="14" s="1"/>
  <c r="C75" i="13"/>
  <c r="T75" i="13" s="1"/>
  <c r="C75" i="2"/>
  <c r="T75" i="2" s="1"/>
  <c r="J137" i="14"/>
  <c r="K138" i="14" s="1"/>
  <c r="I137" i="14"/>
  <c r="H137" i="14"/>
  <c r="G75" i="13" l="1"/>
  <c r="H75" i="13"/>
  <c r="I75" i="13"/>
  <c r="H75" i="2"/>
  <c r="V75" i="2" s="1"/>
  <c r="I75" i="2"/>
  <c r="G75" i="2"/>
  <c r="J75" i="14"/>
  <c r="I75" i="14"/>
  <c r="X75" i="14" s="1"/>
  <c r="H75" i="14"/>
  <c r="J138" i="14"/>
  <c r="I138" i="14"/>
  <c r="H138" i="14"/>
  <c r="E71" i="3" l="1"/>
  <c r="E71" i="19"/>
  <c r="V75" i="13"/>
  <c r="J139" i="14"/>
  <c r="I139" i="14"/>
  <c r="H139" i="14"/>
  <c r="C76" i="2" l="1"/>
  <c r="C76" i="13"/>
  <c r="H140" i="14"/>
  <c r="J140" i="14"/>
  <c r="K141" i="14" s="1"/>
  <c r="I140" i="14"/>
  <c r="U76" i="14" l="1"/>
  <c r="V76" i="14" s="1"/>
  <c r="K76" i="14"/>
  <c r="T76" i="13"/>
  <c r="J76" i="13"/>
  <c r="T76" i="2"/>
  <c r="J76" i="2"/>
  <c r="I76" i="14"/>
  <c r="X76" i="14" s="1"/>
  <c r="J76" i="14"/>
  <c r="J141" i="14"/>
  <c r="I141" i="14"/>
  <c r="H141" i="14"/>
  <c r="H76" i="14" l="1"/>
  <c r="I76" i="2"/>
  <c r="H76" i="2"/>
  <c r="V76" i="2" s="1"/>
  <c r="G76" i="2"/>
  <c r="I76" i="13"/>
  <c r="G76" i="13"/>
  <c r="H76" i="13"/>
  <c r="J142" i="14"/>
  <c r="I142" i="14"/>
  <c r="H142" i="14"/>
  <c r="E72" i="3" l="1"/>
  <c r="E72" i="19"/>
  <c r="V76" i="13"/>
  <c r="J143" i="14"/>
  <c r="I143" i="14"/>
  <c r="H143" i="14"/>
  <c r="C77" i="2" l="1"/>
  <c r="T77" i="2" s="1"/>
  <c r="C77" i="13"/>
  <c r="T77" i="13" s="1"/>
  <c r="J144" i="14"/>
  <c r="I144" i="14"/>
  <c r="H144" i="14"/>
  <c r="H77" i="13" l="1"/>
  <c r="G77" i="13"/>
  <c r="I77" i="13"/>
  <c r="H77" i="2"/>
  <c r="V77" i="2" s="1"/>
  <c r="G77" i="2"/>
  <c r="I77" i="2"/>
  <c r="U77" i="14"/>
  <c r="V77" i="14" s="1"/>
  <c r="K77" i="14"/>
  <c r="J145" i="14"/>
  <c r="I145" i="14"/>
  <c r="H145" i="14"/>
  <c r="J77" i="14" l="1"/>
  <c r="I77" i="14"/>
  <c r="X77" i="14" s="1"/>
  <c r="H77" i="14"/>
  <c r="E73" i="3"/>
  <c r="E73" i="19"/>
  <c r="V77" i="13"/>
  <c r="J146" i="14"/>
  <c r="I146" i="14"/>
  <c r="H146" i="14"/>
  <c r="C78" i="2" l="1"/>
  <c r="U78" i="14"/>
  <c r="V78" i="14" s="1"/>
  <c r="C78" i="13"/>
  <c r="K78" i="14"/>
  <c r="J147" i="14"/>
  <c r="I147" i="14"/>
  <c r="H147" i="14"/>
  <c r="H78" i="14" l="1"/>
  <c r="I78" i="14"/>
  <c r="X78" i="14" s="1"/>
  <c r="J78" i="14"/>
  <c r="T78" i="13"/>
  <c r="J78" i="13"/>
  <c r="T78" i="2"/>
  <c r="J78" i="2"/>
  <c r="J148" i="14"/>
  <c r="I148" i="14"/>
  <c r="H148" i="14"/>
  <c r="I78" i="2" l="1"/>
  <c r="G78" i="2"/>
  <c r="H78" i="2"/>
  <c r="V78" i="2" s="1"/>
  <c r="H78" i="13"/>
  <c r="V78" i="13" s="1"/>
  <c r="I78" i="13"/>
  <c r="G78" i="13"/>
  <c r="H149" i="14"/>
  <c r="I149" i="14"/>
  <c r="J149" i="14"/>
  <c r="E74" i="3" l="1"/>
  <c r="E74" i="19"/>
  <c r="J150" i="14"/>
  <c r="I150" i="14"/>
  <c r="H150" i="14"/>
  <c r="C79" i="13" l="1"/>
  <c r="T79" i="13" s="1"/>
  <c r="C79" i="2"/>
  <c r="T79" i="2" s="1"/>
  <c r="J151" i="14"/>
  <c r="I151" i="14"/>
  <c r="H151" i="14"/>
  <c r="U79" i="14" l="1"/>
  <c r="V79" i="14" s="1"/>
  <c r="K79" i="14"/>
  <c r="H79" i="2"/>
  <c r="V79" i="2" s="1"/>
  <c r="G79" i="2"/>
  <c r="I79" i="2"/>
  <c r="G79" i="13"/>
  <c r="I79" i="13"/>
  <c r="H79" i="13"/>
  <c r="V79" i="13" s="1"/>
  <c r="J152" i="14"/>
  <c r="I152" i="14"/>
  <c r="H152" i="14"/>
  <c r="E75" i="3" l="1"/>
  <c r="E75" i="19"/>
  <c r="H79" i="14"/>
  <c r="I79" i="14"/>
  <c r="X79" i="14" s="1"/>
  <c r="J79" i="14"/>
  <c r="J153" i="14"/>
  <c r="I153" i="14"/>
  <c r="H153" i="14"/>
  <c r="U80" i="14" l="1"/>
  <c r="V80" i="14" s="1"/>
  <c r="C80" i="2"/>
  <c r="T80" i="2" s="1"/>
  <c r="C80" i="13"/>
  <c r="T80" i="13" s="1"/>
  <c r="J154" i="14"/>
  <c r="I154" i="14"/>
  <c r="H154" i="14"/>
  <c r="H80" i="2" l="1"/>
  <c r="V80" i="2" s="1"/>
  <c r="G80" i="2"/>
  <c r="I80" i="2"/>
  <c r="I80" i="13"/>
  <c r="G80" i="13"/>
  <c r="H80" i="13"/>
  <c r="V80" i="13" s="1"/>
  <c r="J80" i="14"/>
  <c r="I80" i="14"/>
  <c r="X80" i="14" s="1"/>
  <c r="H80" i="14"/>
  <c r="K80" i="14"/>
  <c r="J155" i="14"/>
  <c r="I155" i="14"/>
  <c r="H155" i="14"/>
  <c r="E76" i="3" l="1"/>
  <c r="E76" i="19"/>
  <c r="J156" i="14"/>
  <c r="K157" i="14" s="1"/>
  <c r="I156" i="14"/>
  <c r="H156" i="14"/>
  <c r="C81" i="2" l="1"/>
  <c r="C81" i="13"/>
  <c r="J157" i="14"/>
  <c r="K158" i="14" s="1"/>
  <c r="I157" i="14"/>
  <c r="H157" i="14"/>
  <c r="T81" i="13" l="1"/>
  <c r="J81" i="13"/>
  <c r="T81" i="2"/>
  <c r="J81" i="2"/>
  <c r="U81" i="14"/>
  <c r="V81" i="14" s="1"/>
  <c r="K81" i="14"/>
  <c r="I158" i="14"/>
  <c r="H158" i="14"/>
  <c r="J158" i="14"/>
  <c r="K159" i="14" s="1"/>
  <c r="J81" i="14" l="1"/>
  <c r="H81" i="14"/>
  <c r="I81" i="14"/>
  <c r="X81" i="14" s="1"/>
  <c r="H81" i="2"/>
  <c r="V81" i="2" s="1"/>
  <c r="I81" i="2"/>
  <c r="G81" i="2"/>
  <c r="H81" i="13"/>
  <c r="V81" i="13" s="1"/>
  <c r="G81" i="13"/>
  <c r="I81" i="13"/>
  <c r="J159" i="14"/>
  <c r="I159" i="14"/>
  <c r="H159" i="14"/>
  <c r="E77" i="3" l="1"/>
  <c r="E77" i="19"/>
  <c r="J160" i="14"/>
  <c r="I160" i="14"/>
  <c r="H160" i="14"/>
  <c r="C82" i="2" l="1"/>
  <c r="T82" i="2" s="1"/>
  <c r="C82" i="13"/>
  <c r="T82" i="13" s="1"/>
  <c r="J161" i="14"/>
  <c r="I161" i="14"/>
  <c r="H161" i="14"/>
  <c r="U82" i="14" l="1"/>
  <c r="V82" i="14" s="1"/>
  <c r="K82" i="14"/>
  <c r="J82" i="14"/>
  <c r="H82" i="14"/>
  <c r="I82" i="14"/>
  <c r="X82" i="14" s="1"/>
  <c r="I82" i="13"/>
  <c r="G82" i="13"/>
  <c r="H82" i="13"/>
  <c r="V82" i="13" s="1"/>
  <c r="H82" i="2"/>
  <c r="V82" i="2" s="1"/>
  <c r="I82" i="2"/>
  <c r="G82" i="2"/>
  <c r="J162" i="14"/>
  <c r="I162" i="14"/>
  <c r="H162" i="14"/>
  <c r="E78" i="3" l="1"/>
  <c r="E78" i="19"/>
  <c r="J164" i="14"/>
  <c r="I164" i="14"/>
  <c r="H164" i="14"/>
  <c r="J163" i="14"/>
  <c r="K164" i="14" s="1"/>
  <c r="I163" i="14"/>
  <c r="H163" i="14"/>
  <c r="C83" i="13" l="1"/>
  <c r="T83" i="13" s="1"/>
  <c r="C83" i="2"/>
  <c r="T83" i="2" s="1"/>
  <c r="J165" i="14"/>
  <c r="I165" i="14"/>
  <c r="H165" i="14"/>
  <c r="U83" i="14" l="1"/>
  <c r="V83" i="14" s="1"/>
  <c r="K83" i="14"/>
  <c r="I83" i="2"/>
  <c r="G83" i="2"/>
  <c r="H83" i="2"/>
  <c r="V83" i="2" s="1"/>
  <c r="I83" i="13"/>
  <c r="G83" i="13"/>
  <c r="H83" i="13"/>
  <c r="V83" i="13" s="1"/>
  <c r="J166" i="14"/>
  <c r="I166" i="14"/>
  <c r="H166" i="14"/>
  <c r="E79" i="3" l="1"/>
  <c r="E79" i="19"/>
  <c r="H83" i="14"/>
  <c r="I83" i="14"/>
  <c r="X83" i="14" s="1"/>
  <c r="J83" i="14"/>
  <c r="K84" i="14" s="1"/>
  <c r="J167" i="14"/>
  <c r="I167" i="14"/>
  <c r="H167" i="14"/>
  <c r="U84" i="14" l="1"/>
  <c r="V84" i="14" s="1"/>
  <c r="C84" i="2"/>
  <c r="T84" i="2" s="1"/>
  <c r="C84" i="13"/>
  <c r="T84" i="13" s="1"/>
  <c r="H84" i="2" l="1"/>
  <c r="V84" i="2" s="1"/>
  <c r="G84" i="2"/>
  <c r="I84" i="2"/>
  <c r="I84" i="13"/>
  <c r="H84" i="13"/>
  <c r="V84" i="13" s="1"/>
  <c r="G84" i="13"/>
  <c r="H84" i="14"/>
  <c r="I84" i="14"/>
  <c r="X84" i="14" s="1"/>
  <c r="J84" i="14"/>
  <c r="E80" i="3" l="1"/>
  <c r="E80" i="19"/>
  <c r="C85" i="2" l="1"/>
  <c r="T85" i="2" s="1"/>
  <c r="C85" i="13"/>
  <c r="T85" i="13" s="1"/>
  <c r="I85" i="13" l="1"/>
  <c r="H85" i="13"/>
  <c r="G85" i="13"/>
  <c r="U85" i="14"/>
  <c r="V85" i="14" s="1"/>
  <c r="K85" i="14"/>
  <c r="I85" i="2"/>
  <c r="G85" i="2"/>
  <c r="H85" i="2"/>
  <c r="V85" i="2" s="1"/>
  <c r="V85" i="13" l="1"/>
  <c r="E81" i="3"/>
  <c r="E81" i="19"/>
  <c r="H85" i="14"/>
  <c r="J85" i="14"/>
  <c r="I85" i="14"/>
  <c r="X85" i="14" s="1"/>
  <c r="C86" i="2" l="1"/>
  <c r="T86" i="2" s="1"/>
  <c r="C86" i="13"/>
  <c r="T86" i="13" s="1"/>
  <c r="U86" i="14"/>
  <c r="V86" i="14" s="1"/>
  <c r="J86" i="14" l="1"/>
  <c r="H86" i="14"/>
  <c r="I86" i="14"/>
  <c r="X86" i="14" s="1"/>
  <c r="G86" i="13"/>
  <c r="I86" i="13"/>
  <c r="H86" i="13"/>
  <c r="V86" i="13" s="1"/>
  <c r="G86" i="2"/>
  <c r="H86" i="2"/>
  <c r="V86" i="2" s="1"/>
  <c r="I86" i="2"/>
  <c r="K86" i="14"/>
  <c r="E82" i="3" l="1"/>
  <c r="E82" i="19"/>
  <c r="C87" i="2" l="1"/>
  <c r="T87" i="2" s="1"/>
  <c r="C87" i="13"/>
  <c r="T87" i="13" s="1"/>
  <c r="U87" i="14" l="1"/>
  <c r="V87" i="14" s="1"/>
  <c r="K87" i="14"/>
  <c r="I87" i="13"/>
  <c r="H87" i="13"/>
  <c r="G87" i="13"/>
  <c r="G87" i="2"/>
  <c r="I87" i="2"/>
  <c r="H87" i="2"/>
  <c r="V87" i="2" s="1"/>
  <c r="V87" i="13" l="1"/>
  <c r="E83" i="3"/>
  <c r="E83" i="19"/>
  <c r="H87" i="14"/>
  <c r="I87" i="14"/>
  <c r="X87" i="14" s="1"/>
  <c r="J87" i="14"/>
  <c r="K88" i="14" s="1"/>
  <c r="U88" i="14" l="1"/>
  <c r="V88" i="14" s="1"/>
  <c r="C88" i="2"/>
  <c r="T88" i="2" s="1"/>
  <c r="C88" i="13"/>
  <c r="T88" i="13" s="1"/>
  <c r="I88" i="2" l="1"/>
  <c r="G88" i="2"/>
  <c r="H88" i="2"/>
  <c r="V88" i="2" s="1"/>
  <c r="I88" i="13"/>
  <c r="H88" i="13"/>
  <c r="G88" i="13"/>
  <c r="H88" i="14"/>
  <c r="J88" i="14"/>
  <c r="K89" i="14" s="1"/>
  <c r="I88" i="14"/>
  <c r="X88" i="14" s="1"/>
  <c r="V88" i="13" l="1"/>
  <c r="E84" i="3"/>
  <c r="E84" i="19"/>
  <c r="U89" i="14" l="1"/>
  <c r="V89" i="14" s="1"/>
  <c r="C89" i="13"/>
  <c r="T89" i="13" s="1"/>
  <c r="C89" i="2"/>
  <c r="T89" i="2" s="1"/>
  <c r="G89" i="13" l="1"/>
  <c r="H89" i="13"/>
  <c r="V89" i="13" s="1"/>
  <c r="I89" i="13"/>
  <c r="G89" i="2"/>
  <c r="H89" i="2"/>
  <c r="V89" i="2" s="1"/>
  <c r="I89" i="2"/>
  <c r="H89" i="14"/>
  <c r="I89" i="14"/>
  <c r="J89" i="14"/>
  <c r="K90" i="14" s="1"/>
  <c r="X89" i="14" l="1"/>
  <c r="E85" i="3"/>
  <c r="E85" i="19"/>
  <c r="C90" i="13" l="1"/>
  <c r="T90" i="13" s="1"/>
  <c r="C90" i="2"/>
  <c r="T90" i="2" s="1"/>
  <c r="U90" i="14"/>
  <c r="V90" i="14" s="1"/>
  <c r="I90" i="2" l="1"/>
  <c r="G90" i="2"/>
  <c r="H90" i="2"/>
  <c r="V90" i="2" s="1"/>
  <c r="J90" i="14"/>
  <c r="H90" i="14"/>
  <c r="I90" i="14"/>
  <c r="G90" i="13"/>
  <c r="H90" i="13"/>
  <c r="V90" i="13" s="1"/>
  <c r="I90" i="13"/>
  <c r="X90" i="14" l="1"/>
  <c r="E86" i="3"/>
  <c r="E86" i="19"/>
  <c r="C91" i="13" l="1"/>
  <c r="T91" i="13" s="1"/>
  <c r="C91" i="2"/>
  <c r="T91" i="2" s="1"/>
  <c r="U91" i="14" l="1"/>
  <c r="I91" i="14" s="1"/>
  <c r="K91" i="14"/>
  <c r="I91" i="2"/>
  <c r="G91" i="2"/>
  <c r="H91" i="2"/>
  <c r="V91" i="2" s="1"/>
  <c r="G91" i="13"/>
  <c r="H91" i="13"/>
  <c r="I91" i="13"/>
  <c r="J91" i="14" l="1"/>
  <c r="V91" i="14"/>
  <c r="H91" i="14"/>
  <c r="X91" i="14"/>
  <c r="V91" i="13"/>
  <c r="E87" i="3"/>
  <c r="E87" i="19"/>
  <c r="C92" i="2" l="1"/>
  <c r="T92" i="2" s="1"/>
  <c r="C92" i="13"/>
  <c r="T92" i="13" s="1"/>
  <c r="U92" i="14" l="1"/>
  <c r="J92" i="14" s="1"/>
  <c r="K93" i="14" s="1"/>
  <c r="K92" i="14"/>
  <c r="I92" i="13"/>
  <c r="H92" i="13"/>
  <c r="G92" i="13"/>
  <c r="I92" i="14"/>
  <c r="X92" i="14" s="1"/>
  <c r="H92" i="2"/>
  <c r="V92" i="2" s="1"/>
  <c r="I92" i="2"/>
  <c r="G92" i="2"/>
  <c r="H92" i="14" l="1"/>
  <c r="V92" i="14"/>
  <c r="V92" i="13"/>
  <c r="E88" i="3"/>
  <c r="E88" i="19"/>
  <c r="C93" i="2" l="1"/>
  <c r="T93" i="2" s="1"/>
  <c r="U93" i="14"/>
  <c r="V93" i="14" s="1"/>
  <c r="C93" i="13"/>
  <c r="T93" i="13" s="1"/>
  <c r="H93" i="13" l="1"/>
  <c r="I93" i="13"/>
  <c r="G93" i="13"/>
  <c r="J93" i="14"/>
  <c r="K94" i="14" s="1"/>
  <c r="H93" i="14"/>
  <c r="I93" i="14"/>
  <c r="G93" i="2"/>
  <c r="H93" i="2"/>
  <c r="V93" i="2" s="1"/>
  <c r="I93" i="2"/>
  <c r="X93" i="14" l="1"/>
  <c r="E89" i="3"/>
  <c r="E89" i="19"/>
  <c r="V93" i="13"/>
  <c r="U94" i="14" l="1"/>
  <c r="V94" i="14" s="1"/>
  <c r="C94" i="2"/>
  <c r="T94" i="2" s="1"/>
  <c r="C94" i="13"/>
  <c r="T94" i="13" s="1"/>
  <c r="I94" i="2" l="1"/>
  <c r="H94" i="2"/>
  <c r="V94" i="2" s="1"/>
  <c r="G94" i="2"/>
  <c r="H94" i="13"/>
  <c r="I94" i="13"/>
  <c r="G94" i="13"/>
  <c r="J94" i="14"/>
  <c r="I94" i="14"/>
  <c r="H94" i="14"/>
  <c r="X94" i="14" l="1"/>
  <c r="E90" i="3"/>
  <c r="E90" i="19"/>
  <c r="V94" i="13"/>
  <c r="C95" i="2" l="1"/>
  <c r="T95" i="2" s="1"/>
  <c r="C95" i="13"/>
  <c r="T95" i="13" s="1"/>
  <c r="U95" i="14" l="1"/>
  <c r="K95" i="14"/>
  <c r="I95" i="13"/>
  <c r="H95" i="13"/>
  <c r="G95" i="13"/>
  <c r="H95" i="2"/>
  <c r="V95" i="2" s="1"/>
  <c r="I95" i="2"/>
  <c r="G95" i="2"/>
  <c r="I95" i="14" l="1"/>
  <c r="V95" i="14"/>
  <c r="H95" i="14"/>
  <c r="J95" i="14"/>
  <c r="X95" i="14"/>
  <c r="E91" i="3"/>
  <c r="E91" i="19"/>
  <c r="V95" i="13"/>
  <c r="C96" i="2" l="1"/>
  <c r="T96" i="2" s="1"/>
  <c r="C96" i="13"/>
  <c r="T96" i="13" s="1"/>
  <c r="U96" i="14" l="1"/>
  <c r="K96" i="14"/>
  <c r="I96" i="13"/>
  <c r="G96" i="13"/>
  <c r="H96" i="13"/>
  <c r="I96" i="2"/>
  <c r="H96" i="2"/>
  <c r="V96" i="2" s="1"/>
  <c r="G96" i="2"/>
  <c r="J96" i="14" l="1"/>
  <c r="V96" i="14"/>
  <c r="H96" i="14"/>
  <c r="I96" i="14"/>
  <c r="X96" i="14" s="1"/>
  <c r="E92" i="3"/>
  <c r="E92" i="19"/>
  <c r="V96" i="13"/>
  <c r="C97" i="2" l="1"/>
  <c r="C97" i="13"/>
  <c r="T97" i="13" l="1"/>
  <c r="J97" i="13"/>
  <c r="U97" i="14"/>
  <c r="V97" i="14" s="1"/>
  <c r="K97" i="14"/>
  <c r="T97" i="2"/>
  <c r="J97" i="2"/>
  <c r="E4" i="10" l="1"/>
  <c r="E4" i="18"/>
  <c r="H97" i="2"/>
  <c r="V97" i="2" s="1"/>
  <c r="G97" i="2"/>
  <c r="I97" i="2"/>
  <c r="H97" i="14"/>
  <c r="J97" i="14"/>
  <c r="K98" i="14" s="1"/>
  <c r="I97" i="14"/>
  <c r="X97" i="14" s="1"/>
  <c r="I97" i="13"/>
  <c r="H97" i="13"/>
  <c r="G97" i="13"/>
  <c r="V97" i="13" l="1"/>
  <c r="E93" i="3"/>
  <c r="E93" i="19"/>
  <c r="C98" i="2" l="1"/>
  <c r="U98" i="14"/>
  <c r="V98" i="14" s="1"/>
  <c r="H98" i="14" l="1"/>
  <c r="J98" i="14"/>
  <c r="K99" i="14" s="1"/>
  <c r="U99" i="14"/>
  <c r="V99" i="14" s="1"/>
  <c r="I98" i="14"/>
  <c r="X98" i="14" s="1"/>
  <c r="C4" i="10"/>
  <c r="C4" i="18"/>
  <c r="J99" i="14" l="1"/>
  <c r="K100" i="14" s="1"/>
  <c r="U100" i="14"/>
  <c r="V100" i="14" s="1"/>
  <c r="H99" i="14"/>
  <c r="I99" i="14"/>
  <c r="X99" i="14" l="1"/>
  <c r="I100" i="14"/>
  <c r="U101" i="14"/>
  <c r="V101" i="14" s="1"/>
  <c r="J100" i="14"/>
  <c r="K101" i="14" s="1"/>
  <c r="H100" i="14"/>
  <c r="X100" i="14" l="1"/>
  <c r="U102" i="14"/>
  <c r="V102" i="14" s="1"/>
  <c r="I101" i="14"/>
  <c r="H101" i="14"/>
  <c r="J101" i="14"/>
  <c r="K102" i="14" s="1"/>
  <c r="X101" i="14" l="1"/>
  <c r="H102" i="14"/>
  <c r="J102" i="14"/>
  <c r="K103" i="14" s="1"/>
  <c r="I102" i="14"/>
  <c r="X102" i="14" s="1"/>
  <c r="U103" i="14"/>
  <c r="V103" i="14" s="1"/>
  <c r="J103" i="14" l="1"/>
  <c r="K104" i="14" s="1"/>
  <c r="U104" i="14"/>
  <c r="V104" i="14" s="1"/>
  <c r="H103" i="14"/>
  <c r="I103" i="14"/>
  <c r="X103" i="14" l="1"/>
  <c r="U105" i="14"/>
  <c r="V105" i="14" s="1"/>
  <c r="J104" i="14"/>
  <c r="K105" i="14" s="1"/>
  <c r="H104" i="14"/>
  <c r="I104" i="14"/>
  <c r="X104" i="14" l="1"/>
  <c r="U106" i="14"/>
  <c r="V106" i="14" s="1"/>
  <c r="J105" i="14"/>
  <c r="K106" i="14" s="1"/>
  <c r="H105" i="14"/>
  <c r="I105" i="14"/>
  <c r="X105" i="14" l="1"/>
  <c r="J106" i="14"/>
  <c r="K107" i="14" s="1"/>
  <c r="U107" i="14"/>
  <c r="V107" i="14" s="1"/>
  <c r="I106" i="14"/>
  <c r="H106" i="14"/>
  <c r="X106" i="14" l="1"/>
  <c r="H107" i="14"/>
  <c r="I107" i="14"/>
  <c r="U108" i="14"/>
  <c r="V108" i="14" s="1"/>
  <c r="J107" i="14"/>
  <c r="K108" i="14" s="1"/>
  <c r="X107" i="14" l="1"/>
  <c r="U109" i="14"/>
  <c r="V109" i="14" s="1"/>
  <c r="I108" i="14"/>
  <c r="J108" i="14"/>
  <c r="K109" i="14" s="1"/>
  <c r="H108" i="14"/>
  <c r="X108" i="14" l="1"/>
  <c r="U110" i="14"/>
  <c r="V110" i="14" s="1"/>
  <c r="J109" i="14"/>
  <c r="K110" i="14" s="1"/>
  <c r="I109" i="14"/>
  <c r="H109" i="14"/>
  <c r="X109" i="14" l="1"/>
  <c r="U111" i="14"/>
  <c r="V111" i="14" s="1"/>
  <c r="I110" i="14"/>
  <c r="J110" i="14"/>
  <c r="K111" i="14" s="1"/>
  <c r="H110" i="14"/>
  <c r="X110" i="14" l="1"/>
  <c r="I111" i="14"/>
  <c r="U112" i="14"/>
  <c r="V112" i="14" s="1"/>
  <c r="J111" i="14"/>
  <c r="K112" i="14" s="1"/>
  <c r="H111" i="14"/>
  <c r="X111" i="14" l="1"/>
  <c r="J112" i="14"/>
  <c r="K113" i="14" s="1"/>
  <c r="I112" i="14"/>
  <c r="H112" i="14"/>
  <c r="U113" i="14"/>
  <c r="V113" i="14" s="1"/>
  <c r="X112" i="14" l="1"/>
  <c r="U114" i="14"/>
  <c r="V114" i="14" s="1"/>
  <c r="I113" i="14"/>
  <c r="H113" i="14"/>
  <c r="J113" i="14"/>
  <c r="K114" i="14" s="1"/>
  <c r="X113" i="14" l="1"/>
  <c r="J114" i="14"/>
  <c r="K115" i="14" s="1"/>
  <c r="U115" i="14"/>
  <c r="V115" i="14" s="1"/>
  <c r="I114" i="14"/>
  <c r="H114" i="14"/>
  <c r="X114" i="14" l="1"/>
  <c r="J115" i="14"/>
  <c r="K116" i="14" s="1"/>
  <c r="H115" i="14"/>
  <c r="U116" i="14"/>
  <c r="V116" i="14" s="1"/>
  <c r="I115" i="14"/>
  <c r="X115" i="14" s="1"/>
  <c r="J116" i="14" l="1"/>
  <c r="K117" i="14" s="1"/>
  <c r="H116" i="14"/>
  <c r="U117" i="14"/>
  <c r="I116" i="14"/>
  <c r="X116" i="14" s="1"/>
  <c r="U118" i="14" l="1"/>
  <c r="V118" i="14" s="1"/>
  <c r="V117" i="14"/>
  <c r="I117" i="14"/>
  <c r="J117" i="14"/>
  <c r="K118" i="14" s="1"/>
  <c r="H117" i="14"/>
  <c r="H118" i="14" l="1"/>
  <c r="I118" i="14"/>
  <c r="X118" i="14" s="1"/>
  <c r="J118" i="14"/>
  <c r="K119" i="14" s="1"/>
  <c r="U119" i="14"/>
  <c r="V119" i="14" s="1"/>
  <c r="X117" i="14"/>
  <c r="I119" i="14" l="1"/>
  <c r="X119" i="14" s="1"/>
  <c r="U120" i="14"/>
  <c r="V120" i="14" s="1"/>
  <c r="H119" i="14"/>
  <c r="J119" i="14"/>
  <c r="K120" i="14" s="1"/>
  <c r="U121" i="14"/>
  <c r="V121" i="14" s="1"/>
  <c r="J120" i="14"/>
  <c r="K121" i="14" s="1"/>
  <c r="I120" i="14"/>
  <c r="X120" i="14" s="1"/>
  <c r="H120" i="14"/>
  <c r="J121" i="14" l="1"/>
  <c r="K122" i="14" s="1"/>
  <c r="H121" i="14"/>
  <c r="U122" i="14"/>
  <c r="V122" i="14" s="1"/>
  <c r="I121" i="14"/>
  <c r="X121" i="14" s="1"/>
  <c r="J122" i="14" l="1"/>
  <c r="K123" i="14" s="1"/>
  <c r="H122" i="14"/>
  <c r="U123" i="14"/>
  <c r="V123" i="14" s="1"/>
  <c r="I122" i="14"/>
  <c r="X122" i="14" s="1"/>
  <c r="U124" i="14" l="1"/>
  <c r="V124" i="14" s="1"/>
  <c r="I123" i="14"/>
  <c r="X123" i="14" s="1"/>
  <c r="J123" i="14"/>
  <c r="K124" i="14" s="1"/>
  <c r="H123" i="14"/>
  <c r="U125" i="14" l="1"/>
  <c r="V125" i="14" s="1"/>
  <c r="H124" i="14"/>
  <c r="J124" i="14"/>
  <c r="I124" i="14"/>
  <c r="X124" i="14" s="1"/>
  <c r="I125" i="14" l="1"/>
  <c r="X125" i="14" s="1"/>
  <c r="J125" i="14"/>
  <c r="H125" i="14"/>
  <c r="U126" i="14"/>
  <c r="V126" i="14" s="1"/>
  <c r="H126" i="14" l="1"/>
  <c r="I126" i="14"/>
  <c r="X126" i="14" s="1"/>
  <c r="J126" i="14"/>
  <c r="K127" i="14" s="1"/>
</calcChain>
</file>

<file path=xl/sharedStrings.xml><?xml version="1.0" encoding="utf-8"?>
<sst xmlns="http://schemas.openxmlformats.org/spreadsheetml/2006/main" count="1121" uniqueCount="465">
  <si>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</si>
  <si>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</si>
  <si>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</si>
  <si>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</si>
  <si>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</si>
  <si>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</si>
  <si>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</si>
  <si>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</si>
  <si>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</si>
  <si>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</si>
  <si>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</si>
  <si>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</si>
  <si>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</si>
  <si>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</si>
  <si>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</si>
  <si>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</si>
  <si>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</si>
  <si>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</si>
  <si>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</si>
  <si>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</si>
  <si>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</si>
  <si>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</si>
  <si>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</si>
  <si>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</si>
  <si>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</si>
  <si>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</si>
  <si>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</si>
  <si>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</si>
  <si>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</si>
  <si>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</si>
  <si>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</si>
  <si>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</si>
  <si>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</si>
  <si>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</si>
  <si>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</si>
  <si>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</si>
  <si>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</si>
  <si>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</si>
  <si>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</si>
  <si>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</si>
  <si>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</si>
  <si>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</si>
  <si>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</si>
  <si>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</si>
  <si>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</si>
  <si>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</si>
  <si>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</si>
  <si>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</si>
  <si>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</si>
  <si>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</si>
  <si>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</si>
  <si>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</si>
  <si>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</si>
  <si>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</si>
  <si>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</si>
  <si>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</si>
  <si>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</si>
  <si>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</si>
  <si>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</si>
  <si>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</si>
  <si>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</si>
  <si>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</si>
  <si>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</si>
  <si>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</si>
  <si>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</si>
  <si>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</si>
  <si>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</si>
  <si>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</si>
  <si>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</si>
  <si>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</si>
  <si>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</si>
  <si>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</si>
  <si>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</si>
  <si>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</si>
  <si>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</si>
  <si>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</si>
  <si>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</si>
  <si>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</si>
  <si>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</si>
  <si>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</si>
  <si>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</si>
  <si>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</si>
  <si>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</si>
  <si>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</si>
  <si>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</si>
  <si>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</si>
  <si>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</si>
  <si>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</si>
  <si>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</si>
  <si>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</si>
  <si>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</si>
  <si>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</si>
  <si>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</si>
  <si>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</si>
  <si>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</si>
  <si>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</si>
  <si>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</si>
  <si>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</si>
  <si>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</si>
  <si>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</si>
  <si>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</si>
  <si>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</si>
  <si>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</si>
  <si>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</si>
  <si>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</si>
  <si>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</si>
  <si>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</si>
  <si>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</si>
  <si>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</si>
  <si>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</si>
  <si>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</si>
  <si>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</si>
  <si>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</si>
  <si>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</si>
  <si>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</si>
  <si>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</si>
  <si>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</si>
  <si>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</si>
  <si>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</si>
  <si>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</si>
  <si>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</si>
  <si>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</si>
  <si>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</si>
  <si>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</si>
  <si>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</si>
  <si>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</si>
  <si>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</si>
  <si>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</si>
  <si>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</si>
  <si>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</si>
  <si>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</si>
  <si>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</si>
  <si>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</si>
  <si>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</si>
  <si>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</si>
  <si>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</si>
  <si>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</si>
  <si>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</si>
  <si>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</si>
  <si>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</si>
  <si>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</si>
  <si>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</si>
  <si>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</si>
  <si>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</si>
  <si>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</si>
  <si>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</si>
  <si>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</si>
  <si>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</si>
  <si>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</si>
  <si>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</si>
  <si>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</si>
  <si>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</si>
  <si>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</si>
  <si>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</si>
  <si>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</si>
  <si>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</si>
  <si>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</si>
  <si>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</si>
  <si>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</si>
  <si>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</si>
  <si>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</si>
  <si>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</si>
  <si>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</si>
  <si>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</si>
  <si>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</si>
  <si>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</si>
  <si>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</si>
  <si>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</si>
  <si>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</si>
  <si>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</si>
  <si>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</si>
  <si>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</si>
  <si>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</si>
  <si>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</si>
  <si>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</si>
  <si>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</si>
  <si>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</si>
  <si>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</si>
  <si>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</si>
  <si>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</si>
  <si>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</si>
  <si>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</si>
  <si>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</si>
  <si>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</si>
  <si>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</si>
  <si>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</si>
  <si>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</si>
  <si>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</si>
  <si>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</si>
  <si>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</si>
  <si>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</si>
  <si>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</si>
  <si>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</si>
  <si>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</si>
  <si>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</si>
  <si>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</si>
  <si>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</si>
  <si>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</si>
  <si>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</si>
  <si>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</si>
  <si>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</si>
  <si>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</si>
  <si>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</si>
  <si>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</si>
  <si>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</si>
  <si>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</si>
  <si>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</si>
  <si>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</si>
  <si>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</si>
  <si>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</si>
  <si>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</si>
  <si>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</si>
  <si>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</si>
  <si>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</si>
  <si>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</si>
  <si>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</si>
  <si>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</si>
  <si>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</si>
  <si>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</si>
  <si>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</si>
  <si>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</si>
  <si>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</si>
  <si>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</si>
  <si>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</si>
  <si>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</si>
  <si>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</si>
  <si>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</si>
  <si>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</si>
  <si>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</si>
  <si>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</si>
  <si>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</si>
  <si>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</si>
  <si>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</si>
  <si>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</si>
  <si>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</si>
  <si>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</si>
  <si>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</si>
  <si>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</si>
  <si>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</si>
  <si>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</si>
  <si>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</si>
  <si>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</si>
  <si>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</si>
  <si>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</si>
  <si>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</si>
  <si>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</si>
  <si>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</si>
  <si>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</si>
  <si>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</si>
  <si>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</si>
  <si>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</si>
  <si>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</si>
  <si>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</si>
  <si>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</si>
  <si>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</si>
  <si>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</si>
  <si>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</si>
  <si>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</si>
  <si>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</si>
  <si>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</si>
  <si>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</si>
  <si>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</si>
  <si>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</si>
  <si>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</si>
  <si>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</si>
  <si>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</si>
  <si>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</si>
  <si>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</si>
  <si>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</si>
  <si>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</si>
  <si>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</si>
  <si>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</si>
  <si>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</si>
  <si>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</si>
  <si>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</si>
  <si>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</si>
  <si>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</si>
  <si>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</si>
  <si>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</si>
  <si>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</si>
  <si>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</si>
  <si>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</si>
  <si>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</si>
  <si>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</si>
  <si>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</si>
  <si>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</si>
  <si>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</si>
  <si>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</si>
  <si>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</si>
  <si>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</si>
  <si>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</si>
  <si>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</si>
  <si>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</si>
  <si>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</si>
  <si>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</si>
  <si>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</si>
  <si>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</si>
  <si>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</si>
  <si>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</si>
  <si>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</si>
  <si>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</si>
  <si>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</si>
  <si>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</si>
  <si>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</si>
  <si>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</si>
  <si>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</si>
  <si>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</si>
  <si>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</si>
  <si>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</si>
  <si>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</si>
  <si>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</si>
  <si>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</si>
  <si>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</si>
  <si>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</si>
  <si>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</si>
  <si>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</si>
  <si>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</si>
  <si>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</si>
  <si>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</si>
  <si>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</si>
  <si>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</si>
  <si>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</si>
  <si>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</si>
  <si>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</si>
  <si>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</si>
  <si>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</si>
  <si>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</si>
  <si>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</si>
  <si>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</si>
  <si>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</si>
  <si>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</si>
  <si>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</si>
  <si>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</si>
  <si>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</si>
  <si>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</si>
  <si>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</si>
  <si>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</si>
  <si>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</si>
  <si>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</si>
  <si>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</si>
  <si>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</si>
  <si>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</si>
  <si>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</si>
  <si>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</si>
  <si>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</si>
  <si>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</si>
  <si>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</si>
  <si>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</si>
  <si>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</si>
  <si>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</si>
  <si>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</si>
  <si>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</si>
  <si>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</si>
  <si>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</si>
  <si>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</si>
  <si>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</si>
  <si>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</si>
  <si>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</si>
  <si>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</si>
  <si>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</si>
  <si>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</si>
  <si>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</si>
  <si>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</si>
  <si>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</si>
  <si>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</si>
  <si>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</si>
  <si>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</si>
  <si>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</si>
  <si>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</si>
  <si>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</si>
  <si>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</si>
  <si>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</si>
  <si>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</si>
  <si>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</si>
  <si>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</si>
  <si>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</si>
  <si>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</si>
  <si>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</si>
  <si>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</si>
  <si>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</si>
  <si>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</si>
  <si>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</si>
  <si>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</si>
  <si>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</si>
  <si>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</si>
  <si>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</si>
  <si>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</si>
  <si>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</si>
  <si>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</si>
  <si>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</si>
  <si>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</si>
  <si>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</si>
  <si>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</si>
  <si>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</si>
  <si>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</si>
  <si>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</si>
  <si>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</si>
  <si>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</si>
  <si>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</si>
  <si>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</si>
  <si>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</si>
  <si>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</si>
  <si>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</si>
  <si>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</si>
  <si>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</si>
  <si>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</si>
  <si>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</si>
  <si>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</si>
  <si>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</si>
  <si>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</si>
  <si>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</si>
  <si>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</si>
  <si>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</si>
  <si>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</si>
  <si>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</si>
  <si>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</si>
  <si>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</si>
  <si>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</si>
  <si>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</si>
  <si>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</si>
  <si>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</si>
  <si>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</si>
  <si>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</si>
  <si>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</si>
  <si>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</si>
  <si>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</si>
  <si>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</si>
  <si>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</si>
  <si>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</si>
  <si>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</si>
  <si>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</si>
  <si>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</si>
  <si>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</si>
  <si>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</si>
  <si>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</si>
  <si>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</si>
  <si>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</si>
  <si>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</si>
  <si>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</si>
  <si>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</si>
  <si>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</si>
  <si>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</si>
  <si>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</si>
  <si>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</si>
  <si>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</si>
  <si>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</si>
  <si>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</si>
  <si>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</si>
  <si>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</si>
  <si>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</si>
  <si>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</si>
  <si>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</si>
  <si>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</si>
  <si>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</si>
  <si>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</si>
  <si>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</si>
  <si>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</si>
  <si>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</si>
  <si>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</si>
  <si>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</si>
  <si>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</si>
  <si>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Irrigation (inches)</t>
  </si>
  <si>
    <t>Total</t>
  </si>
  <si>
    <t>Water Budget Calculation Sheet</t>
  </si>
  <si>
    <t>Available Water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</si>
</sst>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"/>
    <numFmt numFmtId="165" formatCode="0.000"/>
    <numFmt numFmtId="166" formatCode="0.0"/>
    <numFmt numFmtId="167" formatCode="0.0%"/>
    <numFmt numFmtId="168" formatCode="m/d/yy;@"/>
  </numFmts>
  <fonts count="41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2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4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0" fontId="35" fillId="15" borderId="43" xfId="0" applyFont="1" applyFill="1" applyBorder="1" applyAlignment="1">
      <alignment horizontal="center" vertical="center"/>
    </xf>
    <xf numFmtId="0" fontId="36" fillId="16" borderId="43" xfId="0" applyFont="1" applyFill="1" applyBorder="1" applyAlignment="1">
      <alignment horizontal="center" vertical="center" wrapText="1"/>
    </xf>
    <xf numFmtId="168" fontId="37" fillId="15" borderId="43" xfId="0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14" borderId="43" xfId="0" applyNumberFormat="1" applyFill="1" applyBorder="1" applyAlignment="1">
      <alignment horizontal="center" vertical="center"/>
    </xf>
    <xf numFmtId="14" fontId="0" fillId="0" borderId="60" xfId="0" applyNumberFormat="1" applyBorder="1"/>
    <xf numFmtId="10" fontId="0" fillId="0" borderId="60" xfId="0" applyNumberFormat="1" applyBorder="1"/>
    <xf numFmtId="0" fontId="1" fillId="0" borderId="3" xfId="0" applyFont="1" applyBorder="1"/>
    <xf numFmtId="0" fontId="0" fillId="0" borderId="10" xfId="0" applyBorder="1"/>
    <xf numFmtId="0" fontId="0" fillId="0" borderId="5" xfId="0" applyBorder="1"/>
    <xf numFmtId="0" fontId="1" fillId="0" borderId="5" xfId="0" applyFont="1" applyBorder="1"/>
    <xf numFmtId="0" fontId="0" fillId="0" borderId="8" xfId="0" applyBorder="1"/>
    <xf numFmtId="0" fontId="0" fillId="0" borderId="9" xfId="0" applyBorder="1"/>
    <xf numFmtId="167" fontId="5" fillId="0" borderId="0" xfId="0" applyNumberFormat="1" applyFont="1" applyAlignment="1" applyProtection="1">
      <alignment horizontal="center"/>
      <protection locked="0"/>
    </xf>
    <xf numFmtId="168" fontId="3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5" fillId="0" borderId="0" xfId="0" applyNumberFormat="1" applyFont="1" applyAlignment="1" applyProtection="1">
      <alignment horizontal="center"/>
      <protection locked="0"/>
    </xf>
    <xf numFmtId="2" fontId="5" fillId="17" borderId="0" xfId="0" applyNumberFormat="1" applyFont="1" applyFill="1" applyAlignment="1" applyProtection="1">
      <alignment horizontal="center"/>
      <protection locked="0"/>
    </xf>
    <xf numFmtId="0" fontId="0" fillId="17" borderId="0" xfId="0" applyFill="1"/>
    <xf numFmtId="0" fontId="35" fillId="15" borderId="43" xfId="0" applyFont="1" applyFill="1" applyBorder="1" applyAlignment="1">
      <alignment horizontal="center" vertical="center"/>
    </xf>
    <xf numFmtId="0" fontId="38" fillId="0" borderId="17" xfId="0" applyFont="1" applyBorder="1" applyAlignment="1" applyProtection="1">
      <alignment horizontal="center"/>
      <protection locked="0"/>
    </xf>
    <xf numFmtId="0" fontId="38" fillId="0" borderId="18" xfId="0" applyFont="1" applyBorder="1" applyAlignment="1" applyProtection="1">
      <alignment horizontal="center"/>
      <protection locked="0"/>
    </xf>
    <xf numFmtId="0" fontId="38" fillId="0" borderId="19" xfId="0" applyFont="1" applyBorder="1" applyAlignment="1" applyProtection="1">
      <alignment horizontal="center"/>
      <protection locked="0"/>
    </xf>
    <xf numFmtId="0" fontId="39" fillId="0" borderId="3" xfId="0" applyFont="1" applyBorder="1" applyAlignment="1">
      <alignment horizontal="center"/>
    </xf>
    <xf numFmtId="0" fontId="39" fillId="0" borderId="55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10" fontId="40" fillId="0" borderId="10" xfId="0" applyNumberFormat="1" applyFont="1" applyBorder="1" applyAlignment="1">
      <alignment horizontal="center" vertical="center"/>
    </xf>
    <xf numFmtId="10" fontId="40" fillId="0" borderId="9" xfId="0" applyNumberFormat="1" applyFont="1" applyBorder="1" applyAlignment="1">
      <alignment horizontal="center" vertical="center"/>
    </xf>
    <xf numFmtId="0" fontId="40" fillId="0" borderId="61" xfId="0" applyFont="1" applyBorder="1" applyAlignment="1">
      <alignment horizontal="center"/>
    </xf>
    <xf numFmtId="0" fontId="40" fillId="0" borderId="26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39" fillId="0" borderId="59" xfId="0" applyFont="1" applyBorder="1" applyAlignment="1">
      <alignment horizontal="center"/>
    </xf>
    <xf numFmtId="0" fontId="39" fillId="0" borderId="4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Water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Budget_!$O$17:$O$126</c:f>
              <c:numCache>
                <c:formatCode>m/d/yyyy</c:formatCode>
                <c:ptCount val="110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  <c:pt idx="101">
                  <c:v>45554</c:v>
                </c:pt>
                <c:pt idx="102">
                  <c:v>45555</c:v>
                </c:pt>
                <c:pt idx="103">
                  <c:v>45556</c:v>
                </c:pt>
                <c:pt idx="104">
                  <c:v>45557</c:v>
                </c:pt>
                <c:pt idx="105">
                  <c:v>45558</c:v>
                </c:pt>
                <c:pt idx="106">
                  <c:v>45559</c:v>
                </c:pt>
                <c:pt idx="107">
                  <c:v>45560</c:v>
                </c:pt>
                <c:pt idx="108">
                  <c:v>45561</c:v>
                </c:pt>
                <c:pt idx="109">
                  <c:v>45562</c:v>
                </c:pt>
              </c:numCache>
            </c:numRef>
          </c:cat>
          <c:val>
            <c:numRef>
              <c:f>Budget_!$V$17:$V$126</c:f>
              <c:numCache>
                <c:formatCode>General</c:formatCode>
                <c:ptCount val="110"/>
                <c:pt idx="0">
                  <c:v>0.39000000000000007</c:v>
                </c:pt>
                <c:pt idx="1">
                  <c:v>0.39000000000000007</c:v>
                </c:pt>
                <c:pt idx="2">
                  <c:v>0.37885245901639342</c:v>
                </c:pt>
                <c:pt idx="3">
                  <c:v>0.37052129466370376</c:v>
                </c:pt>
                <c:pt idx="4">
                  <c:v>0.36628631607837836</c:v>
                </c:pt>
                <c:pt idx="5">
                  <c:v>0.36793699137639752</c:v>
                </c:pt>
                <c:pt idx="6">
                  <c:v>0.36153940006666668</c:v>
                </c:pt>
                <c:pt idx="7">
                  <c:v>0.35581740968770043</c:v>
                </c:pt>
                <c:pt idx="8">
                  <c:v>0.35543298013799984</c:v>
                </c:pt>
                <c:pt idx="9">
                  <c:v>0.35510138980093886</c:v>
                </c:pt>
                <c:pt idx="10">
                  <c:v>0.35215307976814142</c:v>
                </c:pt>
                <c:pt idx="11">
                  <c:v>0.34918023609874471</c:v>
                </c:pt>
                <c:pt idx="12">
                  <c:v>0.34684157312539665</c:v>
                </c:pt>
                <c:pt idx="13">
                  <c:v>0.34040496941962245</c:v>
                </c:pt>
                <c:pt idx="14">
                  <c:v>0.33797596005827324</c:v>
                </c:pt>
                <c:pt idx="15">
                  <c:v>0.36325538452302397</c:v>
                </c:pt>
                <c:pt idx="16">
                  <c:v>0.36032012136907882</c:v>
                </c:pt>
                <c:pt idx="17">
                  <c:v>0.35838270314258663</c:v>
                </c:pt>
                <c:pt idx="18">
                  <c:v>0.35664134417838361</c:v>
                </c:pt>
                <c:pt idx="19">
                  <c:v>0.35766677558853238</c:v>
                </c:pt>
                <c:pt idx="20">
                  <c:v>0.35789433827771522</c:v>
                </c:pt>
                <c:pt idx="21">
                  <c:v>0.36134626555429072</c:v>
                </c:pt>
                <c:pt idx="22">
                  <c:v>0.37321843371780095</c:v>
                </c:pt>
                <c:pt idx="23">
                  <c:v>0.3702061814688607</c:v>
                </c:pt>
                <c:pt idx="24">
                  <c:v>0.37363835798741818</c:v>
                </c:pt>
                <c:pt idx="25">
                  <c:v>0.37127422816832928</c:v>
                </c:pt>
                <c:pt idx="26">
                  <c:v>0.37297942279222729</c:v>
                </c:pt>
                <c:pt idx="27">
                  <c:v>0.37845546044703948</c:v>
                </c:pt>
                <c:pt idx="28">
                  <c:v>0.37713096655904355</c:v>
                </c:pt>
                <c:pt idx="29">
                  <c:v>0.37237007318638499</c:v>
                </c:pt>
                <c:pt idx="30">
                  <c:v>0.39000000000000007</c:v>
                </c:pt>
                <c:pt idx="31">
                  <c:v>0.38421990647962601</c:v>
                </c:pt>
                <c:pt idx="32">
                  <c:v>0.37677146960260433</c:v>
                </c:pt>
                <c:pt idx="33">
                  <c:v>0.37064214432355574</c:v>
                </c:pt>
                <c:pt idx="34">
                  <c:v>0.36407644195142519</c:v>
                </c:pt>
                <c:pt idx="35">
                  <c:v>0.3575446928672717</c:v>
                </c:pt>
                <c:pt idx="36">
                  <c:v>0.35297740975744701</c:v>
                </c:pt>
                <c:pt idx="37">
                  <c:v>0.37664227458671312</c:v>
                </c:pt>
                <c:pt idx="38">
                  <c:v>0.37207036011615841</c:v>
                </c:pt>
                <c:pt idx="39">
                  <c:v>0.36787086695411858</c:v>
                </c:pt>
                <c:pt idx="40">
                  <c:v>0.39</c:v>
                </c:pt>
                <c:pt idx="41">
                  <c:v>0.3856324324324325</c:v>
                </c:pt>
                <c:pt idx="42">
                  <c:v>0.38104797507788168</c:v>
                </c:pt>
                <c:pt idx="43">
                  <c:v>0.37772763424732825</c:v>
                </c:pt>
                <c:pt idx="44">
                  <c:v>0.37187904256287424</c:v>
                </c:pt>
                <c:pt idx="45">
                  <c:v>0.36554850773176717</c:v>
                </c:pt>
                <c:pt idx="46">
                  <c:v>0.35738712838424602</c:v>
                </c:pt>
                <c:pt idx="47">
                  <c:v>0.34956812885242822</c:v>
                </c:pt>
                <c:pt idx="48">
                  <c:v>0.34389814874814828</c:v>
                </c:pt>
                <c:pt idx="49">
                  <c:v>0.33749814874814832</c:v>
                </c:pt>
                <c:pt idx="50">
                  <c:v>0.35305370430370392</c:v>
                </c:pt>
                <c:pt idx="51">
                  <c:v>0.34794736801037068</c:v>
                </c:pt>
                <c:pt idx="52">
                  <c:v>0.34154736801037072</c:v>
                </c:pt>
                <c:pt idx="53">
                  <c:v>0.33461403467703743</c:v>
                </c:pt>
                <c:pt idx="54">
                  <c:v>0.3274140346770375</c:v>
                </c:pt>
                <c:pt idx="55">
                  <c:v>0.31888070134370416</c:v>
                </c:pt>
                <c:pt idx="56">
                  <c:v>0.31034736801037083</c:v>
                </c:pt>
                <c:pt idx="57">
                  <c:v>0.31079181245481524</c:v>
                </c:pt>
                <c:pt idx="58">
                  <c:v>0.32270292356592634</c:v>
                </c:pt>
                <c:pt idx="59">
                  <c:v>0.32163800812148186</c:v>
                </c:pt>
                <c:pt idx="60">
                  <c:v>0.32216784261037068</c:v>
                </c:pt>
                <c:pt idx="61">
                  <c:v>0.32163101043259285</c:v>
                </c:pt>
                <c:pt idx="62">
                  <c:v>0.31923101043259283</c:v>
                </c:pt>
                <c:pt idx="63">
                  <c:v>0.32127545727703721</c:v>
                </c:pt>
                <c:pt idx="64">
                  <c:v>0.34327720909925946</c:v>
                </c:pt>
                <c:pt idx="65">
                  <c:v>0.33940879301037064</c:v>
                </c:pt>
                <c:pt idx="66">
                  <c:v>0.33274212634370404</c:v>
                </c:pt>
                <c:pt idx="67">
                  <c:v>0.32714212634370399</c:v>
                </c:pt>
                <c:pt idx="68">
                  <c:v>0.32278482196592623</c:v>
                </c:pt>
                <c:pt idx="69">
                  <c:v>0.31771815529925956</c:v>
                </c:pt>
                <c:pt idx="70">
                  <c:v>0.31265148863259284</c:v>
                </c:pt>
                <c:pt idx="71">
                  <c:v>0.33033089599198168</c:v>
                </c:pt>
                <c:pt idx="72">
                  <c:v>0.32579756265864834</c:v>
                </c:pt>
                <c:pt idx="73">
                  <c:v>0.32019756265864829</c:v>
                </c:pt>
                <c:pt idx="74">
                  <c:v>0.32015136999198163</c:v>
                </c:pt>
                <c:pt idx="75">
                  <c:v>0.31695312121420383</c:v>
                </c:pt>
                <c:pt idx="76">
                  <c:v>0.31012201988442606</c:v>
                </c:pt>
                <c:pt idx="77">
                  <c:v>0.30292201988442613</c:v>
                </c:pt>
                <c:pt idx="78">
                  <c:v>0.32434249448442604</c:v>
                </c:pt>
                <c:pt idx="79">
                  <c:v>0.31900566230664823</c:v>
                </c:pt>
                <c:pt idx="80">
                  <c:v>0.3155389956399815</c:v>
                </c:pt>
                <c:pt idx="81">
                  <c:v>0.3112723289733148</c:v>
                </c:pt>
                <c:pt idx="82">
                  <c:v>0.30739317040631481</c:v>
                </c:pt>
                <c:pt idx="83">
                  <c:v>0.3023265037396482</c:v>
                </c:pt>
                <c:pt idx="84">
                  <c:v>0.29683419604734052</c:v>
                </c:pt>
                <c:pt idx="85">
                  <c:v>0.31238975160289606</c:v>
                </c:pt>
                <c:pt idx="86">
                  <c:v>0.30610770032084478</c:v>
                </c:pt>
                <c:pt idx="87">
                  <c:v>0.3029077003208448</c:v>
                </c:pt>
                <c:pt idx="88">
                  <c:v>0.29966624334128927</c:v>
                </c:pt>
                <c:pt idx="89">
                  <c:v>0.29518419205923802</c:v>
                </c:pt>
                <c:pt idx="90">
                  <c:v>0.29010726898231493</c:v>
                </c:pt>
                <c:pt idx="91">
                  <c:v>0.28356367923872522</c:v>
                </c:pt>
                <c:pt idx="92">
                  <c:v>0.30049359376863977</c:v>
                </c:pt>
                <c:pt idx="93">
                  <c:v>0.29403205530710125</c:v>
                </c:pt>
                <c:pt idx="94">
                  <c:v>0.2877243629994089</c:v>
                </c:pt>
                <c:pt idx="95">
                  <c:v>0.28355479922074223</c:v>
                </c:pt>
                <c:pt idx="96">
                  <c:v>0.27995479922074218</c:v>
                </c:pt>
                <c:pt idx="97">
                  <c:v>0.27508300434894728</c:v>
                </c:pt>
                <c:pt idx="98">
                  <c:v>0.27176330620877637</c:v>
                </c:pt>
                <c:pt idx="99">
                  <c:v>0.26777873144467379</c:v>
                </c:pt>
                <c:pt idx="100">
                  <c:v>0.26997706506347713</c:v>
                </c:pt>
                <c:pt idx="101">
                  <c:v>0.26997706506347713</c:v>
                </c:pt>
                <c:pt idx="102">
                  <c:v>0.26997706506347713</c:v>
                </c:pt>
                <c:pt idx="103">
                  <c:v>0.26997706506347713</c:v>
                </c:pt>
                <c:pt idx="104">
                  <c:v>0.26997706506347713</c:v>
                </c:pt>
                <c:pt idx="105">
                  <c:v>0.27797356981903271</c:v>
                </c:pt>
                <c:pt idx="106">
                  <c:v>0.27797356981903271</c:v>
                </c:pt>
                <c:pt idx="107">
                  <c:v>0.27797356981903271</c:v>
                </c:pt>
                <c:pt idx="108">
                  <c:v>0.27797356981903271</c:v>
                </c:pt>
                <c:pt idx="109">
                  <c:v>0.27797356981903271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9-41E5-B291-33FAE4DD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995663"/>
        <c:axId val="1323996143"/>
      </c:lineChart>
      <c:dateAx>
        <c:axId val="132399566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96143"/>
        <c:crosses val="autoZero"/>
        <c:auto val="1"/>
        <c:lblOffset val="100"/>
        <c:baseTimeUnit val="days"/>
      </c:dateAx>
      <c:valAx>
        <c:axId val="13239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9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Budget_!$A$17:$A$117</c:f>
              <c:numCache>
                <c:formatCode>m/d/yyyy</c:formatCode>
                <c:ptCount val="101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</c:numCache>
            </c:numRef>
          </c:cat>
          <c:val>
            <c:numRef>
              <c:f>Budget_!$U$17:$U$117</c:f>
              <c:numCache>
                <c:formatCode>General</c:formatCode>
                <c:ptCount val="101"/>
                <c:pt idx="0">
                  <c:v>2.3400000000000003</c:v>
                </c:pt>
                <c:pt idx="1">
                  <c:v>2.6568750000000003</c:v>
                </c:pt>
                <c:pt idx="2">
                  <c:v>2.8887499999999999</c:v>
                </c:pt>
                <c:pt idx="3">
                  <c:v>3.1262734237250003</c:v>
                </c:pt>
                <c:pt idx="4">
                  <c:v>3.3881484237249997</c:v>
                </c:pt>
                <c:pt idx="5">
                  <c:v>3.7023659757249998</c:v>
                </c:pt>
                <c:pt idx="6">
                  <c:v>3.9317409757249999</c:v>
                </c:pt>
                <c:pt idx="7">
                  <c:v>4.1586159757249987</c:v>
                </c:pt>
                <c:pt idx="8">
                  <c:v>4.4429122517249979</c:v>
                </c:pt>
                <c:pt idx="9">
                  <c:v>4.7272872517249986</c:v>
                </c:pt>
                <c:pt idx="10">
                  <c:v>4.9741622517249979</c:v>
                </c:pt>
                <c:pt idx="11">
                  <c:v>5.2158797767249991</c:v>
                </c:pt>
                <c:pt idx="12">
                  <c:v>5.4627547767249975</c:v>
                </c:pt>
                <c:pt idx="13">
                  <c:v>5.6379573060124972</c:v>
                </c:pt>
                <c:pt idx="14">
                  <c:v>5.8723323060124972</c:v>
                </c:pt>
                <c:pt idx="15">
                  <c:v>6.6067073060124981</c:v>
                </c:pt>
                <c:pt idx="16">
                  <c:v>6.846082306012498</c:v>
                </c:pt>
                <c:pt idx="17">
                  <c:v>7.1004573060124976</c:v>
                </c:pt>
                <c:pt idx="18">
                  <c:v>7.3557277236791618</c:v>
                </c:pt>
                <c:pt idx="19">
                  <c:v>7.6674815016791626</c:v>
                </c:pt>
                <c:pt idx="20">
                  <c:v>7.9631490266791634</c:v>
                </c:pt>
                <c:pt idx="21">
                  <c:v>8.3335482493458297</c:v>
                </c:pt>
                <c:pt idx="22">
                  <c:v>8.9105901050124974</c:v>
                </c:pt>
                <c:pt idx="23">
                  <c:v>9.1394651050124978</c:v>
                </c:pt>
                <c:pt idx="24">
                  <c:v>9.527778128679163</c:v>
                </c:pt>
                <c:pt idx="25">
                  <c:v>9.7691531286791644</c:v>
                </c:pt>
                <c:pt idx="26">
                  <c:v>10.117066843239165</c:v>
                </c:pt>
                <c:pt idx="27">
                  <c:v>10.573099426239166</c:v>
                </c:pt>
                <c:pt idx="28">
                  <c:v>10.842515288572502</c:v>
                </c:pt>
                <c:pt idx="29">
                  <c:v>11.008190288572505</c:v>
                </c:pt>
                <c:pt idx="30">
                  <c:v>11.846250000000001</c:v>
                </c:pt>
                <c:pt idx="31">
                  <c:v>11.982858333333336</c:v>
                </c:pt>
                <c:pt idx="32">
                  <c:v>12.056687027283338</c:v>
                </c:pt>
                <c:pt idx="33">
                  <c:v>12.161695360616672</c:v>
                </c:pt>
                <c:pt idx="34">
                  <c:v>12.242070360616673</c:v>
                </c:pt>
                <c:pt idx="35">
                  <c:v>12.31294536061667</c:v>
                </c:pt>
                <c:pt idx="36">
                  <c:v>12.442453693950007</c:v>
                </c:pt>
                <c:pt idx="37">
                  <c:v>13.582662027283343</c:v>
                </c:pt>
                <c:pt idx="38">
                  <c:v>13.720094529283342</c:v>
                </c:pt>
                <c:pt idx="39">
                  <c:v>13.864133298333345</c:v>
                </c:pt>
                <c:pt idx="40">
                  <c:v>15.015000000000001</c:v>
                </c:pt>
                <c:pt idx="41">
                  <c:v>15.160175000000002</c:v>
                </c:pt>
                <c:pt idx="42">
                  <c:v>15.289550000000002</c:v>
                </c:pt>
                <c:pt idx="43">
                  <c:v>15.463225027</c:v>
                </c:pt>
                <c:pt idx="44">
                  <c:v>15.525950027</c:v>
                </c:pt>
                <c:pt idx="45">
                  <c:v>15.558658360333339</c:v>
                </c:pt>
                <c:pt idx="46">
                  <c:v>15.501666693666671</c:v>
                </c:pt>
                <c:pt idx="47">
                  <c:v>15.446541693666671</c:v>
                </c:pt>
                <c:pt idx="48">
                  <c:v>15.475416693666673</c:v>
                </c:pt>
                <c:pt idx="49">
                  <c:v>15.187416693666673</c:v>
                </c:pt>
                <c:pt idx="50">
                  <c:v>15.887416693666676</c:v>
                </c:pt>
                <c:pt idx="51">
                  <c:v>15.65763156046668</c:v>
                </c:pt>
                <c:pt idx="52">
                  <c:v>15.369631560466683</c:v>
                </c:pt>
                <c:pt idx="53">
                  <c:v>15.057631560466685</c:v>
                </c:pt>
                <c:pt idx="54">
                  <c:v>14.733631560466687</c:v>
                </c:pt>
                <c:pt idx="55">
                  <c:v>14.349631560466687</c:v>
                </c:pt>
                <c:pt idx="56">
                  <c:v>13.965631560466687</c:v>
                </c:pt>
                <c:pt idx="57">
                  <c:v>13.985631560466686</c:v>
                </c:pt>
                <c:pt idx="58">
                  <c:v>14.521631560466684</c:v>
                </c:pt>
                <c:pt idx="59">
                  <c:v>14.473710365466683</c:v>
                </c:pt>
                <c:pt idx="60">
                  <c:v>14.497552917466681</c:v>
                </c:pt>
                <c:pt idx="61">
                  <c:v>14.473395469466677</c:v>
                </c:pt>
                <c:pt idx="62">
                  <c:v>14.365395469466677</c:v>
                </c:pt>
                <c:pt idx="63">
                  <c:v>14.457395577466674</c:v>
                </c:pt>
                <c:pt idx="64">
                  <c:v>15.447474409466675</c:v>
                </c:pt>
                <c:pt idx="65">
                  <c:v>15.273395685466678</c:v>
                </c:pt>
                <c:pt idx="66">
                  <c:v>14.973395685466681</c:v>
                </c:pt>
                <c:pt idx="67">
                  <c:v>14.721395685466678</c:v>
                </c:pt>
                <c:pt idx="68">
                  <c:v>14.525316988466681</c:v>
                </c:pt>
                <c:pt idx="69">
                  <c:v>14.29731698846668</c:v>
                </c:pt>
                <c:pt idx="70">
                  <c:v>14.069316988466678</c:v>
                </c:pt>
                <c:pt idx="71">
                  <c:v>14.864890319639176</c:v>
                </c:pt>
                <c:pt idx="72">
                  <c:v>14.660890319639176</c:v>
                </c:pt>
                <c:pt idx="73">
                  <c:v>14.408890319639173</c:v>
                </c:pt>
                <c:pt idx="74">
                  <c:v>14.406811649639174</c:v>
                </c:pt>
                <c:pt idx="75">
                  <c:v>14.262890454639173</c:v>
                </c:pt>
                <c:pt idx="76">
                  <c:v>13.955490894799173</c:v>
                </c:pt>
                <c:pt idx="77">
                  <c:v>13.631490894799175</c:v>
                </c:pt>
                <c:pt idx="78">
                  <c:v>14.595412251799171</c:v>
                </c:pt>
                <c:pt idx="79">
                  <c:v>14.35525480379917</c:v>
                </c:pt>
                <c:pt idx="80">
                  <c:v>14.199254803799167</c:v>
                </c:pt>
                <c:pt idx="81">
                  <c:v>14.007254803799167</c:v>
                </c:pt>
                <c:pt idx="82">
                  <c:v>13.832692668284167</c:v>
                </c:pt>
                <c:pt idx="83">
                  <c:v>13.604692668284169</c:v>
                </c:pt>
                <c:pt idx="84">
                  <c:v>13.357538822130323</c:v>
                </c:pt>
                <c:pt idx="85">
                  <c:v>14.057538822130322</c:v>
                </c:pt>
                <c:pt idx="86">
                  <c:v>13.774846514438014</c:v>
                </c:pt>
                <c:pt idx="87">
                  <c:v>13.630846514438016</c:v>
                </c:pt>
                <c:pt idx="88">
                  <c:v>13.484980950358018</c:v>
                </c:pt>
                <c:pt idx="89">
                  <c:v>13.28328864266571</c:v>
                </c:pt>
                <c:pt idx="90">
                  <c:v>13.054827104204172</c:v>
                </c:pt>
                <c:pt idx="91">
                  <c:v>12.760365565742635</c:v>
                </c:pt>
                <c:pt idx="92">
                  <c:v>13.522211719588789</c:v>
                </c:pt>
                <c:pt idx="93">
                  <c:v>13.231442488819557</c:v>
                </c:pt>
                <c:pt idx="94">
                  <c:v>12.947596334973401</c:v>
                </c:pt>
                <c:pt idx="95">
                  <c:v>12.7599659649334</c:v>
                </c:pt>
                <c:pt idx="96">
                  <c:v>12.597965964933397</c:v>
                </c:pt>
                <c:pt idx="97">
                  <c:v>12.378735195702628</c:v>
                </c:pt>
                <c:pt idx="98">
                  <c:v>12.229348779394936</c:v>
                </c:pt>
                <c:pt idx="99">
                  <c:v>12.050042915010319</c:v>
                </c:pt>
                <c:pt idx="100">
                  <c:v>12.148967927856472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Budget_!$A$17:$A$117</c:f>
              <c:numCache>
                <c:formatCode>m/d/yyyy</c:formatCode>
                <c:ptCount val="101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</c:numCache>
            </c:numRef>
          </c:cat>
          <c:val>
            <c:numRef>
              <c:f>Budget_!$Q$17:$Q$142</c:f>
              <c:numCache>
                <c:formatCode>General</c:formatCode>
                <c:ptCount val="126"/>
                <c:pt idx="0">
                  <c:v>2.3400000000000003</c:v>
                </c:pt>
                <c:pt idx="1">
                  <c:v>2.6568750000000003</c:v>
                </c:pt>
                <c:pt idx="2">
                  <c:v>2.9737499999999999</c:v>
                </c:pt>
                <c:pt idx="3">
                  <c:v>3.2906249999999999</c:v>
                </c:pt>
                <c:pt idx="4">
                  <c:v>3.6074999999999999</c:v>
                </c:pt>
                <c:pt idx="5">
                  <c:v>3.9243750000000004</c:v>
                </c:pt>
                <c:pt idx="6">
                  <c:v>4.2412500000000009</c:v>
                </c:pt>
                <c:pt idx="7">
                  <c:v>4.5581250000000004</c:v>
                </c:pt>
                <c:pt idx="8">
                  <c:v>4.875</c:v>
                </c:pt>
                <c:pt idx="9">
                  <c:v>5.1918749999999996</c:v>
                </c:pt>
                <c:pt idx="10">
                  <c:v>5.50875</c:v>
                </c:pt>
                <c:pt idx="11">
                  <c:v>5.8256250000000005</c:v>
                </c:pt>
                <c:pt idx="12">
                  <c:v>6.1425000000000001</c:v>
                </c:pt>
                <c:pt idx="13">
                  <c:v>6.4593749999999996</c:v>
                </c:pt>
                <c:pt idx="14">
                  <c:v>6.7762500000000001</c:v>
                </c:pt>
                <c:pt idx="15">
                  <c:v>7.0931250000000006</c:v>
                </c:pt>
                <c:pt idx="16">
                  <c:v>7.41</c:v>
                </c:pt>
                <c:pt idx="17">
                  <c:v>7.7268750000000006</c:v>
                </c:pt>
                <c:pt idx="18">
                  <c:v>8.0437499999999993</c:v>
                </c:pt>
                <c:pt idx="19">
                  <c:v>8.3606250000000006</c:v>
                </c:pt>
                <c:pt idx="20">
                  <c:v>8.6775000000000002</c:v>
                </c:pt>
                <c:pt idx="21">
                  <c:v>8.9943749999999998</c:v>
                </c:pt>
                <c:pt idx="22">
                  <c:v>9.3112500000000011</c:v>
                </c:pt>
                <c:pt idx="23">
                  <c:v>9.6281250000000007</c:v>
                </c:pt>
                <c:pt idx="24">
                  <c:v>9.9450000000000003</c:v>
                </c:pt>
                <c:pt idx="25">
                  <c:v>10.261875</c:v>
                </c:pt>
                <c:pt idx="26">
                  <c:v>10.578750000000001</c:v>
                </c:pt>
                <c:pt idx="27">
                  <c:v>10.895625000000001</c:v>
                </c:pt>
                <c:pt idx="28">
                  <c:v>11.2125</c:v>
                </c:pt>
                <c:pt idx="29">
                  <c:v>11.529375000000002</c:v>
                </c:pt>
                <c:pt idx="30">
                  <c:v>11.846250000000001</c:v>
                </c:pt>
                <c:pt idx="31">
                  <c:v>12.163125000000001</c:v>
                </c:pt>
                <c:pt idx="32">
                  <c:v>12.48</c:v>
                </c:pt>
                <c:pt idx="33">
                  <c:v>12.796875</c:v>
                </c:pt>
                <c:pt idx="34">
                  <c:v>13.11375</c:v>
                </c:pt>
                <c:pt idx="35">
                  <c:v>13.430624999999999</c:v>
                </c:pt>
                <c:pt idx="36">
                  <c:v>13.7475</c:v>
                </c:pt>
                <c:pt idx="37">
                  <c:v>14.064375</c:v>
                </c:pt>
                <c:pt idx="38">
                  <c:v>14.38125</c:v>
                </c:pt>
                <c:pt idx="39">
                  <c:v>14.698125000000001</c:v>
                </c:pt>
                <c:pt idx="40">
                  <c:v>15.015000000000001</c:v>
                </c:pt>
                <c:pt idx="41">
                  <c:v>15.331875</c:v>
                </c:pt>
                <c:pt idx="42">
                  <c:v>15.64875</c:v>
                </c:pt>
                <c:pt idx="43">
                  <c:v>15.965624999999999</c:v>
                </c:pt>
                <c:pt idx="44">
                  <c:v>16.282499999999999</c:v>
                </c:pt>
                <c:pt idx="45">
                  <c:v>16.599375000000002</c:v>
                </c:pt>
                <c:pt idx="46">
                  <c:v>16.916250000000002</c:v>
                </c:pt>
                <c:pt idx="47">
                  <c:v>17.233125000000001</c:v>
                </c:pt>
                <c:pt idx="48">
                  <c:v>17.55</c:v>
                </c:pt>
                <c:pt idx="49">
                  <c:v>17.55</c:v>
                </c:pt>
                <c:pt idx="50">
                  <c:v>17.55</c:v>
                </c:pt>
                <c:pt idx="51">
                  <c:v>17.55</c:v>
                </c:pt>
                <c:pt idx="52">
                  <c:v>17.55</c:v>
                </c:pt>
                <c:pt idx="53">
                  <c:v>17.55</c:v>
                </c:pt>
                <c:pt idx="54">
                  <c:v>17.55</c:v>
                </c:pt>
                <c:pt idx="55">
                  <c:v>17.55</c:v>
                </c:pt>
                <c:pt idx="56">
                  <c:v>17.55</c:v>
                </c:pt>
                <c:pt idx="57">
                  <c:v>17.55</c:v>
                </c:pt>
                <c:pt idx="58">
                  <c:v>17.55</c:v>
                </c:pt>
                <c:pt idx="59">
                  <c:v>17.55</c:v>
                </c:pt>
                <c:pt idx="60">
                  <c:v>17.55</c:v>
                </c:pt>
                <c:pt idx="61">
                  <c:v>17.55</c:v>
                </c:pt>
                <c:pt idx="62">
                  <c:v>17.55</c:v>
                </c:pt>
                <c:pt idx="63">
                  <c:v>17.55</c:v>
                </c:pt>
                <c:pt idx="64">
                  <c:v>17.55</c:v>
                </c:pt>
                <c:pt idx="65">
                  <c:v>17.55</c:v>
                </c:pt>
                <c:pt idx="66">
                  <c:v>17.55</c:v>
                </c:pt>
                <c:pt idx="67">
                  <c:v>17.55</c:v>
                </c:pt>
                <c:pt idx="68">
                  <c:v>17.55</c:v>
                </c:pt>
                <c:pt idx="69">
                  <c:v>17.55</c:v>
                </c:pt>
                <c:pt idx="70">
                  <c:v>17.55</c:v>
                </c:pt>
                <c:pt idx="71">
                  <c:v>17.55</c:v>
                </c:pt>
                <c:pt idx="72">
                  <c:v>17.55</c:v>
                </c:pt>
                <c:pt idx="73">
                  <c:v>17.55</c:v>
                </c:pt>
                <c:pt idx="74">
                  <c:v>17.55</c:v>
                </c:pt>
                <c:pt idx="75">
                  <c:v>17.55</c:v>
                </c:pt>
                <c:pt idx="76">
                  <c:v>17.55</c:v>
                </c:pt>
                <c:pt idx="77">
                  <c:v>17.55</c:v>
                </c:pt>
                <c:pt idx="78">
                  <c:v>17.55</c:v>
                </c:pt>
                <c:pt idx="79">
                  <c:v>17.55</c:v>
                </c:pt>
                <c:pt idx="80">
                  <c:v>17.55</c:v>
                </c:pt>
                <c:pt idx="81">
                  <c:v>17.55</c:v>
                </c:pt>
                <c:pt idx="82">
                  <c:v>17.55</c:v>
                </c:pt>
                <c:pt idx="83">
                  <c:v>17.55</c:v>
                </c:pt>
                <c:pt idx="84">
                  <c:v>17.55</c:v>
                </c:pt>
                <c:pt idx="85">
                  <c:v>17.55</c:v>
                </c:pt>
                <c:pt idx="86">
                  <c:v>17.55</c:v>
                </c:pt>
                <c:pt idx="87">
                  <c:v>17.55</c:v>
                </c:pt>
                <c:pt idx="88">
                  <c:v>17.55</c:v>
                </c:pt>
                <c:pt idx="89">
                  <c:v>17.55</c:v>
                </c:pt>
                <c:pt idx="90">
                  <c:v>17.55</c:v>
                </c:pt>
                <c:pt idx="91">
                  <c:v>17.55</c:v>
                </c:pt>
                <c:pt idx="92">
                  <c:v>17.55</c:v>
                </c:pt>
                <c:pt idx="93">
                  <c:v>17.55</c:v>
                </c:pt>
                <c:pt idx="94">
                  <c:v>17.55</c:v>
                </c:pt>
                <c:pt idx="95">
                  <c:v>17.55</c:v>
                </c:pt>
                <c:pt idx="96">
                  <c:v>17.55</c:v>
                </c:pt>
                <c:pt idx="97">
                  <c:v>17.55</c:v>
                </c:pt>
                <c:pt idx="98">
                  <c:v>17.55</c:v>
                </c:pt>
                <c:pt idx="99">
                  <c:v>17.55</c:v>
                </c:pt>
                <c:pt idx="100">
                  <c:v>17.55</c:v>
                </c:pt>
                <c:pt idx="101">
                  <c:v>17.55</c:v>
                </c:pt>
                <c:pt idx="102">
                  <c:v>17.55</c:v>
                </c:pt>
                <c:pt idx="103">
                  <c:v>17.55</c:v>
                </c:pt>
                <c:pt idx="104">
                  <c:v>17.55</c:v>
                </c:pt>
                <c:pt idx="105">
                  <c:v>17.55</c:v>
                </c:pt>
                <c:pt idx="106">
                  <c:v>17.55</c:v>
                </c:pt>
                <c:pt idx="107">
                  <c:v>17.55</c:v>
                </c:pt>
                <c:pt idx="108">
                  <c:v>17.55</c:v>
                </c:pt>
                <c:pt idx="109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Budget_!$A$17:$A$117</c:f>
              <c:numCache>
                <c:formatCode>m/d/yyyy</c:formatCode>
                <c:ptCount val="101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</c:numCache>
            </c:numRef>
          </c:cat>
          <c:val>
            <c:numRef>
              <c:f>Budget_!$T$17:$T$142</c:f>
              <c:numCache>
                <c:formatCode>General</c:formatCode>
                <c:ptCount val="126"/>
                <c:pt idx="0">
                  <c:v>1.7400000000000002</c:v>
                </c:pt>
                <c:pt idx="1">
                  <c:v>1.9756250000000002</c:v>
                </c:pt>
                <c:pt idx="2">
                  <c:v>2.2112499999999997</c:v>
                </c:pt>
                <c:pt idx="3">
                  <c:v>2.4468749999999999</c:v>
                </c:pt>
                <c:pt idx="4">
                  <c:v>2.6825000000000001</c:v>
                </c:pt>
                <c:pt idx="5">
                  <c:v>2.9181249999999999</c:v>
                </c:pt>
                <c:pt idx="6">
                  <c:v>3.1537500000000005</c:v>
                </c:pt>
                <c:pt idx="7">
                  <c:v>3.3893750000000002</c:v>
                </c:pt>
                <c:pt idx="8">
                  <c:v>3.625</c:v>
                </c:pt>
                <c:pt idx="9">
                  <c:v>3.8606249999999998</c:v>
                </c:pt>
                <c:pt idx="10">
                  <c:v>4.0962499999999995</c:v>
                </c:pt>
                <c:pt idx="11">
                  <c:v>4.3318750000000001</c:v>
                </c:pt>
                <c:pt idx="12">
                  <c:v>4.5674999999999999</c:v>
                </c:pt>
                <c:pt idx="13">
                  <c:v>4.8031249999999996</c:v>
                </c:pt>
                <c:pt idx="14">
                  <c:v>5.0387500000000003</c:v>
                </c:pt>
                <c:pt idx="15">
                  <c:v>5.274375</c:v>
                </c:pt>
                <c:pt idx="16">
                  <c:v>5.51</c:v>
                </c:pt>
                <c:pt idx="17">
                  <c:v>5.7456250000000004</c:v>
                </c:pt>
                <c:pt idx="18">
                  <c:v>5.9812499999999993</c:v>
                </c:pt>
                <c:pt idx="19">
                  <c:v>6.2168749999999999</c:v>
                </c:pt>
                <c:pt idx="20">
                  <c:v>6.4525000000000006</c:v>
                </c:pt>
                <c:pt idx="21">
                  <c:v>6.6881249999999994</c:v>
                </c:pt>
                <c:pt idx="22">
                  <c:v>6.9237500000000001</c:v>
                </c:pt>
                <c:pt idx="23">
                  <c:v>7.1593750000000007</c:v>
                </c:pt>
                <c:pt idx="24">
                  <c:v>7.3949999999999996</c:v>
                </c:pt>
                <c:pt idx="25">
                  <c:v>7.6306250000000002</c:v>
                </c:pt>
                <c:pt idx="26">
                  <c:v>7.8662500000000009</c:v>
                </c:pt>
                <c:pt idx="27">
                  <c:v>8.1018749999999997</c:v>
                </c:pt>
                <c:pt idx="28">
                  <c:v>8.3375000000000004</c:v>
                </c:pt>
                <c:pt idx="29">
                  <c:v>8.573125000000001</c:v>
                </c:pt>
                <c:pt idx="30">
                  <c:v>8.8087499999999999</c:v>
                </c:pt>
                <c:pt idx="31">
                  <c:v>9.0443750000000005</c:v>
                </c:pt>
                <c:pt idx="32">
                  <c:v>9.2800000000000011</c:v>
                </c:pt>
                <c:pt idx="33">
                  <c:v>9.515625</c:v>
                </c:pt>
                <c:pt idx="34">
                  <c:v>9.7512499999999989</c:v>
                </c:pt>
                <c:pt idx="35">
                  <c:v>9.9868749999999995</c:v>
                </c:pt>
                <c:pt idx="36">
                  <c:v>10.2225</c:v>
                </c:pt>
                <c:pt idx="37">
                  <c:v>10.458124999999999</c:v>
                </c:pt>
                <c:pt idx="38">
                  <c:v>10.69375</c:v>
                </c:pt>
                <c:pt idx="39">
                  <c:v>10.929375</c:v>
                </c:pt>
                <c:pt idx="40">
                  <c:v>11.165000000000001</c:v>
                </c:pt>
                <c:pt idx="41">
                  <c:v>11.400625</c:v>
                </c:pt>
                <c:pt idx="42">
                  <c:v>11.63625</c:v>
                </c:pt>
                <c:pt idx="43">
                  <c:v>11.871874999999999</c:v>
                </c:pt>
                <c:pt idx="44">
                  <c:v>12.107499999999998</c:v>
                </c:pt>
                <c:pt idx="45">
                  <c:v>12.343125000000001</c:v>
                </c:pt>
                <c:pt idx="46">
                  <c:v>12.578750000000001</c:v>
                </c:pt>
                <c:pt idx="47">
                  <c:v>12.814375000000002</c:v>
                </c:pt>
                <c:pt idx="48">
                  <c:v>13.05</c:v>
                </c:pt>
                <c:pt idx="49">
                  <c:v>13.05</c:v>
                </c:pt>
                <c:pt idx="50">
                  <c:v>13.05</c:v>
                </c:pt>
                <c:pt idx="51">
                  <c:v>13.05</c:v>
                </c:pt>
                <c:pt idx="52">
                  <c:v>13.05</c:v>
                </c:pt>
                <c:pt idx="53">
                  <c:v>13.05</c:v>
                </c:pt>
                <c:pt idx="54">
                  <c:v>13.05</c:v>
                </c:pt>
                <c:pt idx="55">
                  <c:v>13.05</c:v>
                </c:pt>
                <c:pt idx="56">
                  <c:v>13.05</c:v>
                </c:pt>
                <c:pt idx="57">
                  <c:v>13.05</c:v>
                </c:pt>
                <c:pt idx="58">
                  <c:v>13.05</c:v>
                </c:pt>
                <c:pt idx="59">
                  <c:v>13.05</c:v>
                </c:pt>
                <c:pt idx="60">
                  <c:v>13.05</c:v>
                </c:pt>
                <c:pt idx="61">
                  <c:v>13.05</c:v>
                </c:pt>
                <c:pt idx="62">
                  <c:v>13.05</c:v>
                </c:pt>
                <c:pt idx="63">
                  <c:v>13.05</c:v>
                </c:pt>
                <c:pt idx="64">
                  <c:v>13.05</c:v>
                </c:pt>
                <c:pt idx="65">
                  <c:v>13.05</c:v>
                </c:pt>
                <c:pt idx="66">
                  <c:v>13.05</c:v>
                </c:pt>
                <c:pt idx="67">
                  <c:v>13.05</c:v>
                </c:pt>
                <c:pt idx="68">
                  <c:v>13.05</c:v>
                </c:pt>
                <c:pt idx="69">
                  <c:v>13.05</c:v>
                </c:pt>
                <c:pt idx="70">
                  <c:v>13.05</c:v>
                </c:pt>
                <c:pt idx="71">
                  <c:v>13.05</c:v>
                </c:pt>
                <c:pt idx="72">
                  <c:v>13.05</c:v>
                </c:pt>
                <c:pt idx="73">
                  <c:v>13.05</c:v>
                </c:pt>
                <c:pt idx="74">
                  <c:v>13.05</c:v>
                </c:pt>
                <c:pt idx="75">
                  <c:v>13.05</c:v>
                </c:pt>
                <c:pt idx="76">
                  <c:v>13.05</c:v>
                </c:pt>
                <c:pt idx="77">
                  <c:v>13.05</c:v>
                </c:pt>
                <c:pt idx="78">
                  <c:v>13.05</c:v>
                </c:pt>
                <c:pt idx="79">
                  <c:v>13.05</c:v>
                </c:pt>
                <c:pt idx="80">
                  <c:v>13.05</c:v>
                </c:pt>
                <c:pt idx="81">
                  <c:v>13.05</c:v>
                </c:pt>
                <c:pt idx="82">
                  <c:v>13.05</c:v>
                </c:pt>
                <c:pt idx="83">
                  <c:v>13.05</c:v>
                </c:pt>
                <c:pt idx="84">
                  <c:v>13.05</c:v>
                </c:pt>
                <c:pt idx="85">
                  <c:v>13.05</c:v>
                </c:pt>
                <c:pt idx="86">
                  <c:v>13.05</c:v>
                </c:pt>
                <c:pt idx="87">
                  <c:v>13.05</c:v>
                </c:pt>
                <c:pt idx="88">
                  <c:v>13.05</c:v>
                </c:pt>
                <c:pt idx="89">
                  <c:v>13.05</c:v>
                </c:pt>
                <c:pt idx="90">
                  <c:v>13.05</c:v>
                </c:pt>
                <c:pt idx="91">
                  <c:v>13.05</c:v>
                </c:pt>
                <c:pt idx="92">
                  <c:v>13.05</c:v>
                </c:pt>
                <c:pt idx="93">
                  <c:v>13.05</c:v>
                </c:pt>
                <c:pt idx="94">
                  <c:v>13.05</c:v>
                </c:pt>
                <c:pt idx="95">
                  <c:v>13.05</c:v>
                </c:pt>
                <c:pt idx="96">
                  <c:v>13.05</c:v>
                </c:pt>
                <c:pt idx="97">
                  <c:v>13.05</c:v>
                </c:pt>
                <c:pt idx="98">
                  <c:v>13.05</c:v>
                </c:pt>
                <c:pt idx="99">
                  <c:v>13.05</c:v>
                </c:pt>
                <c:pt idx="100">
                  <c:v>13.05</c:v>
                </c:pt>
                <c:pt idx="101">
                  <c:v>13.05</c:v>
                </c:pt>
                <c:pt idx="102">
                  <c:v>13.05</c:v>
                </c:pt>
                <c:pt idx="103">
                  <c:v>13.05</c:v>
                </c:pt>
                <c:pt idx="104">
                  <c:v>13.05</c:v>
                </c:pt>
                <c:pt idx="105">
                  <c:v>13.05</c:v>
                </c:pt>
                <c:pt idx="106">
                  <c:v>13.05</c:v>
                </c:pt>
                <c:pt idx="107">
                  <c:v>13.05</c:v>
                </c:pt>
                <c:pt idx="108">
                  <c:v>13.05</c:v>
                </c:pt>
                <c:pt idx="109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Budget_!$A$17:$A$117</c:f>
              <c:numCache>
                <c:formatCode>m/d/yyyy</c:formatCode>
                <c:ptCount val="101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</c:numCache>
            </c:numRef>
          </c:cat>
          <c:val>
            <c:numRef>
              <c:f>Budget_!$E$17:$E$117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5.9842552E-2</c:v>
                </c:pt>
                <c:pt idx="6">
                  <c:v>0</c:v>
                </c:pt>
                <c:pt idx="7">
                  <c:v>0</c:v>
                </c:pt>
                <c:pt idx="8">
                  <c:v>2.9921276E-2</c:v>
                </c:pt>
                <c:pt idx="9">
                  <c:v>0</c:v>
                </c:pt>
                <c:pt idx="10">
                  <c:v>0</c:v>
                </c:pt>
                <c:pt idx="11">
                  <c:v>9.8425249999999995E-3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2.0078750999999999E-2</c:v>
                </c:pt>
                <c:pt idx="19">
                  <c:v>7.0078777999999994E-2</c:v>
                </c:pt>
                <c:pt idx="20">
                  <c:v>9.8425249999999995E-3</c:v>
                </c:pt>
                <c:pt idx="21">
                  <c:v>0.14015755599999999</c:v>
                </c:pt>
                <c:pt idx="22">
                  <c:v>0.35000018900000002</c:v>
                </c:pt>
                <c:pt idx="23">
                  <c:v>0</c:v>
                </c:pt>
                <c:pt idx="24">
                  <c:v>0.179921357</c:v>
                </c:pt>
                <c:pt idx="25">
                  <c:v>0</c:v>
                </c:pt>
                <c:pt idx="26">
                  <c:v>0.179921357</c:v>
                </c:pt>
                <c:pt idx="27">
                  <c:v>0.19015758299999999</c:v>
                </c:pt>
                <c:pt idx="28">
                  <c:v>9.0157529E-2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4.0157501999999998E-2</c:v>
                </c:pt>
                <c:pt idx="39">
                  <c:v>0</c:v>
                </c:pt>
                <c:pt idx="40">
                  <c:v>1.6500008909999997</c:v>
                </c:pt>
                <c:pt idx="41">
                  <c:v>0</c:v>
                </c:pt>
                <c:pt idx="42">
                  <c:v>0</c:v>
                </c:pt>
                <c:pt idx="43">
                  <c:v>5.0000026999999996E-2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0.12007880499999998</c:v>
                </c:pt>
                <c:pt idx="60">
                  <c:v>5.9842552E-2</c:v>
                </c:pt>
                <c:pt idx="61">
                  <c:v>5.9842552E-2</c:v>
                </c:pt>
                <c:pt idx="62">
                  <c:v>0</c:v>
                </c:pt>
                <c:pt idx="63">
                  <c:v>0.20000010799999998</c:v>
                </c:pt>
                <c:pt idx="64">
                  <c:v>0.17007883200000001</c:v>
                </c:pt>
                <c:pt idx="65">
                  <c:v>2.9921276E-2</c:v>
                </c:pt>
                <c:pt idx="66">
                  <c:v>0</c:v>
                </c:pt>
                <c:pt idx="67">
                  <c:v>0</c:v>
                </c:pt>
                <c:pt idx="68">
                  <c:v>7.9921302999999985E-2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0.12992132999999997</c:v>
                </c:pt>
                <c:pt idx="75">
                  <c:v>0.12007880499999998</c:v>
                </c:pt>
                <c:pt idx="76">
                  <c:v>0</c:v>
                </c:pt>
                <c:pt idx="77">
                  <c:v>0</c:v>
                </c:pt>
                <c:pt idx="78">
                  <c:v>0.179921357</c:v>
                </c:pt>
                <c:pt idx="79">
                  <c:v>5.9842552E-2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2.9921276E-2</c:v>
                </c:pt>
                <c:pt idx="99">
                  <c:v>2.0078750999999999E-2</c:v>
                </c:pt>
                <c:pt idx="100">
                  <c:v>0.22007885899999999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Budget_!$A$17:$A$117</c:f>
              <c:numCache>
                <c:formatCode>m/d/yyyy</c:formatCode>
                <c:ptCount val="101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</c:numCache>
            </c:numRef>
          </c:cat>
          <c:val>
            <c:numRef>
              <c:f>Budget_!$F$17:$F$117</c:f>
              <c:numCache>
                <c:formatCode>0.00</c:formatCode>
                <c:ptCount val="101"/>
                <c:pt idx="1">
                  <c:v>0</c:v>
                </c:pt>
                <c:pt idx="8">
                  <c:v>0</c:v>
                </c:pt>
                <c:pt idx="15">
                  <c:v>0.5</c:v>
                </c:pt>
                <c:pt idx="22">
                  <c:v>0</c:v>
                </c:pt>
                <c:pt idx="29">
                  <c:v>0</c:v>
                </c:pt>
                <c:pt idx="30">
                  <c:v>1</c:v>
                </c:pt>
                <c:pt idx="36">
                  <c:v>0</c:v>
                </c:pt>
                <c:pt idx="37">
                  <c:v>1</c:v>
                </c:pt>
                <c:pt idx="43">
                  <c:v>0</c:v>
                </c:pt>
                <c:pt idx="50">
                  <c:v>1</c:v>
                </c:pt>
                <c:pt idx="57">
                  <c:v>0.2</c:v>
                </c:pt>
                <c:pt idx="58">
                  <c:v>0.8</c:v>
                </c:pt>
                <c:pt idx="64">
                  <c:v>1</c:v>
                </c:pt>
                <c:pt idx="71">
                  <c:v>1</c:v>
                </c:pt>
                <c:pt idx="78">
                  <c:v>1</c:v>
                </c:pt>
                <c:pt idx="85" formatCode="General">
                  <c:v>1</c:v>
                </c:pt>
                <c:pt idx="92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Budget_!$A$17:$A$117</c:f>
              <c:numCache>
                <c:formatCode>m/d/yyyy</c:formatCode>
                <c:ptCount val="101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</c:numCache>
            </c:num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1.1400000000000001</c:v>
                </c:pt>
                <c:pt idx="1">
                  <c:v>1.2943750000000001</c:v>
                </c:pt>
                <c:pt idx="2">
                  <c:v>1.44875</c:v>
                </c:pt>
                <c:pt idx="3">
                  <c:v>1.6031249999999999</c:v>
                </c:pt>
                <c:pt idx="4">
                  <c:v>1.7575000000000001</c:v>
                </c:pt>
                <c:pt idx="5">
                  <c:v>1.911875</c:v>
                </c:pt>
                <c:pt idx="6">
                  <c:v>2.0662500000000001</c:v>
                </c:pt>
                <c:pt idx="7">
                  <c:v>2.2206250000000001</c:v>
                </c:pt>
                <c:pt idx="8">
                  <c:v>2.375</c:v>
                </c:pt>
                <c:pt idx="9">
                  <c:v>2.5293749999999999</c:v>
                </c:pt>
                <c:pt idx="10">
                  <c:v>2.6837499999999999</c:v>
                </c:pt>
                <c:pt idx="11">
                  <c:v>2.8381250000000002</c:v>
                </c:pt>
                <c:pt idx="12">
                  <c:v>2.9925000000000002</c:v>
                </c:pt>
                <c:pt idx="13">
                  <c:v>3.1468750000000001</c:v>
                </c:pt>
                <c:pt idx="14">
                  <c:v>3.30125</c:v>
                </c:pt>
                <c:pt idx="15">
                  <c:v>3.4556249999999999</c:v>
                </c:pt>
                <c:pt idx="16">
                  <c:v>3.61</c:v>
                </c:pt>
                <c:pt idx="17">
                  <c:v>3.7643750000000002</c:v>
                </c:pt>
                <c:pt idx="18">
                  <c:v>3.9187500000000002</c:v>
                </c:pt>
                <c:pt idx="19">
                  <c:v>4.0731250000000001</c:v>
                </c:pt>
                <c:pt idx="20">
                  <c:v>4.2275</c:v>
                </c:pt>
                <c:pt idx="21">
                  <c:v>4.381875</c:v>
                </c:pt>
                <c:pt idx="22">
                  <c:v>4.5362499999999999</c:v>
                </c:pt>
                <c:pt idx="23">
                  <c:v>4.6906249999999998</c:v>
                </c:pt>
                <c:pt idx="24">
                  <c:v>4.8449999999999998</c:v>
                </c:pt>
                <c:pt idx="25">
                  <c:v>4.9993749999999997</c:v>
                </c:pt>
                <c:pt idx="26">
                  <c:v>5.1537500000000005</c:v>
                </c:pt>
                <c:pt idx="27">
                  <c:v>5.3081250000000004</c:v>
                </c:pt>
                <c:pt idx="28">
                  <c:v>5.4625000000000004</c:v>
                </c:pt>
                <c:pt idx="29">
                  <c:v>5.6168750000000003</c:v>
                </c:pt>
                <c:pt idx="30">
                  <c:v>5.7712500000000002</c:v>
                </c:pt>
                <c:pt idx="31">
                  <c:v>5.9256250000000001</c:v>
                </c:pt>
                <c:pt idx="32">
                  <c:v>6.08</c:v>
                </c:pt>
                <c:pt idx="33">
                  <c:v>6.234375</c:v>
                </c:pt>
                <c:pt idx="34">
                  <c:v>6.3887499999999999</c:v>
                </c:pt>
                <c:pt idx="35">
                  <c:v>6.5431249999999999</c:v>
                </c:pt>
                <c:pt idx="36">
                  <c:v>6.6974999999999998</c:v>
                </c:pt>
                <c:pt idx="37">
                  <c:v>6.8518749999999997</c:v>
                </c:pt>
                <c:pt idx="38">
                  <c:v>7.0062499999999996</c:v>
                </c:pt>
                <c:pt idx="39">
                  <c:v>7.1606250000000005</c:v>
                </c:pt>
                <c:pt idx="40">
                  <c:v>7.3150000000000004</c:v>
                </c:pt>
                <c:pt idx="41">
                  <c:v>7.4693750000000003</c:v>
                </c:pt>
                <c:pt idx="42">
                  <c:v>7.6237500000000002</c:v>
                </c:pt>
                <c:pt idx="43">
                  <c:v>7.7781250000000002</c:v>
                </c:pt>
                <c:pt idx="44">
                  <c:v>7.9325000000000001</c:v>
                </c:pt>
                <c:pt idx="45">
                  <c:v>8.0868750000000009</c:v>
                </c:pt>
                <c:pt idx="46">
                  <c:v>8.2412500000000009</c:v>
                </c:pt>
                <c:pt idx="47">
                  <c:v>8.3956250000000008</c:v>
                </c:pt>
                <c:pt idx="48">
                  <c:v>8.5500000000000007</c:v>
                </c:pt>
                <c:pt idx="49">
                  <c:v>8.5500000000000007</c:v>
                </c:pt>
                <c:pt idx="50">
                  <c:v>8.5500000000000007</c:v>
                </c:pt>
                <c:pt idx="51">
                  <c:v>8.5500000000000007</c:v>
                </c:pt>
                <c:pt idx="52">
                  <c:v>8.5500000000000007</c:v>
                </c:pt>
                <c:pt idx="53">
                  <c:v>8.5500000000000007</c:v>
                </c:pt>
                <c:pt idx="54">
                  <c:v>8.5500000000000007</c:v>
                </c:pt>
                <c:pt idx="55">
                  <c:v>8.5500000000000007</c:v>
                </c:pt>
                <c:pt idx="56">
                  <c:v>8.5500000000000007</c:v>
                </c:pt>
                <c:pt idx="57">
                  <c:v>8.5500000000000007</c:v>
                </c:pt>
                <c:pt idx="58">
                  <c:v>8.5500000000000007</c:v>
                </c:pt>
                <c:pt idx="59">
                  <c:v>8.5500000000000007</c:v>
                </c:pt>
                <c:pt idx="60">
                  <c:v>8.5500000000000007</c:v>
                </c:pt>
                <c:pt idx="61">
                  <c:v>8.5500000000000007</c:v>
                </c:pt>
                <c:pt idx="62">
                  <c:v>8.5500000000000007</c:v>
                </c:pt>
                <c:pt idx="63">
                  <c:v>8.5500000000000007</c:v>
                </c:pt>
                <c:pt idx="64">
                  <c:v>8.5500000000000007</c:v>
                </c:pt>
                <c:pt idx="65">
                  <c:v>8.5500000000000007</c:v>
                </c:pt>
                <c:pt idx="66">
                  <c:v>8.5500000000000007</c:v>
                </c:pt>
                <c:pt idx="67">
                  <c:v>8.5500000000000007</c:v>
                </c:pt>
                <c:pt idx="68">
                  <c:v>8.5500000000000007</c:v>
                </c:pt>
                <c:pt idx="69">
                  <c:v>8.5500000000000007</c:v>
                </c:pt>
                <c:pt idx="70">
                  <c:v>8.5500000000000007</c:v>
                </c:pt>
                <c:pt idx="71">
                  <c:v>8.5500000000000007</c:v>
                </c:pt>
                <c:pt idx="72">
                  <c:v>8.5500000000000007</c:v>
                </c:pt>
                <c:pt idx="73">
                  <c:v>8.5500000000000007</c:v>
                </c:pt>
                <c:pt idx="74">
                  <c:v>8.5500000000000007</c:v>
                </c:pt>
                <c:pt idx="75">
                  <c:v>8.5500000000000007</c:v>
                </c:pt>
                <c:pt idx="76">
                  <c:v>8.5500000000000007</c:v>
                </c:pt>
                <c:pt idx="77">
                  <c:v>8.5500000000000007</c:v>
                </c:pt>
                <c:pt idx="78">
                  <c:v>8.5500000000000007</c:v>
                </c:pt>
                <c:pt idx="79">
                  <c:v>8.5500000000000007</c:v>
                </c:pt>
                <c:pt idx="80">
                  <c:v>8.5500000000000007</c:v>
                </c:pt>
                <c:pt idx="81">
                  <c:v>8.5500000000000007</c:v>
                </c:pt>
                <c:pt idx="82">
                  <c:v>8.5500000000000007</c:v>
                </c:pt>
                <c:pt idx="83">
                  <c:v>8.5500000000000007</c:v>
                </c:pt>
                <c:pt idx="84">
                  <c:v>8.5500000000000007</c:v>
                </c:pt>
                <c:pt idx="85">
                  <c:v>8.5500000000000007</c:v>
                </c:pt>
                <c:pt idx="86">
                  <c:v>8.5500000000000007</c:v>
                </c:pt>
                <c:pt idx="87">
                  <c:v>8.5500000000000007</c:v>
                </c:pt>
                <c:pt idx="88">
                  <c:v>8.5500000000000007</c:v>
                </c:pt>
                <c:pt idx="89">
                  <c:v>8.5500000000000007</c:v>
                </c:pt>
                <c:pt idx="90">
                  <c:v>8.5500000000000007</c:v>
                </c:pt>
                <c:pt idx="91">
                  <c:v>8.5500000000000007</c:v>
                </c:pt>
                <c:pt idx="92">
                  <c:v>8.5500000000000007</c:v>
                </c:pt>
                <c:pt idx="93">
                  <c:v>8.5500000000000007</c:v>
                </c:pt>
                <c:pt idx="94">
                  <c:v>8.5500000000000007</c:v>
                </c:pt>
                <c:pt idx="95">
                  <c:v>8.5500000000000007</c:v>
                </c:pt>
                <c:pt idx="96">
                  <c:v>8.5500000000000007</c:v>
                </c:pt>
                <c:pt idx="97">
                  <c:v>8.5500000000000007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8.5500000000000007</c:v>
                </c:pt>
                <c:pt idx="101">
                  <c:v>8.5500000000000007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8.5500000000000007</c:v>
                </c:pt>
                <c:pt idx="107">
                  <c:v>8.5500000000000007</c:v>
                </c:pt>
                <c:pt idx="108">
                  <c:v>8.5500000000000007</c:v>
                </c:pt>
                <c:pt idx="109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481853</xdr:colOff>
      <xdr:row>17</xdr:row>
      <xdr:rowOff>107578</xdr:rowOff>
    </xdr:from>
    <xdr:to>
      <xdr:col>15</xdr:col>
      <xdr:colOff>481853</xdr:colOff>
      <xdr:row>33</xdr:row>
      <xdr:rowOff>4484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46984-7765-D2C2-D964-F3E3371F9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suemailprod-my.sharepoint.com/personal/rgvjoshi_ksu_edu/Documents/Desktop/Hackathon%20Datasets/KanSched/KanSched%20each%20team/Planting%208%20May/KANSCHED_8.xlsx" TargetMode="External"/><Relationship Id="rId1" Type="http://schemas.openxmlformats.org/officeDocument/2006/relationships/externalLinkPath" Target="/personal/rgvjoshi_ksu_edu/Documents/Desktop/Hackathon%20Datasets/KanSched/KanSched%20each%20team/Planting%208%20May/KANSCHED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"/>
      <sheetName val="Soil&amp;Crop Data_"/>
      <sheetName val="Input_"/>
      <sheetName val="Budget_"/>
      <sheetName val="Mgmt Chart_"/>
      <sheetName val="Weather_"/>
      <sheetName val="Crop Coeff_"/>
      <sheetName val="Summary_"/>
      <sheetName val="Budget (2)"/>
      <sheetName val="Input"/>
      <sheetName val="Budget"/>
      <sheetName val="Mgmt Chart"/>
      <sheetName val="Summary"/>
      <sheetName val="Crop Coeff"/>
      <sheetName val="Soil&amp;Crop Data"/>
      <sheetName val="Wthr Sta."/>
      <sheetName val="Sheet1"/>
    </sheetNames>
    <sheetDataSet>
      <sheetData sheetId="0"/>
      <sheetData sheetId="1"/>
      <sheetData sheetId="2">
        <row r="23">
          <cell r="C23">
            <v>45430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B8" sqref="B8: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7" activePane="bottomLeft" state="frozen"/>
      <selection pane="bottomLeft" activeCell="M24" sqref="M24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B20" sqref="B20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C37" sqref="C37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4" x14ac:dyDescent="0.2">
      <c r="A1" t="s">
        <v>136</v>
      </c>
      <c r="B1" t="s">
        <v>193</v>
      </c>
    </row>
    <row r="2" spans="1:4" x14ac:dyDescent="0.2">
      <c r="B2" t="s">
        <v>216</v>
      </c>
      <c r="D2" t="s">
        <v>121</v>
      </c>
    </row>
    <row r="3" spans="1:4" x14ac:dyDescent="0.2">
      <c r="B3" t="s">
        <v>91</v>
      </c>
    </row>
    <row r="4" spans="1:4" x14ac:dyDescent="0.2">
      <c r="B4" t="s">
        <v>89</v>
      </c>
    </row>
    <row r="5" spans="1:4" x14ac:dyDescent="0.2">
      <c r="B5" t="s">
        <v>90</v>
      </c>
      <c r="D5" t="s">
        <v>120</v>
      </c>
    </row>
    <row r="6" spans="1:4" x14ac:dyDescent="0.2">
      <c r="B6" t="s">
        <v>137</v>
      </c>
    </row>
    <row r="8" spans="1:4" x14ac:dyDescent="0.2">
      <c r="B8" t="s">
        <v>229</v>
      </c>
      <c r="C8">
        <v>1</v>
      </c>
    </row>
    <row r="9" spans="1:4" x14ac:dyDescent="0.2">
      <c r="B9" t="s">
        <v>230</v>
      </c>
      <c r="C9">
        <v>1</v>
      </c>
    </row>
    <row r="10" spans="1:4" x14ac:dyDescent="0.2">
      <c r="B10" t="s">
        <v>231</v>
      </c>
      <c r="C10">
        <v>2502</v>
      </c>
    </row>
    <row r="11" spans="1:4" x14ac:dyDescent="0.2">
      <c r="B11" t="s">
        <v>232</v>
      </c>
      <c r="C11" s="249">
        <v>45443</v>
      </c>
    </row>
    <row r="12" spans="1:4" x14ac:dyDescent="0.2">
      <c r="B12" t="s">
        <v>233</v>
      </c>
      <c r="C12" s="265" t="s">
        <v>234</v>
      </c>
    </row>
    <row r="13" spans="1:4" x14ac:dyDescent="0.2">
      <c r="B13" t="s">
        <v>235</v>
      </c>
      <c r="C13">
        <v>28000</v>
      </c>
    </row>
    <row r="14" spans="1:4" x14ac:dyDescent="0.2">
      <c r="B14" t="s">
        <v>236</v>
      </c>
      <c r="C14" s="249">
        <v>45453</v>
      </c>
    </row>
    <row r="15" spans="1:4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39</v>
      </c>
      <c r="C21" s="260">
        <v>45453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45453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45471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45501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45537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45563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B52" t="s">
        <v>147</v>
      </c>
      <c r="C52">
        <v>0.39</v>
      </c>
      <c r="D52">
        <v>0.19</v>
      </c>
      <c r="E52">
        <f t="shared" ref="E52" si="0">C52-D52</f>
        <v>0.2</v>
      </c>
      <c r="F52">
        <f t="shared" ref="F52" si="1">12*E52</f>
        <v>2.4000000000000004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0.8125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2.3076923076923075E-2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7335-C017-40CC-AAE0-B9F8F9EE3BC8}">
  <dimension ref="A1:V36"/>
  <sheetViews>
    <sheetView workbookViewId="0">
      <selection activeCell="E38" sqref="E38"/>
    </sheetView>
  </sheetViews>
  <sheetFormatPr defaultRowHeight="12.75" x14ac:dyDescent="0.2"/>
  <sheetData>
    <row r="1" spans="1:22" ht="15" x14ac:dyDescent="0.2">
      <c r="B1" s="290" t="s">
        <v>461</v>
      </c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</row>
    <row r="2" spans="1:22" ht="15" x14ac:dyDescent="0.2">
      <c r="A2" s="271" t="s">
        <v>136</v>
      </c>
      <c r="B2" s="272">
        <v>45407</v>
      </c>
      <c r="C2" s="272">
        <v>45435</v>
      </c>
      <c r="D2" s="272">
        <v>45454</v>
      </c>
      <c r="E2" s="272">
        <v>45461</v>
      </c>
      <c r="F2" s="272">
        <v>45468</v>
      </c>
      <c r="G2" s="272">
        <v>45475</v>
      </c>
      <c r="H2" s="272">
        <v>45482</v>
      </c>
      <c r="I2" s="272">
        <v>45483</v>
      </c>
      <c r="J2" s="272">
        <v>45489</v>
      </c>
      <c r="K2" s="272">
        <v>45490</v>
      </c>
      <c r="L2" s="272">
        <v>45496</v>
      </c>
      <c r="M2" s="272">
        <v>45496</v>
      </c>
      <c r="N2" s="272">
        <v>45503</v>
      </c>
      <c r="O2" s="272">
        <v>45510</v>
      </c>
      <c r="P2" s="272">
        <v>45511</v>
      </c>
      <c r="Q2" s="272">
        <v>45517</v>
      </c>
      <c r="R2" s="272">
        <v>45524</v>
      </c>
      <c r="S2" s="272">
        <v>45531</v>
      </c>
      <c r="T2" s="272">
        <v>45538</v>
      </c>
      <c r="U2" s="272">
        <v>45545</v>
      </c>
      <c r="V2" s="270" t="s">
        <v>462</v>
      </c>
    </row>
    <row r="3" spans="1:22" x14ac:dyDescent="0.2">
      <c r="A3" s="273">
        <v>1</v>
      </c>
      <c r="B3" s="274">
        <v>0.25</v>
      </c>
      <c r="C3" s="274">
        <v>0</v>
      </c>
      <c r="D3" s="274">
        <v>0</v>
      </c>
      <c r="E3" s="274">
        <v>0</v>
      </c>
      <c r="F3" s="274">
        <v>0.5</v>
      </c>
      <c r="G3" s="274">
        <v>0</v>
      </c>
      <c r="H3" s="274">
        <v>0</v>
      </c>
      <c r="I3" s="274">
        <v>1</v>
      </c>
      <c r="J3" s="274">
        <v>0</v>
      </c>
      <c r="K3" s="274">
        <v>1</v>
      </c>
      <c r="L3" s="274">
        <v>0</v>
      </c>
      <c r="M3" s="274">
        <v>0</v>
      </c>
      <c r="N3" s="274">
        <v>1</v>
      </c>
      <c r="O3" s="274">
        <v>0.2</v>
      </c>
      <c r="P3" s="274">
        <v>0.8</v>
      </c>
      <c r="Q3" s="274">
        <v>1</v>
      </c>
      <c r="R3" s="274">
        <v>1</v>
      </c>
      <c r="S3" s="274">
        <v>1</v>
      </c>
      <c r="T3" s="274">
        <v>1</v>
      </c>
      <c r="U3" s="274">
        <v>1</v>
      </c>
      <c r="V3" s="274">
        <f t="shared" ref="V3:V36" si="0">SUM(B3:U3)</f>
        <v>9.75</v>
      </c>
    </row>
    <row r="4" spans="1:22" x14ac:dyDescent="0.2">
      <c r="A4" s="265">
        <v>2</v>
      </c>
      <c r="B4" s="275">
        <v>0.25</v>
      </c>
      <c r="C4" s="275">
        <v>0</v>
      </c>
      <c r="D4" s="275">
        <v>0</v>
      </c>
      <c r="E4" s="275">
        <v>1</v>
      </c>
      <c r="F4" s="275">
        <v>1</v>
      </c>
      <c r="G4" s="275">
        <v>1</v>
      </c>
      <c r="H4" s="275">
        <v>0</v>
      </c>
      <c r="I4" s="275">
        <v>1</v>
      </c>
      <c r="J4" s="275">
        <v>0</v>
      </c>
      <c r="K4" s="275">
        <v>1</v>
      </c>
      <c r="L4" s="275">
        <v>0</v>
      </c>
      <c r="M4" s="275">
        <v>1</v>
      </c>
      <c r="N4" s="275">
        <v>1</v>
      </c>
      <c r="O4" s="275">
        <v>0.15</v>
      </c>
      <c r="P4" s="275">
        <v>0.85</v>
      </c>
      <c r="Q4" s="275">
        <v>1</v>
      </c>
      <c r="R4" s="275">
        <v>1</v>
      </c>
      <c r="S4" s="275">
        <v>1</v>
      </c>
      <c r="T4" s="275">
        <v>1</v>
      </c>
      <c r="U4" s="275">
        <v>1</v>
      </c>
      <c r="V4" s="275">
        <f t="shared" si="0"/>
        <v>13.25</v>
      </c>
    </row>
    <row r="5" spans="1:22" x14ac:dyDescent="0.2">
      <c r="A5" s="273">
        <v>3</v>
      </c>
      <c r="B5" s="274">
        <v>0.25</v>
      </c>
      <c r="C5" s="274">
        <v>0</v>
      </c>
      <c r="D5" s="274">
        <v>0</v>
      </c>
      <c r="E5" s="274">
        <v>0</v>
      </c>
      <c r="F5" s="274">
        <v>1</v>
      </c>
      <c r="G5" s="274">
        <v>1</v>
      </c>
      <c r="H5" s="274">
        <v>0</v>
      </c>
      <c r="I5" s="274">
        <v>0</v>
      </c>
      <c r="J5" s="274">
        <v>0</v>
      </c>
      <c r="K5" s="274">
        <v>0</v>
      </c>
      <c r="L5" s="274">
        <v>0</v>
      </c>
      <c r="M5" s="274">
        <v>1</v>
      </c>
      <c r="N5" s="274">
        <v>1</v>
      </c>
      <c r="O5" s="274">
        <v>0</v>
      </c>
      <c r="P5" s="274">
        <v>0</v>
      </c>
      <c r="Q5" s="274">
        <v>1</v>
      </c>
      <c r="R5" s="274">
        <v>1</v>
      </c>
      <c r="S5" s="274">
        <v>0.75</v>
      </c>
      <c r="T5" s="274">
        <v>0</v>
      </c>
      <c r="U5" s="274">
        <v>0.5</v>
      </c>
      <c r="V5" s="274">
        <f t="shared" si="0"/>
        <v>7.5</v>
      </c>
    </row>
    <row r="6" spans="1:22" x14ac:dyDescent="0.2">
      <c r="A6" s="265">
        <v>4</v>
      </c>
      <c r="B6" s="275">
        <v>0.25</v>
      </c>
      <c r="C6" s="275">
        <v>0</v>
      </c>
      <c r="D6" s="275">
        <v>0</v>
      </c>
      <c r="E6" s="275">
        <v>0</v>
      </c>
      <c r="F6" s="275">
        <v>0</v>
      </c>
      <c r="G6" s="275">
        <v>0</v>
      </c>
      <c r="H6" s="275">
        <v>0</v>
      </c>
      <c r="I6" s="275">
        <v>0</v>
      </c>
      <c r="J6" s="275">
        <v>0</v>
      </c>
      <c r="K6" s="275">
        <v>0</v>
      </c>
      <c r="L6" s="275">
        <v>0</v>
      </c>
      <c r="M6" s="275">
        <v>0</v>
      </c>
      <c r="N6" s="275">
        <v>0</v>
      </c>
      <c r="O6" s="275">
        <v>0</v>
      </c>
      <c r="P6" s="275">
        <v>0</v>
      </c>
      <c r="Q6" s="275">
        <v>0</v>
      </c>
      <c r="R6" s="275">
        <v>0</v>
      </c>
      <c r="S6" s="275">
        <v>0</v>
      </c>
      <c r="T6" s="275">
        <v>0</v>
      </c>
      <c r="U6" s="275">
        <v>0</v>
      </c>
      <c r="V6" s="275">
        <f t="shared" si="0"/>
        <v>0.25</v>
      </c>
    </row>
    <row r="7" spans="1:22" x14ac:dyDescent="0.2">
      <c r="A7" s="273">
        <v>5</v>
      </c>
      <c r="B7" s="274">
        <v>0.25</v>
      </c>
      <c r="C7" s="274">
        <v>0</v>
      </c>
      <c r="D7" s="274">
        <v>0</v>
      </c>
      <c r="E7" s="274">
        <v>0</v>
      </c>
      <c r="F7" s="274">
        <v>1</v>
      </c>
      <c r="G7" s="274">
        <v>1</v>
      </c>
      <c r="H7" s="274">
        <v>0</v>
      </c>
      <c r="I7" s="274">
        <v>0</v>
      </c>
      <c r="J7" s="274">
        <v>0</v>
      </c>
      <c r="K7" s="274">
        <v>0</v>
      </c>
      <c r="L7" s="274">
        <v>0.3</v>
      </c>
      <c r="M7" s="274">
        <v>0.7</v>
      </c>
      <c r="N7" s="274">
        <v>1</v>
      </c>
      <c r="O7" s="274">
        <v>0.3</v>
      </c>
      <c r="P7" s="274">
        <v>0.7</v>
      </c>
      <c r="Q7" s="274">
        <v>1</v>
      </c>
      <c r="R7" s="274">
        <v>1</v>
      </c>
      <c r="S7" s="274">
        <v>1</v>
      </c>
      <c r="T7" s="274">
        <v>1</v>
      </c>
      <c r="U7" s="274">
        <v>1</v>
      </c>
      <c r="V7" s="274">
        <f t="shared" si="0"/>
        <v>10.25</v>
      </c>
    </row>
    <row r="8" spans="1:22" x14ac:dyDescent="0.2">
      <c r="A8" s="265">
        <v>6</v>
      </c>
      <c r="B8" s="275">
        <v>0.25</v>
      </c>
      <c r="C8" s="275">
        <v>0</v>
      </c>
      <c r="D8" s="275">
        <v>0</v>
      </c>
      <c r="E8" s="275">
        <v>0</v>
      </c>
      <c r="F8" s="275">
        <v>0</v>
      </c>
      <c r="G8" s="275">
        <v>1</v>
      </c>
      <c r="H8" s="275">
        <v>0</v>
      </c>
      <c r="I8" s="275">
        <v>0</v>
      </c>
      <c r="J8" s="275">
        <v>0</v>
      </c>
      <c r="K8" s="275">
        <v>1</v>
      </c>
      <c r="L8" s="275">
        <v>0</v>
      </c>
      <c r="M8" s="275">
        <v>1</v>
      </c>
      <c r="N8" s="275">
        <v>1</v>
      </c>
      <c r="O8" s="275">
        <v>0</v>
      </c>
      <c r="P8" s="275">
        <v>1</v>
      </c>
      <c r="Q8" s="275">
        <v>0</v>
      </c>
      <c r="R8" s="275">
        <v>0</v>
      </c>
      <c r="S8" s="275">
        <v>0</v>
      </c>
      <c r="T8" s="275">
        <v>0</v>
      </c>
      <c r="U8" s="275">
        <v>1</v>
      </c>
      <c r="V8" s="275">
        <f t="shared" si="0"/>
        <v>6.25</v>
      </c>
    </row>
    <row r="9" spans="1:22" x14ac:dyDescent="0.2">
      <c r="A9" s="273">
        <v>7</v>
      </c>
      <c r="B9" s="274">
        <v>0.25</v>
      </c>
      <c r="C9" s="274">
        <v>0</v>
      </c>
      <c r="D9" s="274">
        <v>0</v>
      </c>
      <c r="E9" s="274">
        <v>0</v>
      </c>
      <c r="F9" s="274">
        <v>1</v>
      </c>
      <c r="G9" s="274">
        <v>0</v>
      </c>
      <c r="H9" s="274">
        <v>0</v>
      </c>
      <c r="I9" s="274">
        <v>0</v>
      </c>
      <c r="J9" s="274">
        <v>0.2</v>
      </c>
      <c r="K9" s="274">
        <v>0.8</v>
      </c>
      <c r="L9" s="274">
        <v>0</v>
      </c>
      <c r="M9" s="274">
        <v>0.6</v>
      </c>
      <c r="N9" s="274">
        <v>1</v>
      </c>
      <c r="O9" s="274">
        <v>0.2</v>
      </c>
      <c r="P9" s="274">
        <v>0.8</v>
      </c>
      <c r="Q9" s="274">
        <v>1</v>
      </c>
      <c r="R9" s="274">
        <v>0.75</v>
      </c>
      <c r="S9" s="274">
        <v>0.65</v>
      </c>
      <c r="T9" s="274">
        <v>0</v>
      </c>
      <c r="U9" s="274">
        <v>0</v>
      </c>
      <c r="V9" s="274">
        <f t="shared" si="0"/>
        <v>7.25</v>
      </c>
    </row>
    <row r="10" spans="1:22" x14ac:dyDescent="0.2">
      <c r="A10" s="265">
        <v>8</v>
      </c>
      <c r="B10" s="275">
        <v>0.25</v>
      </c>
      <c r="C10" s="275">
        <v>0</v>
      </c>
      <c r="D10" s="275">
        <v>0</v>
      </c>
      <c r="E10" s="275">
        <v>0</v>
      </c>
      <c r="F10" s="275">
        <v>0</v>
      </c>
      <c r="G10" s="275">
        <v>0</v>
      </c>
      <c r="H10" s="275">
        <v>0</v>
      </c>
      <c r="I10" s="275">
        <v>1</v>
      </c>
      <c r="J10" s="275">
        <v>0.25</v>
      </c>
      <c r="K10" s="275">
        <v>0.75</v>
      </c>
      <c r="L10" s="275">
        <v>0</v>
      </c>
      <c r="M10" s="275">
        <v>1</v>
      </c>
      <c r="N10" s="275">
        <v>1</v>
      </c>
      <c r="O10" s="275">
        <v>0</v>
      </c>
      <c r="P10" s="275">
        <v>1</v>
      </c>
      <c r="Q10" s="275">
        <v>0</v>
      </c>
      <c r="R10" s="275">
        <v>1</v>
      </c>
      <c r="S10" s="275">
        <v>0</v>
      </c>
      <c r="T10" s="275">
        <v>0.65</v>
      </c>
      <c r="U10" s="275">
        <v>0</v>
      </c>
      <c r="V10" s="275">
        <f t="shared" si="0"/>
        <v>6.9</v>
      </c>
    </row>
    <row r="11" spans="1:22" x14ac:dyDescent="0.2">
      <c r="A11" s="273">
        <v>9</v>
      </c>
      <c r="B11" s="274">
        <v>0.25</v>
      </c>
      <c r="C11" s="274">
        <v>0</v>
      </c>
      <c r="D11" s="274">
        <v>0</v>
      </c>
      <c r="E11" s="274">
        <v>0</v>
      </c>
      <c r="F11" s="274">
        <v>0</v>
      </c>
      <c r="G11" s="274">
        <v>0</v>
      </c>
      <c r="H11" s="274">
        <v>0</v>
      </c>
      <c r="I11" s="274">
        <v>0</v>
      </c>
      <c r="J11" s="274">
        <v>0</v>
      </c>
      <c r="K11" s="274">
        <v>1</v>
      </c>
      <c r="L11" s="274">
        <v>0</v>
      </c>
      <c r="M11" s="274">
        <v>1</v>
      </c>
      <c r="N11" s="274">
        <v>1</v>
      </c>
      <c r="O11" s="274">
        <v>0</v>
      </c>
      <c r="P11" s="274">
        <v>1</v>
      </c>
      <c r="Q11" s="274">
        <v>1</v>
      </c>
      <c r="R11" s="274">
        <v>1</v>
      </c>
      <c r="S11" s="274">
        <v>1</v>
      </c>
      <c r="T11" s="274">
        <v>0</v>
      </c>
      <c r="U11" s="274">
        <v>0</v>
      </c>
      <c r="V11" s="274">
        <f t="shared" si="0"/>
        <v>7.25</v>
      </c>
    </row>
    <row r="12" spans="1:22" x14ac:dyDescent="0.2">
      <c r="A12" s="265">
        <v>10</v>
      </c>
      <c r="B12" s="275">
        <v>0.25</v>
      </c>
      <c r="C12" s="275">
        <v>0</v>
      </c>
      <c r="D12" s="275">
        <v>0</v>
      </c>
      <c r="E12" s="275">
        <v>0</v>
      </c>
      <c r="F12" s="275">
        <v>1</v>
      </c>
      <c r="G12" s="275">
        <v>0.5</v>
      </c>
      <c r="H12" s="275">
        <v>0.3</v>
      </c>
      <c r="I12" s="275">
        <v>0.7</v>
      </c>
      <c r="J12" s="275">
        <v>0.3</v>
      </c>
      <c r="K12" s="275">
        <v>0.7</v>
      </c>
      <c r="L12" s="275">
        <v>0.3</v>
      </c>
      <c r="M12" s="275">
        <v>0.7</v>
      </c>
      <c r="N12" s="275">
        <v>1</v>
      </c>
      <c r="O12" s="275">
        <v>0.3</v>
      </c>
      <c r="P12" s="275">
        <v>0.7</v>
      </c>
      <c r="Q12" s="275">
        <v>0.6</v>
      </c>
      <c r="R12" s="275">
        <v>1</v>
      </c>
      <c r="S12" s="275">
        <v>0</v>
      </c>
      <c r="T12" s="275">
        <v>1</v>
      </c>
      <c r="U12" s="275">
        <v>1</v>
      </c>
      <c r="V12" s="275">
        <f t="shared" si="0"/>
        <v>10.35</v>
      </c>
    </row>
    <row r="13" spans="1:22" x14ac:dyDescent="0.2">
      <c r="A13" s="273">
        <v>11</v>
      </c>
      <c r="B13" s="274">
        <v>0.25</v>
      </c>
      <c r="C13" s="274">
        <v>0</v>
      </c>
      <c r="D13" s="274">
        <v>0</v>
      </c>
      <c r="E13" s="274">
        <v>0</v>
      </c>
      <c r="F13" s="274">
        <v>1</v>
      </c>
      <c r="G13" s="274">
        <v>0</v>
      </c>
      <c r="H13" s="274">
        <v>0.3</v>
      </c>
      <c r="I13" s="274">
        <v>0</v>
      </c>
      <c r="J13" s="274">
        <v>0.3</v>
      </c>
      <c r="K13" s="274">
        <v>0.7</v>
      </c>
      <c r="L13" s="274">
        <v>0.3</v>
      </c>
      <c r="M13" s="274">
        <v>0</v>
      </c>
      <c r="N13" s="274">
        <v>1</v>
      </c>
      <c r="O13" s="274">
        <v>0</v>
      </c>
      <c r="P13" s="274">
        <v>1</v>
      </c>
      <c r="Q13" s="274">
        <v>1</v>
      </c>
      <c r="R13" s="274">
        <v>0</v>
      </c>
      <c r="S13" s="274">
        <v>1</v>
      </c>
      <c r="T13" s="274">
        <v>0</v>
      </c>
      <c r="U13" s="274">
        <v>0</v>
      </c>
      <c r="V13" s="274">
        <f t="shared" si="0"/>
        <v>6.85</v>
      </c>
    </row>
    <row r="14" spans="1:22" x14ac:dyDescent="0.2">
      <c r="A14" s="265">
        <v>12</v>
      </c>
      <c r="B14" s="275">
        <v>0.25</v>
      </c>
      <c r="C14" s="275">
        <v>0</v>
      </c>
      <c r="D14" s="275">
        <v>0</v>
      </c>
      <c r="E14" s="275">
        <v>0</v>
      </c>
      <c r="F14" s="275">
        <v>1</v>
      </c>
      <c r="G14" s="275">
        <v>1</v>
      </c>
      <c r="H14" s="275">
        <v>0</v>
      </c>
      <c r="I14" s="275">
        <v>0.5</v>
      </c>
      <c r="J14" s="275">
        <v>0.3</v>
      </c>
      <c r="K14" s="275">
        <v>0.7</v>
      </c>
      <c r="L14" s="275">
        <v>0</v>
      </c>
      <c r="M14" s="275">
        <v>1</v>
      </c>
      <c r="N14" s="275">
        <v>1</v>
      </c>
      <c r="O14" s="275">
        <v>0.3</v>
      </c>
      <c r="P14" s="275">
        <v>0.7</v>
      </c>
      <c r="Q14" s="275">
        <v>0</v>
      </c>
      <c r="R14" s="275">
        <v>0.65</v>
      </c>
      <c r="S14" s="275">
        <v>0</v>
      </c>
      <c r="T14" s="275">
        <v>0</v>
      </c>
      <c r="U14" s="275">
        <v>0.25</v>
      </c>
      <c r="V14" s="275">
        <f t="shared" si="0"/>
        <v>7.65</v>
      </c>
    </row>
    <row r="15" spans="1:22" x14ac:dyDescent="0.2">
      <c r="A15" s="273">
        <v>13</v>
      </c>
      <c r="B15" s="274">
        <v>0.25</v>
      </c>
      <c r="C15" s="274">
        <v>0</v>
      </c>
      <c r="D15" s="274">
        <v>0</v>
      </c>
      <c r="E15" s="274">
        <v>0</v>
      </c>
      <c r="F15" s="274">
        <v>0.5</v>
      </c>
      <c r="G15" s="274">
        <v>0</v>
      </c>
      <c r="H15" s="274">
        <v>0.3</v>
      </c>
      <c r="I15" s="274">
        <v>0.7</v>
      </c>
      <c r="J15" s="274">
        <v>0.3</v>
      </c>
      <c r="K15" s="274">
        <v>0.7</v>
      </c>
      <c r="L15" s="274">
        <v>0.3</v>
      </c>
      <c r="M15" s="274">
        <v>0.2</v>
      </c>
      <c r="N15" s="274">
        <v>1</v>
      </c>
      <c r="O15" s="274">
        <v>0.3</v>
      </c>
      <c r="P15" s="274">
        <v>0.7</v>
      </c>
      <c r="Q15" s="274">
        <v>0.75</v>
      </c>
      <c r="R15" s="274">
        <v>0.9</v>
      </c>
      <c r="S15" s="274">
        <v>0</v>
      </c>
      <c r="T15" s="274">
        <v>0</v>
      </c>
      <c r="U15" s="274">
        <v>0</v>
      </c>
      <c r="V15" s="274">
        <f t="shared" si="0"/>
        <v>6.9</v>
      </c>
    </row>
    <row r="16" spans="1:22" x14ac:dyDescent="0.2">
      <c r="A16" s="265">
        <v>14</v>
      </c>
      <c r="B16" s="275">
        <v>0.25</v>
      </c>
      <c r="C16" s="275">
        <v>0</v>
      </c>
      <c r="D16" s="275">
        <v>0</v>
      </c>
      <c r="E16" s="275">
        <v>0</v>
      </c>
      <c r="F16" s="275">
        <v>1</v>
      </c>
      <c r="G16" s="275">
        <v>1</v>
      </c>
      <c r="H16" s="275">
        <v>0</v>
      </c>
      <c r="I16" s="275">
        <v>0.25</v>
      </c>
      <c r="J16" s="275">
        <v>0.3</v>
      </c>
      <c r="K16" s="275">
        <v>0.5</v>
      </c>
      <c r="L16" s="275">
        <v>0.3</v>
      </c>
      <c r="M16" s="275">
        <v>0.25</v>
      </c>
      <c r="N16" s="275">
        <v>1</v>
      </c>
      <c r="O16" s="275">
        <v>0.3</v>
      </c>
      <c r="P16" s="275">
        <v>0.7</v>
      </c>
      <c r="Q16" s="275">
        <v>1</v>
      </c>
      <c r="R16" s="275">
        <v>0.5</v>
      </c>
      <c r="S16" s="275">
        <v>0</v>
      </c>
      <c r="T16" s="275">
        <v>0</v>
      </c>
      <c r="U16" s="275">
        <v>0.3</v>
      </c>
      <c r="V16" s="275">
        <f t="shared" si="0"/>
        <v>7.6499999999999995</v>
      </c>
    </row>
    <row r="17" spans="1:22" x14ac:dyDescent="0.2">
      <c r="A17" s="273">
        <v>15</v>
      </c>
      <c r="B17" s="274">
        <v>0.25</v>
      </c>
      <c r="C17" s="274">
        <v>0</v>
      </c>
      <c r="D17" s="274">
        <v>0</v>
      </c>
      <c r="E17" s="274">
        <v>0</v>
      </c>
      <c r="F17" s="274">
        <v>1</v>
      </c>
      <c r="G17" s="274">
        <v>1</v>
      </c>
      <c r="H17" s="274">
        <v>0</v>
      </c>
      <c r="I17" s="274">
        <v>1</v>
      </c>
      <c r="J17" s="274">
        <v>0</v>
      </c>
      <c r="K17" s="274">
        <v>1</v>
      </c>
      <c r="L17" s="274">
        <v>0</v>
      </c>
      <c r="M17" s="274">
        <v>1</v>
      </c>
      <c r="N17" s="274">
        <v>1</v>
      </c>
      <c r="O17" s="274">
        <v>0</v>
      </c>
      <c r="P17" s="274">
        <v>1</v>
      </c>
      <c r="Q17" s="274">
        <v>1</v>
      </c>
      <c r="R17" s="274">
        <v>1</v>
      </c>
      <c r="S17" s="274">
        <v>1</v>
      </c>
      <c r="T17" s="274">
        <v>1</v>
      </c>
      <c r="U17" s="274">
        <v>0</v>
      </c>
      <c r="V17" s="274">
        <f t="shared" si="0"/>
        <v>11.25</v>
      </c>
    </row>
    <row r="18" spans="1:22" x14ac:dyDescent="0.2">
      <c r="A18" s="265">
        <v>16</v>
      </c>
      <c r="B18" s="275">
        <v>0.25</v>
      </c>
      <c r="C18" s="275">
        <v>0</v>
      </c>
      <c r="D18" s="275">
        <v>0</v>
      </c>
      <c r="E18" s="275">
        <v>0</v>
      </c>
      <c r="F18" s="275">
        <v>1</v>
      </c>
      <c r="G18" s="275">
        <v>0.8</v>
      </c>
      <c r="H18" s="275">
        <v>0.3</v>
      </c>
      <c r="I18" s="275">
        <v>0</v>
      </c>
      <c r="J18" s="275">
        <v>0.25</v>
      </c>
      <c r="K18" s="275">
        <v>0.75</v>
      </c>
      <c r="L18" s="275">
        <v>0</v>
      </c>
      <c r="M18" s="275">
        <v>1</v>
      </c>
      <c r="N18" s="275">
        <v>1</v>
      </c>
      <c r="O18" s="275">
        <v>0</v>
      </c>
      <c r="P18" s="275">
        <v>1</v>
      </c>
      <c r="Q18" s="275">
        <v>0.7</v>
      </c>
      <c r="R18" s="275">
        <v>1</v>
      </c>
      <c r="S18" s="275">
        <v>0</v>
      </c>
      <c r="T18" s="275">
        <v>0</v>
      </c>
      <c r="U18" s="275">
        <v>0</v>
      </c>
      <c r="V18" s="275">
        <f t="shared" si="0"/>
        <v>8.0500000000000007</v>
      </c>
    </row>
    <row r="19" spans="1:22" x14ac:dyDescent="0.2">
      <c r="A19" s="273">
        <v>17</v>
      </c>
      <c r="B19" s="274">
        <v>0.25</v>
      </c>
      <c r="C19" s="274">
        <v>0</v>
      </c>
      <c r="D19" s="274">
        <v>0</v>
      </c>
      <c r="E19" s="274">
        <v>0.7</v>
      </c>
      <c r="F19" s="274">
        <v>0.5</v>
      </c>
      <c r="G19" s="274">
        <v>0.5</v>
      </c>
      <c r="H19" s="274">
        <v>0</v>
      </c>
      <c r="I19" s="274">
        <v>0.5</v>
      </c>
      <c r="J19" s="274">
        <v>0.3</v>
      </c>
      <c r="K19" s="274">
        <v>0.7</v>
      </c>
      <c r="L19" s="274">
        <v>0.3</v>
      </c>
      <c r="M19" s="274">
        <v>0.7</v>
      </c>
      <c r="N19" s="274">
        <v>1</v>
      </c>
      <c r="O19" s="274">
        <v>0</v>
      </c>
      <c r="P19" s="274">
        <v>1</v>
      </c>
      <c r="Q19" s="274">
        <v>0.9</v>
      </c>
      <c r="R19" s="274">
        <v>1</v>
      </c>
      <c r="S19" s="274">
        <v>0.75</v>
      </c>
      <c r="T19" s="274">
        <v>0.5</v>
      </c>
      <c r="U19" s="274">
        <v>0</v>
      </c>
      <c r="V19" s="274">
        <f t="shared" si="0"/>
        <v>9.6000000000000014</v>
      </c>
    </row>
    <row r="20" spans="1:22" x14ac:dyDescent="0.2">
      <c r="A20" s="265">
        <v>18</v>
      </c>
      <c r="B20" s="275">
        <v>0.25</v>
      </c>
      <c r="C20" s="275">
        <v>0</v>
      </c>
      <c r="D20" s="275">
        <v>0</v>
      </c>
      <c r="E20" s="275">
        <v>0</v>
      </c>
      <c r="F20" s="275">
        <v>0</v>
      </c>
      <c r="G20" s="275">
        <v>0</v>
      </c>
      <c r="H20" s="275">
        <v>0.3</v>
      </c>
      <c r="I20" s="275">
        <v>0</v>
      </c>
      <c r="J20" s="275">
        <v>0.3</v>
      </c>
      <c r="K20" s="275">
        <v>0.7</v>
      </c>
      <c r="L20" s="275">
        <v>0.3</v>
      </c>
      <c r="M20" s="275">
        <v>0</v>
      </c>
      <c r="N20" s="275">
        <v>1</v>
      </c>
      <c r="O20" s="275">
        <v>0.3</v>
      </c>
      <c r="P20" s="275">
        <v>0.7</v>
      </c>
      <c r="Q20" s="275">
        <v>1</v>
      </c>
      <c r="R20" s="275">
        <v>1</v>
      </c>
      <c r="S20" s="275">
        <v>1</v>
      </c>
      <c r="T20" s="275">
        <v>1</v>
      </c>
      <c r="U20" s="275">
        <v>1</v>
      </c>
      <c r="V20" s="275">
        <f t="shared" si="0"/>
        <v>8.85</v>
      </c>
    </row>
    <row r="21" spans="1:22" x14ac:dyDescent="0.2">
      <c r="A21" s="273">
        <v>19</v>
      </c>
      <c r="B21" s="274">
        <v>0.25</v>
      </c>
      <c r="C21" s="274">
        <v>0</v>
      </c>
      <c r="D21" s="274">
        <v>0</v>
      </c>
      <c r="E21" s="274">
        <v>1</v>
      </c>
      <c r="F21" s="274">
        <v>0</v>
      </c>
      <c r="G21" s="274">
        <v>1</v>
      </c>
      <c r="H21" s="274">
        <v>0</v>
      </c>
      <c r="I21" s="274">
        <v>0</v>
      </c>
      <c r="J21" s="274">
        <v>0</v>
      </c>
      <c r="K21" s="274">
        <v>1</v>
      </c>
      <c r="L21" s="274">
        <v>0.3</v>
      </c>
      <c r="M21" s="274">
        <v>0</v>
      </c>
      <c r="N21" s="274">
        <v>1</v>
      </c>
      <c r="O21" s="274">
        <v>0</v>
      </c>
      <c r="P21" s="274">
        <v>1</v>
      </c>
      <c r="Q21" s="274">
        <v>0</v>
      </c>
      <c r="R21" s="274">
        <v>1</v>
      </c>
      <c r="S21" s="274">
        <v>0.5</v>
      </c>
      <c r="T21" s="274">
        <v>0</v>
      </c>
      <c r="U21" s="274">
        <v>0.6</v>
      </c>
      <c r="V21" s="274">
        <f t="shared" si="0"/>
        <v>7.6499999999999995</v>
      </c>
    </row>
    <row r="22" spans="1:22" x14ac:dyDescent="0.2">
      <c r="A22" s="265">
        <v>20</v>
      </c>
      <c r="B22" s="275">
        <v>0.25</v>
      </c>
      <c r="C22" s="275">
        <v>0</v>
      </c>
      <c r="D22" s="275">
        <v>0</v>
      </c>
      <c r="E22" s="275">
        <v>0</v>
      </c>
      <c r="F22" s="275">
        <v>0</v>
      </c>
      <c r="G22" s="275">
        <v>1</v>
      </c>
      <c r="H22" s="275">
        <v>0</v>
      </c>
      <c r="I22" s="275">
        <v>0</v>
      </c>
      <c r="J22" s="275">
        <v>0</v>
      </c>
      <c r="K22" s="275">
        <v>1</v>
      </c>
      <c r="L22" s="275">
        <v>0</v>
      </c>
      <c r="M22" s="275">
        <v>1</v>
      </c>
      <c r="N22" s="275">
        <v>0</v>
      </c>
      <c r="O22" s="275">
        <v>0.3</v>
      </c>
      <c r="P22" s="275">
        <v>0.7</v>
      </c>
      <c r="Q22" s="275">
        <v>1</v>
      </c>
      <c r="R22" s="275">
        <v>1</v>
      </c>
      <c r="S22" s="275">
        <v>0</v>
      </c>
      <c r="T22" s="275">
        <v>1</v>
      </c>
      <c r="U22" s="275">
        <v>0</v>
      </c>
      <c r="V22" s="275">
        <f t="shared" si="0"/>
        <v>7.25</v>
      </c>
    </row>
    <row r="23" spans="1:22" x14ac:dyDescent="0.2">
      <c r="A23" s="273">
        <v>21</v>
      </c>
      <c r="B23" s="274">
        <v>0.25</v>
      </c>
      <c r="C23" s="274">
        <v>0</v>
      </c>
      <c r="D23" s="274">
        <v>0</v>
      </c>
      <c r="E23" s="274">
        <v>0</v>
      </c>
      <c r="F23" s="274">
        <v>0</v>
      </c>
      <c r="G23" s="274">
        <v>0</v>
      </c>
      <c r="H23" s="274">
        <v>0.1</v>
      </c>
      <c r="I23" s="274">
        <v>0</v>
      </c>
      <c r="J23" s="274">
        <v>0.15</v>
      </c>
      <c r="K23" s="274">
        <v>0.85</v>
      </c>
      <c r="L23" s="274">
        <v>0</v>
      </c>
      <c r="M23" s="274">
        <v>0</v>
      </c>
      <c r="N23" s="274">
        <v>0</v>
      </c>
      <c r="O23" s="274">
        <v>0.15</v>
      </c>
      <c r="P23" s="274">
        <v>0.5</v>
      </c>
      <c r="Q23" s="274">
        <v>0</v>
      </c>
      <c r="R23" s="274">
        <v>0</v>
      </c>
      <c r="S23" s="274">
        <v>0</v>
      </c>
      <c r="T23" s="274">
        <v>0</v>
      </c>
      <c r="U23" s="274">
        <v>0</v>
      </c>
      <c r="V23" s="274">
        <f t="shared" si="0"/>
        <v>2</v>
      </c>
    </row>
    <row r="24" spans="1:22" x14ac:dyDescent="0.2">
      <c r="A24" s="265">
        <v>22</v>
      </c>
      <c r="B24" s="275">
        <v>0.25</v>
      </c>
      <c r="C24" s="275">
        <v>0</v>
      </c>
      <c r="D24" s="275">
        <v>0</v>
      </c>
      <c r="E24" s="275">
        <v>0</v>
      </c>
      <c r="F24" s="275">
        <v>0</v>
      </c>
      <c r="G24" s="275">
        <v>1</v>
      </c>
      <c r="H24" s="275">
        <v>0.3</v>
      </c>
      <c r="I24" s="275">
        <v>0.7</v>
      </c>
      <c r="J24" s="275">
        <v>0.3</v>
      </c>
      <c r="K24" s="275">
        <v>0.7</v>
      </c>
      <c r="L24" s="275">
        <v>0</v>
      </c>
      <c r="M24" s="275">
        <v>1</v>
      </c>
      <c r="N24" s="275">
        <v>1</v>
      </c>
      <c r="O24" s="275">
        <v>0</v>
      </c>
      <c r="P24" s="275">
        <v>1</v>
      </c>
      <c r="Q24" s="275">
        <v>1</v>
      </c>
      <c r="R24" s="275">
        <v>1</v>
      </c>
      <c r="S24" s="275">
        <v>0</v>
      </c>
      <c r="T24" s="275">
        <v>1</v>
      </c>
      <c r="U24" s="275">
        <v>1</v>
      </c>
      <c r="V24" s="275">
        <f t="shared" si="0"/>
        <v>10.25</v>
      </c>
    </row>
    <row r="25" spans="1:22" x14ac:dyDescent="0.2">
      <c r="A25" s="273">
        <v>23</v>
      </c>
      <c r="B25" s="274">
        <v>0.25</v>
      </c>
      <c r="C25" s="274">
        <v>0</v>
      </c>
      <c r="D25" s="274">
        <v>0</v>
      </c>
      <c r="E25" s="274">
        <v>0</v>
      </c>
      <c r="F25" s="274">
        <v>1</v>
      </c>
      <c r="G25" s="274">
        <v>0</v>
      </c>
      <c r="H25" s="274">
        <v>0.3</v>
      </c>
      <c r="I25" s="274">
        <v>0.7</v>
      </c>
      <c r="J25" s="274">
        <v>0</v>
      </c>
      <c r="K25" s="274">
        <v>1</v>
      </c>
      <c r="L25" s="274">
        <v>0.3</v>
      </c>
      <c r="M25" s="274">
        <v>0.7</v>
      </c>
      <c r="N25" s="274">
        <v>1</v>
      </c>
      <c r="O25" s="274">
        <v>0.3</v>
      </c>
      <c r="P25" s="274">
        <v>0.7</v>
      </c>
      <c r="Q25" s="274">
        <v>1</v>
      </c>
      <c r="R25" s="274">
        <v>0</v>
      </c>
      <c r="S25" s="274">
        <v>0.5</v>
      </c>
      <c r="T25" s="274">
        <v>0</v>
      </c>
      <c r="U25" s="274">
        <v>0</v>
      </c>
      <c r="V25" s="274">
        <f t="shared" si="0"/>
        <v>7.75</v>
      </c>
    </row>
    <row r="26" spans="1:22" x14ac:dyDescent="0.2">
      <c r="A26" s="265">
        <v>24</v>
      </c>
      <c r="B26" s="275">
        <v>0.25</v>
      </c>
      <c r="C26" s="275">
        <v>0</v>
      </c>
      <c r="D26" s="275">
        <v>1</v>
      </c>
      <c r="E26" s="275">
        <v>0</v>
      </c>
      <c r="F26" s="275">
        <v>1</v>
      </c>
      <c r="G26" s="275">
        <v>1</v>
      </c>
      <c r="H26" s="275">
        <v>0.3</v>
      </c>
      <c r="I26" s="275">
        <v>0.7</v>
      </c>
      <c r="J26" s="275">
        <v>0.3</v>
      </c>
      <c r="K26" s="275">
        <v>0.7</v>
      </c>
      <c r="L26" s="275">
        <v>0.3</v>
      </c>
      <c r="M26" s="275">
        <v>0</v>
      </c>
      <c r="N26" s="275">
        <v>1</v>
      </c>
      <c r="O26" s="275">
        <v>0.3</v>
      </c>
      <c r="P26" s="275">
        <v>0.7</v>
      </c>
      <c r="Q26" s="275">
        <v>0</v>
      </c>
      <c r="R26" s="275">
        <v>1</v>
      </c>
      <c r="S26" s="275">
        <v>1</v>
      </c>
      <c r="T26" s="275">
        <v>1</v>
      </c>
      <c r="U26" s="275">
        <v>1</v>
      </c>
      <c r="V26" s="275">
        <f t="shared" si="0"/>
        <v>11.55</v>
      </c>
    </row>
    <row r="27" spans="1:22" x14ac:dyDescent="0.2">
      <c r="A27" s="273">
        <v>25</v>
      </c>
      <c r="B27" s="274">
        <v>0.25</v>
      </c>
      <c r="C27" s="274">
        <v>0</v>
      </c>
      <c r="D27" s="274">
        <v>0</v>
      </c>
      <c r="E27" s="274">
        <v>1</v>
      </c>
      <c r="F27" s="274">
        <v>1</v>
      </c>
      <c r="G27" s="274">
        <v>1</v>
      </c>
      <c r="H27" s="274">
        <v>0</v>
      </c>
      <c r="I27" s="274">
        <v>0</v>
      </c>
      <c r="J27" s="274">
        <v>0.25</v>
      </c>
      <c r="K27" s="274">
        <v>0.75</v>
      </c>
      <c r="L27" s="274">
        <v>0.25</v>
      </c>
      <c r="M27" s="274">
        <v>0.75</v>
      </c>
      <c r="N27" s="274">
        <v>1</v>
      </c>
      <c r="O27" s="274">
        <v>0.25</v>
      </c>
      <c r="P27" s="274">
        <v>0.75</v>
      </c>
      <c r="Q27" s="274">
        <v>0</v>
      </c>
      <c r="R27" s="274">
        <v>1</v>
      </c>
      <c r="S27" s="274">
        <v>0</v>
      </c>
      <c r="T27" s="274">
        <v>1</v>
      </c>
      <c r="U27" s="274">
        <v>0</v>
      </c>
      <c r="V27" s="274">
        <f t="shared" si="0"/>
        <v>9.25</v>
      </c>
    </row>
    <row r="28" spans="1:22" x14ac:dyDescent="0.2">
      <c r="A28" s="265">
        <v>26</v>
      </c>
      <c r="B28" s="275">
        <v>0.25</v>
      </c>
      <c r="C28" s="275">
        <v>0</v>
      </c>
      <c r="D28" s="275">
        <v>0</v>
      </c>
      <c r="E28" s="275">
        <v>1</v>
      </c>
      <c r="F28" s="275">
        <v>1</v>
      </c>
      <c r="G28" s="275">
        <v>0</v>
      </c>
      <c r="H28" s="275">
        <v>0.3</v>
      </c>
      <c r="I28" s="275">
        <v>0.7</v>
      </c>
      <c r="J28" s="275">
        <v>0</v>
      </c>
      <c r="K28" s="275">
        <v>0</v>
      </c>
      <c r="L28" s="275">
        <v>0</v>
      </c>
      <c r="M28" s="275">
        <v>0</v>
      </c>
      <c r="N28" s="275">
        <v>1</v>
      </c>
      <c r="O28" s="275">
        <v>0.3</v>
      </c>
      <c r="P28" s="275">
        <v>0.7</v>
      </c>
      <c r="Q28" s="275">
        <v>1</v>
      </c>
      <c r="R28" s="275">
        <v>1</v>
      </c>
      <c r="S28" s="275">
        <v>1</v>
      </c>
      <c r="T28" s="275">
        <v>0</v>
      </c>
      <c r="U28" s="275">
        <v>1</v>
      </c>
      <c r="V28" s="275">
        <f t="shared" si="0"/>
        <v>9.25</v>
      </c>
    </row>
    <row r="29" spans="1:22" x14ac:dyDescent="0.2">
      <c r="A29" s="273">
        <v>27</v>
      </c>
      <c r="B29" s="274">
        <v>0.25</v>
      </c>
      <c r="C29" s="274">
        <v>0</v>
      </c>
      <c r="D29" s="274">
        <v>0</v>
      </c>
      <c r="E29" s="274">
        <v>1</v>
      </c>
      <c r="F29" s="274">
        <v>1</v>
      </c>
      <c r="G29" s="274">
        <v>1</v>
      </c>
      <c r="H29" s="274">
        <v>0.3</v>
      </c>
      <c r="I29" s="274">
        <v>0</v>
      </c>
      <c r="J29" s="274">
        <v>0.3</v>
      </c>
      <c r="K29" s="274">
        <v>0.7</v>
      </c>
      <c r="L29" s="274">
        <v>0.3</v>
      </c>
      <c r="M29" s="274">
        <v>0</v>
      </c>
      <c r="N29" s="274">
        <v>1</v>
      </c>
      <c r="O29" s="274">
        <v>0.3</v>
      </c>
      <c r="P29" s="274">
        <v>0.7</v>
      </c>
      <c r="Q29" s="274">
        <v>0.5</v>
      </c>
      <c r="R29" s="274">
        <v>1</v>
      </c>
      <c r="S29" s="274">
        <v>1</v>
      </c>
      <c r="T29" s="274">
        <v>1</v>
      </c>
      <c r="U29" s="274">
        <v>1</v>
      </c>
      <c r="V29" s="274">
        <f t="shared" si="0"/>
        <v>11.35</v>
      </c>
    </row>
    <row r="30" spans="1:22" x14ac:dyDescent="0.2">
      <c r="A30" s="265">
        <v>28</v>
      </c>
      <c r="B30" s="275">
        <v>0.25</v>
      </c>
      <c r="C30" s="275">
        <v>0</v>
      </c>
      <c r="D30" s="275">
        <v>0</v>
      </c>
      <c r="E30" s="275">
        <v>0</v>
      </c>
      <c r="F30" s="275">
        <v>0.5</v>
      </c>
      <c r="G30" s="275">
        <v>0</v>
      </c>
      <c r="H30" s="275">
        <v>0</v>
      </c>
      <c r="I30" s="275">
        <v>1</v>
      </c>
      <c r="J30" s="275">
        <v>0</v>
      </c>
      <c r="K30" s="275">
        <v>0</v>
      </c>
      <c r="L30" s="275">
        <v>0</v>
      </c>
      <c r="M30" s="275">
        <v>1</v>
      </c>
      <c r="N30" s="275">
        <v>1</v>
      </c>
      <c r="O30" s="275">
        <v>0</v>
      </c>
      <c r="P30" s="275">
        <v>1</v>
      </c>
      <c r="Q30" s="275">
        <v>1</v>
      </c>
      <c r="R30" s="275">
        <v>1</v>
      </c>
      <c r="S30" s="275">
        <v>0.4</v>
      </c>
      <c r="T30" s="275">
        <v>0</v>
      </c>
      <c r="U30" s="275">
        <v>0</v>
      </c>
      <c r="V30" s="275">
        <f t="shared" si="0"/>
        <v>7.15</v>
      </c>
    </row>
    <row r="31" spans="1:22" x14ac:dyDescent="0.2">
      <c r="A31" s="273">
        <v>29</v>
      </c>
      <c r="B31" s="274">
        <v>0.25</v>
      </c>
      <c r="C31" s="274">
        <v>0</v>
      </c>
      <c r="D31" s="274">
        <v>0</v>
      </c>
      <c r="E31" s="274">
        <v>0.65</v>
      </c>
      <c r="F31" s="274">
        <v>0.65</v>
      </c>
      <c r="G31" s="274">
        <v>0.6</v>
      </c>
      <c r="H31" s="274">
        <v>0</v>
      </c>
      <c r="I31" s="274">
        <v>0</v>
      </c>
      <c r="J31" s="274">
        <v>0.3</v>
      </c>
      <c r="K31" s="274">
        <v>0.7</v>
      </c>
      <c r="L31" s="274">
        <v>0</v>
      </c>
      <c r="M31" s="274">
        <v>0.7</v>
      </c>
      <c r="N31" s="274">
        <v>0.65</v>
      </c>
      <c r="O31" s="274">
        <v>0.3</v>
      </c>
      <c r="P31" s="274">
        <v>0.65</v>
      </c>
      <c r="Q31" s="274">
        <v>0</v>
      </c>
      <c r="R31" s="274">
        <v>0</v>
      </c>
      <c r="S31" s="274">
        <v>0</v>
      </c>
      <c r="T31" s="274">
        <v>0</v>
      </c>
      <c r="U31" s="274">
        <v>0</v>
      </c>
      <c r="V31" s="274">
        <f t="shared" si="0"/>
        <v>5.45</v>
      </c>
    </row>
    <row r="32" spans="1:22" x14ac:dyDescent="0.2">
      <c r="A32" s="265">
        <v>30</v>
      </c>
      <c r="B32" s="275">
        <v>0.25</v>
      </c>
      <c r="C32" s="275">
        <v>0</v>
      </c>
      <c r="D32" s="275">
        <v>0</v>
      </c>
      <c r="E32" s="275">
        <v>0</v>
      </c>
      <c r="F32" s="275">
        <v>1</v>
      </c>
      <c r="G32" s="275">
        <v>1</v>
      </c>
      <c r="H32" s="275">
        <v>0</v>
      </c>
      <c r="I32" s="275">
        <v>1</v>
      </c>
      <c r="J32" s="275">
        <v>0</v>
      </c>
      <c r="K32" s="275">
        <v>1</v>
      </c>
      <c r="L32" s="275">
        <v>0</v>
      </c>
      <c r="M32" s="275">
        <v>1</v>
      </c>
      <c r="N32" s="275">
        <v>1</v>
      </c>
      <c r="O32" s="275">
        <v>0</v>
      </c>
      <c r="P32" s="275">
        <v>1</v>
      </c>
      <c r="Q32" s="275">
        <v>1</v>
      </c>
      <c r="R32" s="275">
        <v>1</v>
      </c>
      <c r="S32" s="275">
        <v>1</v>
      </c>
      <c r="T32" s="275">
        <v>0</v>
      </c>
      <c r="U32" s="275">
        <v>1</v>
      </c>
      <c r="V32" s="275">
        <f t="shared" si="0"/>
        <v>11.25</v>
      </c>
    </row>
    <row r="33" spans="1:22" x14ac:dyDescent="0.2">
      <c r="A33" s="273">
        <v>31</v>
      </c>
      <c r="B33" s="274">
        <v>0.25</v>
      </c>
      <c r="C33" s="274">
        <v>1</v>
      </c>
      <c r="D33" s="274">
        <v>1</v>
      </c>
      <c r="E33" s="274">
        <v>1</v>
      </c>
      <c r="F33" s="274">
        <v>1</v>
      </c>
      <c r="G33" s="274">
        <v>1</v>
      </c>
      <c r="H33" s="274">
        <v>0</v>
      </c>
      <c r="I33" s="274">
        <v>1</v>
      </c>
      <c r="J33" s="274">
        <v>0</v>
      </c>
      <c r="K33" s="274">
        <v>1</v>
      </c>
      <c r="L33" s="274">
        <v>0</v>
      </c>
      <c r="M33" s="274">
        <v>1</v>
      </c>
      <c r="N33" s="274">
        <v>1</v>
      </c>
      <c r="O33" s="274">
        <v>0</v>
      </c>
      <c r="P33" s="274">
        <v>1</v>
      </c>
      <c r="Q33" s="274">
        <v>1</v>
      </c>
      <c r="R33" s="274">
        <v>1</v>
      </c>
      <c r="S33" s="274">
        <v>1</v>
      </c>
      <c r="T33" s="274">
        <v>1</v>
      </c>
      <c r="U33" s="274">
        <v>1</v>
      </c>
      <c r="V33" s="274">
        <f t="shared" si="0"/>
        <v>15.25</v>
      </c>
    </row>
    <row r="34" spans="1:22" x14ac:dyDescent="0.2">
      <c r="A34" s="265">
        <v>32</v>
      </c>
      <c r="B34" s="275">
        <v>0.25</v>
      </c>
      <c r="C34" s="275">
        <v>0</v>
      </c>
      <c r="D34" s="275">
        <v>0</v>
      </c>
      <c r="E34" s="275">
        <v>0</v>
      </c>
      <c r="F34" s="275">
        <v>1</v>
      </c>
      <c r="G34" s="275">
        <v>0</v>
      </c>
      <c r="H34" s="275">
        <v>0</v>
      </c>
      <c r="I34" s="275">
        <v>1</v>
      </c>
      <c r="J34" s="275">
        <v>0.3</v>
      </c>
      <c r="K34" s="275">
        <v>0.7</v>
      </c>
      <c r="L34" s="275">
        <v>0.3</v>
      </c>
      <c r="M34" s="275">
        <v>0.5</v>
      </c>
      <c r="N34" s="275">
        <v>1</v>
      </c>
      <c r="O34" s="275">
        <v>0</v>
      </c>
      <c r="P34" s="275">
        <v>0.6</v>
      </c>
      <c r="Q34" s="275">
        <v>0</v>
      </c>
      <c r="R34" s="275">
        <v>0.6</v>
      </c>
      <c r="S34" s="275">
        <v>0.4</v>
      </c>
      <c r="T34" s="275">
        <v>0</v>
      </c>
      <c r="U34" s="275">
        <v>0</v>
      </c>
      <c r="V34" s="275">
        <f t="shared" si="0"/>
        <v>6.6499999999999995</v>
      </c>
    </row>
    <row r="35" spans="1:22" x14ac:dyDescent="0.2">
      <c r="A35" s="273">
        <v>33</v>
      </c>
      <c r="B35" s="274">
        <v>0.25</v>
      </c>
      <c r="C35" s="274">
        <v>0</v>
      </c>
      <c r="D35" s="274">
        <v>0</v>
      </c>
      <c r="E35" s="274">
        <v>0</v>
      </c>
      <c r="F35" s="274">
        <v>1</v>
      </c>
      <c r="G35" s="274">
        <v>0</v>
      </c>
      <c r="H35" s="274">
        <v>0</v>
      </c>
      <c r="I35" s="274">
        <v>1</v>
      </c>
      <c r="J35" s="274">
        <v>0.3</v>
      </c>
      <c r="K35" s="274">
        <v>0.7</v>
      </c>
      <c r="L35" s="274">
        <v>0.3</v>
      </c>
      <c r="M35" s="274">
        <v>0.5</v>
      </c>
      <c r="N35" s="274">
        <v>1</v>
      </c>
      <c r="O35" s="274">
        <v>0</v>
      </c>
      <c r="P35" s="274">
        <v>0.6</v>
      </c>
      <c r="Q35" s="274">
        <v>0.6</v>
      </c>
      <c r="R35" s="274">
        <v>0.6</v>
      </c>
      <c r="S35" s="274">
        <v>0.4</v>
      </c>
      <c r="T35" s="274">
        <v>0.4</v>
      </c>
      <c r="U35" s="274">
        <v>0</v>
      </c>
      <c r="V35" s="274">
        <f t="shared" si="0"/>
        <v>7.6499999999999995</v>
      </c>
    </row>
    <row r="36" spans="1:22" x14ac:dyDescent="0.2">
      <c r="A36" s="265">
        <v>34</v>
      </c>
      <c r="B36" s="275">
        <v>0.25</v>
      </c>
      <c r="C36" s="275">
        <v>0</v>
      </c>
      <c r="D36" s="275">
        <v>0</v>
      </c>
      <c r="E36" s="275">
        <v>0</v>
      </c>
      <c r="F36" s="275">
        <v>1</v>
      </c>
      <c r="G36" s="275">
        <v>0</v>
      </c>
      <c r="H36" s="275">
        <v>0</v>
      </c>
      <c r="I36" s="275">
        <v>1</v>
      </c>
      <c r="J36" s="275">
        <v>0.3</v>
      </c>
      <c r="K36" s="275">
        <v>0.7</v>
      </c>
      <c r="L36" s="275">
        <v>0.3</v>
      </c>
      <c r="M36" s="275">
        <v>0.5</v>
      </c>
      <c r="N36" s="275">
        <v>1</v>
      </c>
      <c r="O36" s="275">
        <v>0</v>
      </c>
      <c r="P36" s="275">
        <v>0.6</v>
      </c>
      <c r="Q36" s="275">
        <v>0.6</v>
      </c>
      <c r="R36" s="275">
        <v>0.6</v>
      </c>
      <c r="S36" s="275">
        <v>0.4</v>
      </c>
      <c r="T36" s="275">
        <v>0.4</v>
      </c>
      <c r="U36" s="275">
        <v>0</v>
      </c>
      <c r="V36" s="275">
        <f t="shared" si="0"/>
        <v>7.6499999999999995</v>
      </c>
    </row>
  </sheetData>
  <mergeCells count="1">
    <mergeCell ref="B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F167"/>
  <sheetViews>
    <sheetView topLeftCell="A10" zoomScale="85" zoomScaleNormal="85" workbookViewId="0">
      <selection activeCell="M48" sqref="M48"/>
    </sheetView>
  </sheetViews>
  <sheetFormatPr defaultColWidth="11.42578125" defaultRowHeight="12.75" x14ac:dyDescent="0.2"/>
  <sheetData>
    <row r="1" spans="1:32" ht="28.5" thickBot="1" x14ac:dyDescent="0.45">
      <c r="A1" s="291" t="s">
        <v>463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3"/>
    </row>
    <row r="4" spans="1:32" ht="15.75" x14ac:dyDescent="0.25">
      <c r="A4" s="294" t="s">
        <v>111</v>
      </c>
      <c r="B4" s="295"/>
      <c r="C4" s="295"/>
      <c r="D4" s="295"/>
      <c r="E4" s="296"/>
      <c r="F4" s="297">
        <v>0.5</v>
      </c>
      <c r="H4" s="249">
        <v>45420</v>
      </c>
      <c r="I4" s="249">
        <v>45428</v>
      </c>
      <c r="J4" s="249">
        <v>45439</v>
      </c>
      <c r="K4" s="249">
        <v>45456</v>
      </c>
      <c r="L4" s="249">
        <v>45466</v>
      </c>
      <c r="M4" s="249">
        <v>45479</v>
      </c>
      <c r="N4" s="249">
        <v>45485</v>
      </c>
      <c r="O4" s="249">
        <v>45492</v>
      </c>
      <c r="P4" s="249">
        <v>45504</v>
      </c>
      <c r="Q4" s="249">
        <v>45524</v>
      </c>
      <c r="R4" s="249">
        <v>45529</v>
      </c>
      <c r="S4" s="249">
        <v>45535</v>
      </c>
      <c r="T4" s="249">
        <v>45541</v>
      </c>
      <c r="U4" s="249">
        <v>45548</v>
      </c>
      <c r="V4" s="249">
        <v>45555</v>
      </c>
      <c r="W4" s="249">
        <v>45565</v>
      </c>
      <c r="X4" s="249"/>
      <c r="Y4" s="249"/>
      <c r="Z4" s="249"/>
      <c r="AA4" s="249"/>
      <c r="AB4" s="249"/>
      <c r="AC4" s="249"/>
      <c r="AD4" s="249"/>
      <c r="AE4" s="249"/>
      <c r="AF4" s="249"/>
    </row>
    <row r="5" spans="1:32" ht="15" x14ac:dyDescent="0.2">
      <c r="A5" s="299" t="s">
        <v>112</v>
      </c>
      <c r="B5" s="300"/>
      <c r="C5" s="300"/>
      <c r="D5" s="300"/>
      <c r="E5" s="301"/>
      <c r="F5" s="298"/>
      <c r="H5">
        <v>0.21083040575000001</v>
      </c>
      <c r="I5">
        <v>0.23781567675000001</v>
      </c>
      <c r="J5">
        <v>0.25081944275000001</v>
      </c>
      <c r="K5">
        <v>0.26450525424999999</v>
      </c>
      <c r="L5">
        <v>0.40477848775000003</v>
      </c>
      <c r="M5">
        <v>0.70896496399999998</v>
      </c>
      <c r="N5">
        <v>0.81015435349999998</v>
      </c>
      <c r="O5">
        <v>0.86418115475000001</v>
      </c>
      <c r="P5">
        <v>0.95743805500000001</v>
      </c>
      <c r="Q5">
        <v>0.97346032775000002</v>
      </c>
      <c r="R5">
        <v>0.96062362449999994</v>
      </c>
      <c r="S5">
        <v>0.96978964175000004</v>
      </c>
      <c r="T5">
        <v>0.91165977549999999</v>
      </c>
      <c r="U5">
        <v>0.78179320849999989</v>
      </c>
      <c r="V5">
        <v>0.70587966550000003</v>
      </c>
      <c r="W5">
        <v>0.56810543800000002</v>
      </c>
    </row>
    <row r="6" spans="1:32" x14ac:dyDescent="0.2">
      <c r="G6" s="250"/>
    </row>
    <row r="7" spans="1:32" ht="15.75" x14ac:dyDescent="0.25">
      <c r="A7" s="302" t="s">
        <v>113</v>
      </c>
      <c r="B7" s="303"/>
      <c r="C7" s="303"/>
      <c r="D7" s="303"/>
      <c r="E7" s="276">
        <f>+[1]Input_!C23</f>
        <v>45430</v>
      </c>
      <c r="F7" s="277">
        <v>1</v>
      </c>
    </row>
    <row r="9" spans="1:32" x14ac:dyDescent="0.2">
      <c r="D9" t="s">
        <v>99</v>
      </c>
    </row>
    <row r="10" spans="1:32" x14ac:dyDescent="0.2">
      <c r="A10" s="253"/>
      <c r="B10" s="278" t="s">
        <v>228</v>
      </c>
      <c r="C10" s="278" t="s">
        <v>459</v>
      </c>
      <c r="D10" s="253" t="s">
        <v>77</v>
      </c>
      <c r="E10" s="253" t="s">
        <v>228</v>
      </c>
      <c r="F10" s="253" t="s">
        <v>228</v>
      </c>
      <c r="G10" s="253" t="s">
        <v>228</v>
      </c>
      <c r="H10" s="253"/>
      <c r="I10" s="253" t="s">
        <v>5</v>
      </c>
      <c r="J10" s="253" t="s">
        <v>107</v>
      </c>
      <c r="K10" s="279" t="s">
        <v>138</v>
      </c>
      <c r="O10" s="279"/>
      <c r="P10" s="279"/>
      <c r="Q10" s="279" t="s">
        <v>8</v>
      </c>
      <c r="R10" s="279" t="s">
        <v>8</v>
      </c>
      <c r="S10" s="279" t="s">
        <v>5</v>
      </c>
      <c r="T10" s="279" t="s">
        <v>8</v>
      </c>
      <c r="U10" s="279" t="s">
        <v>76</v>
      </c>
      <c r="V10" s="279" t="s">
        <v>464</v>
      </c>
      <c r="W10" s="279"/>
      <c r="X10" s="279"/>
      <c r="Y10" s="279"/>
      <c r="Z10" s="279"/>
    </row>
    <row r="11" spans="1:32" x14ac:dyDescent="0.2">
      <c r="A11" s="280"/>
      <c r="B11" s="280" t="s">
        <v>78</v>
      </c>
      <c r="C11" s="281" t="s">
        <v>460</v>
      </c>
      <c r="D11" s="280" t="s">
        <v>78</v>
      </c>
      <c r="E11" s="280" t="s">
        <v>79</v>
      </c>
      <c r="F11" s="280" t="s">
        <v>79</v>
      </c>
      <c r="G11" s="280" t="s">
        <v>27</v>
      </c>
      <c r="H11" s="280" t="s">
        <v>77</v>
      </c>
      <c r="I11" s="280" t="s">
        <v>9</v>
      </c>
      <c r="J11" s="280" t="s">
        <v>8</v>
      </c>
      <c r="K11" s="282" t="s">
        <v>16</v>
      </c>
      <c r="O11" s="282"/>
      <c r="P11" s="282"/>
      <c r="Q11" s="282" t="s">
        <v>10</v>
      </c>
      <c r="R11" s="282" t="s">
        <v>10</v>
      </c>
      <c r="S11" s="282" t="s">
        <v>8</v>
      </c>
      <c r="T11" s="282" t="s">
        <v>10</v>
      </c>
      <c r="U11" s="282" t="s">
        <v>109</v>
      </c>
      <c r="V11" s="282"/>
      <c r="W11" s="282"/>
      <c r="X11" s="282"/>
      <c r="Y11" s="282"/>
      <c r="Z11" s="282"/>
    </row>
    <row r="12" spans="1:32" x14ac:dyDescent="0.2">
      <c r="A12" s="280"/>
      <c r="B12" s="280" t="s">
        <v>11</v>
      </c>
      <c r="C12" s="280"/>
      <c r="D12" s="280" t="s">
        <v>12</v>
      </c>
      <c r="E12" s="280" t="s">
        <v>26</v>
      </c>
      <c r="F12" s="280" t="s">
        <v>82</v>
      </c>
      <c r="G12" s="280" t="s">
        <v>9</v>
      </c>
      <c r="H12" s="280" t="s">
        <v>9</v>
      </c>
      <c r="I12" s="280" t="s">
        <v>75</v>
      </c>
      <c r="J12" s="280" t="s">
        <v>108</v>
      </c>
      <c r="K12" s="282"/>
      <c r="O12" s="282"/>
      <c r="P12" s="282" t="s">
        <v>13</v>
      </c>
      <c r="Q12" s="282" t="s">
        <v>7</v>
      </c>
      <c r="R12" s="282" t="s">
        <v>71</v>
      </c>
      <c r="S12" s="282" t="s">
        <v>70</v>
      </c>
      <c r="T12" s="282" t="s">
        <v>6</v>
      </c>
      <c r="U12" s="282" t="s">
        <v>110</v>
      </c>
      <c r="V12" s="282"/>
      <c r="W12" s="282" t="s">
        <v>33</v>
      </c>
      <c r="X12" s="282" t="s">
        <v>33</v>
      </c>
      <c r="Y12" s="282" t="s">
        <v>33</v>
      </c>
      <c r="Z12" s="282" t="s">
        <v>33</v>
      </c>
    </row>
    <row r="13" spans="1:32" x14ac:dyDescent="0.2">
      <c r="A13" s="280"/>
      <c r="B13" s="280" t="s">
        <v>14</v>
      </c>
      <c r="C13" s="280"/>
      <c r="D13" s="280" t="s">
        <v>15</v>
      </c>
      <c r="E13" s="280" t="s">
        <v>16</v>
      </c>
      <c r="F13" s="280" t="s">
        <v>17</v>
      </c>
      <c r="G13" s="280" t="s">
        <v>105</v>
      </c>
      <c r="H13" s="280" t="s">
        <v>105</v>
      </c>
      <c r="I13" s="280" t="s">
        <v>74</v>
      </c>
      <c r="J13" s="280"/>
      <c r="K13" s="282"/>
      <c r="O13" s="282"/>
      <c r="P13" s="282" t="s">
        <v>19</v>
      </c>
      <c r="Q13" s="282" t="s">
        <v>20</v>
      </c>
      <c r="R13" s="282" t="s">
        <v>72</v>
      </c>
      <c r="S13" s="282"/>
      <c r="T13" s="282"/>
      <c r="U13" s="282" t="s">
        <v>80</v>
      </c>
      <c r="V13" s="282"/>
      <c r="W13" s="282" t="s">
        <v>34</v>
      </c>
      <c r="X13" s="282" t="s">
        <v>35</v>
      </c>
      <c r="Y13" s="282" t="s">
        <v>16</v>
      </c>
      <c r="Z13" s="282" t="s">
        <v>36</v>
      </c>
    </row>
    <row r="14" spans="1:32" x14ac:dyDescent="0.2">
      <c r="A14" s="280"/>
      <c r="B14" s="280" t="s">
        <v>100</v>
      </c>
      <c r="C14" s="280"/>
      <c r="D14" s="280" t="s">
        <v>101</v>
      </c>
      <c r="E14" s="280" t="s">
        <v>102</v>
      </c>
      <c r="F14" s="280" t="s">
        <v>103</v>
      </c>
      <c r="G14" s="280" t="s">
        <v>106</v>
      </c>
      <c r="H14" s="280" t="s">
        <v>106</v>
      </c>
      <c r="I14" s="280" t="s">
        <v>104</v>
      </c>
      <c r="J14" s="280"/>
      <c r="K14" s="282"/>
      <c r="O14" s="282"/>
      <c r="P14" s="282"/>
      <c r="Q14" s="282"/>
      <c r="R14" s="282"/>
      <c r="S14" s="282"/>
      <c r="T14" s="282"/>
      <c r="U14" s="282" t="s">
        <v>18</v>
      </c>
      <c r="V14" s="282"/>
      <c r="W14" s="282"/>
      <c r="X14" s="282"/>
      <c r="Y14" s="282"/>
      <c r="Z14" s="282"/>
    </row>
    <row r="15" spans="1:32" x14ac:dyDescent="0.2">
      <c r="A15" s="255" t="s">
        <v>21</v>
      </c>
      <c r="B15" s="255" t="s">
        <v>22</v>
      </c>
      <c r="C15" s="255"/>
      <c r="D15" s="255" t="s">
        <v>22</v>
      </c>
      <c r="E15" s="255" t="s">
        <v>24</v>
      </c>
      <c r="F15" s="255" t="s">
        <v>24</v>
      </c>
      <c r="G15" s="255" t="s">
        <v>73</v>
      </c>
      <c r="H15" s="255" t="s">
        <v>73</v>
      </c>
      <c r="I15" s="255" t="s">
        <v>24</v>
      </c>
      <c r="J15" s="255" t="s">
        <v>24</v>
      </c>
      <c r="K15" s="283" t="s">
        <v>81</v>
      </c>
      <c r="O15" s="283" t="str">
        <f t="shared" ref="O15" si="0">+A15</f>
        <v xml:space="preserve">Day </v>
      </c>
      <c r="P15" s="283" t="s">
        <v>24</v>
      </c>
      <c r="Q15" s="283" t="s">
        <v>24</v>
      </c>
      <c r="R15" s="283" t="s">
        <v>24</v>
      </c>
      <c r="S15" s="283" t="s">
        <v>24</v>
      </c>
      <c r="T15" s="283" t="s">
        <v>24</v>
      </c>
      <c r="U15" s="283" t="s">
        <v>81</v>
      </c>
      <c r="V15" s="283"/>
      <c r="W15" s="283"/>
      <c r="X15" s="283"/>
      <c r="Y15" s="283"/>
      <c r="Z15" s="283"/>
    </row>
    <row r="17" spans="1:26" ht="15" x14ac:dyDescent="0.2">
      <c r="A17" s="249">
        <f>+Input_!C23</f>
        <v>45453</v>
      </c>
      <c r="B17">
        <v>0.24</v>
      </c>
      <c r="C17">
        <v>0.25</v>
      </c>
      <c r="D17">
        <f>IF(B17="","",IF(B17&lt;0.0001,0,IF(B17&gt;0.0001,B17*C17,"")))</f>
        <v>0.06</v>
      </c>
      <c r="E17">
        <v>0</v>
      </c>
      <c r="G17" s="284">
        <v>1</v>
      </c>
      <c r="H17" s="250">
        <v>1</v>
      </c>
      <c r="I17">
        <f>IF(B17&gt;-0.0001,IF((+H17*S17)&lt;0,0,+H17*S17),"")</f>
        <v>1.2000000000000002</v>
      </c>
      <c r="J17">
        <f>IF(B17&gt;-0.0001,Q17-U17,"")</f>
        <v>0</v>
      </c>
      <c r="L17" s="285"/>
      <c r="M17" s="286"/>
      <c r="O17" s="249">
        <f t="shared" ref="O17:O78" si="1">+A17</f>
        <v>45453</v>
      </c>
      <c r="P17">
        <f>IF(A17&gt;Input_!$C$32,+P16,(IF(A17&lt;Input_!$C$23,"",(Budget_!A17-Input_!$C$23)*Input_!$C$76+Input_!$C$25)))</f>
        <v>6</v>
      </c>
      <c r="Q17">
        <f>(+P17*Input_!$C$18)+R17</f>
        <v>2.3400000000000003</v>
      </c>
      <c r="R17">
        <f>+P17*Input_!$C$19</f>
        <v>1.1400000000000001</v>
      </c>
      <c r="S17">
        <f>+Q17-R17</f>
        <v>1.2000000000000002</v>
      </c>
      <c r="T17">
        <f>+(1-$F$4)*S17+R17</f>
        <v>1.7400000000000002</v>
      </c>
      <c r="U17">
        <f>MAX(IF(B17&gt;-0.0001,(+I17+R17),""),R17)</f>
        <v>2.3400000000000003</v>
      </c>
      <c r="V17">
        <f>U17/P17</f>
        <v>0.39000000000000007</v>
      </c>
      <c r="W17">
        <f>+B17</f>
        <v>0.24</v>
      </c>
      <c r="X17">
        <f>+D17</f>
        <v>0.06</v>
      </c>
      <c r="Y17">
        <f>+E17</f>
        <v>0</v>
      </c>
      <c r="Z17">
        <f>+F17</f>
        <v>0</v>
      </c>
    </row>
    <row r="18" spans="1:26" ht="15" x14ac:dyDescent="0.2">
      <c r="A18" s="249">
        <f>IF(A17="","",IF((1+A17)&lt;Input_!$C$36,1+A17,""))</f>
        <v>45454</v>
      </c>
      <c r="B18">
        <v>0.25</v>
      </c>
      <c r="C18">
        <v>0.25</v>
      </c>
      <c r="D18">
        <f t="shared" ref="D18:D81" si="2">IF(B18="","",IF(B18&lt;0.0001,0,IF(B18&gt;0.0001,B18*C18,"")))</f>
        <v>6.25E-2</v>
      </c>
      <c r="E18">
        <v>0</v>
      </c>
      <c r="F18" s="287">
        <v>0</v>
      </c>
      <c r="H18" s="250">
        <f>IF(B18="","",IF(B18&gt;-0.0001,IF(G17&gt;0.0001,+G17,IF((+U18-R18)/(Q18-R18)&gt;1,1,(MAX(0,(+U18-R18)/(Q18-R18))))),""))</f>
        <v>1</v>
      </c>
      <c r="I18">
        <f>IF(B18="","",IF(B18&gt;-0.0001,IF((+U18-R18)&lt;0,0,+U18-R18),""))</f>
        <v>1.3625000000000003</v>
      </c>
      <c r="J18">
        <f>IF(B18="","",IF(B18&gt;-0.0001,IF((Q18-U18)&lt;0,0,Q18-U18),""))</f>
        <v>0</v>
      </c>
      <c r="K18" t="str">
        <f t="shared" ref="K18:K81" si="3">IF(E18&gt;0.001,MIN(J17+D18,E18),"")</f>
        <v/>
      </c>
      <c r="L18" s="285"/>
      <c r="M18" s="286"/>
      <c r="O18" s="249">
        <f t="shared" si="1"/>
        <v>45454</v>
      </c>
      <c r="P18">
        <f>IF(A18&gt;Input_!$C$32,+P17,(IF(A18&lt;Input_!$C$23,"",(Budget_!A18-Input_!$C$23)*Input_!$C$76+Input_!$C$25)))</f>
        <v>6.8125</v>
      </c>
      <c r="Q18">
        <f>(+P18*Input_!$C$18)+R18</f>
        <v>2.6568750000000003</v>
      </c>
      <c r="R18">
        <f>+P18*Input_!$C$19</f>
        <v>1.2943750000000001</v>
      </c>
      <c r="S18">
        <f t="shared" ref="S18:S81" si="4">+Q18-R18</f>
        <v>1.3625000000000003</v>
      </c>
      <c r="T18">
        <f t="shared" ref="T18:T81" si="5">+(1-$F$4)*S18+R18</f>
        <v>1.9756250000000002</v>
      </c>
      <c r="U18">
        <f>IF(B18="",0,IF(B18&gt;-0.0001,MAX(IF(G17&gt;0.001,(G17*S18+R18),MIN((+U17+E18+F18-D18+Q18-Q17),Q18)),R18),""))</f>
        <v>2.6568750000000003</v>
      </c>
      <c r="V18">
        <f t="shared" ref="V18:V81" si="6">U18/P18</f>
        <v>0.39000000000000007</v>
      </c>
      <c r="W18">
        <f>IF(+B18&gt;-0.01,+B18+W17,"")</f>
        <v>0.49</v>
      </c>
      <c r="X18">
        <f>IF(E18="",0,IF(E18&gt;-0.0001,MAX(IF(I18&gt;0.001,(I18*U18+T18),MIN((+X17+G17+H18-F18+S18-S17),S18)),T18),""))</f>
        <v>5.5956171875000011</v>
      </c>
      <c r="Y18">
        <f>IF(+B18&gt;-0.01,+E18+Y17,"")</f>
        <v>0</v>
      </c>
      <c r="Z18">
        <f>IF(+B18&gt;-0.01,+F18+Z17,"")</f>
        <v>0</v>
      </c>
    </row>
    <row r="19" spans="1:26" ht="15" x14ac:dyDescent="0.2">
      <c r="A19" s="249">
        <f>IF(A18="","",IF((1+A18)&lt;Input_!$C$36,1+A18,""))</f>
        <v>45455</v>
      </c>
      <c r="B19">
        <v>0.34</v>
      </c>
      <c r="C19">
        <v>0.25</v>
      </c>
      <c r="D19">
        <f t="shared" si="2"/>
        <v>8.5000000000000006E-2</v>
      </c>
      <c r="E19">
        <v>0</v>
      </c>
      <c r="F19" s="287"/>
      <c r="G19" s="284"/>
      <c r="H19" s="250">
        <f t="shared" ref="H19:H82" si="7">IF(B19="","",IF(B19&gt;-0.0001,IF(G19&gt;0.0001,+G19,IF((+U19-R19)/(Q19-R19)&gt;1,1,(MAX(0,(+U19-R19)/(Q19-R19))))),""))</f>
        <v>0.94426229508196724</v>
      </c>
      <c r="I19">
        <f t="shared" ref="I19:I82" si="8">IF(B19="","",IF(B19&gt;-0.0001,IF((+U19-R19)&lt;0,0,+U19-R19),""))</f>
        <v>1.44</v>
      </c>
      <c r="J19">
        <f t="shared" ref="J19:J82" si="9">IF(B19="","",IF(B19&gt;-0.0001,IF((Q19-U19)&lt;0,0,Q19-U19),""))</f>
        <v>8.4999999999999964E-2</v>
      </c>
      <c r="K19" t="str">
        <f t="shared" si="3"/>
        <v/>
      </c>
      <c r="L19" s="285"/>
      <c r="M19" s="286"/>
      <c r="O19" s="249">
        <f t="shared" si="1"/>
        <v>45455</v>
      </c>
      <c r="P19">
        <f>IF(A19&gt;Input_!$C$32,+P18,(IF(A19&lt;Input_!$C$23,"",(Budget_!A19-Input_!$C$23)*Input_!$C$76+Input_!$C$25)))</f>
        <v>7.625</v>
      </c>
      <c r="Q19">
        <f>(+P19*Input_!$C$18)+R19</f>
        <v>2.9737499999999999</v>
      </c>
      <c r="R19">
        <f>+P19*Input_!$C$19</f>
        <v>1.44875</v>
      </c>
      <c r="S19">
        <f t="shared" si="4"/>
        <v>1.5249999999999999</v>
      </c>
      <c r="T19">
        <f t="shared" si="5"/>
        <v>2.2112499999999997</v>
      </c>
      <c r="U19">
        <f t="shared" ref="U19:U27" si="10">IF(B19="",0,IF(B19&gt;-0.0001,MAX(IF(G19&gt;0.001,(G19*S19+R19),MIN((+U18+E19+F19-D19+Q19-Q18),Q19)),R19),""))</f>
        <v>2.8887499999999999</v>
      </c>
      <c r="V19">
        <f t="shared" si="6"/>
        <v>0.37885245901639342</v>
      </c>
      <c r="W19">
        <f t="shared" ref="W19:W82" si="11">IF(+B19&gt;-0.01,+B19+W18,"")</f>
        <v>0.83000000000000007</v>
      </c>
      <c r="X19">
        <f t="shared" ref="X19:X27" si="12">IF(E19="",0,IF(E19&gt;-0.0001,MAX(IF(I19&gt;0.001,(I19*U19+T19),MIN((+X18+G19+H19-F19+S19-S18),S19)),T19),""))</f>
        <v>6.3710499999999994</v>
      </c>
      <c r="Y19">
        <f t="shared" ref="Y19:Y82" si="13">IF(+B19&gt;-0.01,+E19+Y18,"")</f>
        <v>0</v>
      </c>
      <c r="Z19">
        <f t="shared" ref="Z19:Z27" si="14">IF(+B19&gt;-0.01,+F19+Z18,"")</f>
        <v>0</v>
      </c>
    </row>
    <row r="20" spans="1:26" ht="15" x14ac:dyDescent="0.2">
      <c r="A20" s="249">
        <f>IF(A19="","",IF((1+A19)&lt;Input_!$C$36,1+A19,""))</f>
        <v>45456</v>
      </c>
      <c r="B20">
        <v>0.3</v>
      </c>
      <c r="C20">
        <f>K5</f>
        <v>0.26450525424999999</v>
      </c>
      <c r="D20">
        <f t="shared" si="2"/>
        <v>7.9351576274999988E-2</v>
      </c>
      <c r="E20">
        <v>0</v>
      </c>
      <c r="F20" s="287"/>
      <c r="G20" s="284"/>
      <c r="H20" s="250">
        <f t="shared" si="7"/>
        <v>0.90260647331851873</v>
      </c>
      <c r="I20">
        <f t="shared" si="8"/>
        <v>1.5231484237250004</v>
      </c>
      <c r="J20">
        <f t="shared" si="9"/>
        <v>0.16435157627499963</v>
      </c>
      <c r="K20" t="str">
        <f t="shared" si="3"/>
        <v/>
      </c>
      <c r="L20" s="285"/>
      <c r="M20" s="286"/>
      <c r="O20" s="249">
        <f t="shared" si="1"/>
        <v>45456</v>
      </c>
      <c r="P20">
        <f>IF(A20&gt;Input_!$C$32,+P19,(IF(A20&lt;Input_!$C$23,"",(Budget_!A20-Input_!$C$23)*Input_!$C$76+Input_!$C$25)))</f>
        <v>8.4375</v>
      </c>
      <c r="Q20">
        <f>(+P20*Input_!$C$18)+R20</f>
        <v>3.2906249999999999</v>
      </c>
      <c r="R20">
        <f>+P20*Input_!$C$19</f>
        <v>1.6031249999999999</v>
      </c>
      <c r="S20">
        <f t="shared" si="4"/>
        <v>1.6875</v>
      </c>
      <c r="T20">
        <f t="shared" si="5"/>
        <v>2.4468749999999999</v>
      </c>
      <c r="U20">
        <f t="shared" si="10"/>
        <v>3.1262734237250003</v>
      </c>
      <c r="V20">
        <f t="shared" si="6"/>
        <v>0.37052129466370376</v>
      </c>
      <c r="W20">
        <f t="shared" si="11"/>
        <v>1.1300000000000001</v>
      </c>
      <c r="X20">
        <f t="shared" si="12"/>
        <v>7.2086534374800948</v>
      </c>
      <c r="Y20">
        <f t="shared" si="13"/>
        <v>0</v>
      </c>
      <c r="Z20">
        <f t="shared" si="14"/>
        <v>0</v>
      </c>
    </row>
    <row r="21" spans="1:26" ht="15" x14ac:dyDescent="0.2">
      <c r="A21" s="249">
        <f>IF(A20="","",IF((1+A20)&lt;Input_!$C$36,1+A20,""))</f>
        <v>45457</v>
      </c>
      <c r="B21">
        <v>0.22</v>
      </c>
      <c r="C21">
        <v>0.25</v>
      </c>
      <c r="D21">
        <f t="shared" si="2"/>
        <v>5.5E-2</v>
      </c>
      <c r="E21">
        <v>0</v>
      </c>
      <c r="F21" s="287"/>
      <c r="G21" s="284"/>
      <c r="H21" s="250">
        <f t="shared" si="7"/>
        <v>0.88143158039189173</v>
      </c>
      <c r="I21">
        <f t="shared" si="8"/>
        <v>1.6306484237249996</v>
      </c>
      <c r="J21">
        <f t="shared" si="9"/>
        <v>0.21935157627500024</v>
      </c>
      <c r="K21" t="str">
        <f t="shared" si="3"/>
        <v/>
      </c>
      <c r="L21" s="285"/>
      <c r="M21" s="286"/>
      <c r="O21" s="249">
        <f t="shared" si="1"/>
        <v>45457</v>
      </c>
      <c r="P21">
        <f>IF(A21&gt;Input_!$C$32,+P20,(IF(A21&lt;Input_!$C$23,"",(Budget_!A21-Input_!$C$23)*Input_!$C$76+Input_!$C$25)))</f>
        <v>9.25</v>
      </c>
      <c r="Q21">
        <f>(+P21*Input_!$C$18)+R21</f>
        <v>3.6074999999999999</v>
      </c>
      <c r="R21">
        <f>+P21*Input_!$C$19</f>
        <v>1.7575000000000001</v>
      </c>
      <c r="S21">
        <f t="shared" si="4"/>
        <v>1.8499999999999999</v>
      </c>
      <c r="T21">
        <f t="shared" si="5"/>
        <v>2.6825000000000001</v>
      </c>
      <c r="U21">
        <f t="shared" si="10"/>
        <v>3.3881484237249997</v>
      </c>
      <c r="V21">
        <f t="shared" si="6"/>
        <v>0.36628631607837836</v>
      </c>
      <c r="W21">
        <f t="shared" si="11"/>
        <v>1.35</v>
      </c>
      <c r="X21">
        <f t="shared" si="12"/>
        <v>8.2073788864935118</v>
      </c>
      <c r="Y21">
        <f t="shared" si="13"/>
        <v>0</v>
      </c>
      <c r="Z21">
        <f t="shared" si="14"/>
        <v>0</v>
      </c>
    </row>
    <row r="22" spans="1:26" ht="15" x14ac:dyDescent="0.2">
      <c r="A22" s="249">
        <f>IF(A21="","",IF((1+A21)&lt;Input_!$C$36,1+A21,""))</f>
        <v>45458</v>
      </c>
      <c r="B22">
        <v>0.25</v>
      </c>
      <c r="C22">
        <v>0.25</v>
      </c>
      <c r="D22">
        <f t="shared" si="2"/>
        <v>6.25E-2</v>
      </c>
      <c r="E22">
        <v>5.9842552E-2</v>
      </c>
      <c r="F22" s="288"/>
      <c r="G22" s="284"/>
      <c r="H22" s="250">
        <f t="shared" si="7"/>
        <v>0.88968495688198745</v>
      </c>
      <c r="I22">
        <f t="shared" si="8"/>
        <v>1.7904909757249998</v>
      </c>
      <c r="J22">
        <f t="shared" si="9"/>
        <v>0.22200902427500058</v>
      </c>
      <c r="K22">
        <f t="shared" si="3"/>
        <v>5.9842552E-2</v>
      </c>
      <c r="L22" s="285"/>
      <c r="M22" s="286"/>
      <c r="O22" s="249">
        <f t="shared" si="1"/>
        <v>45458</v>
      </c>
      <c r="P22">
        <f>IF(A22&gt;Input_!$C$32,+P21,(IF(A22&lt;Input_!$C$23,"",(Budget_!A22-Input_!$C$23)*Input_!$C$76+Input_!$C$25)))</f>
        <v>10.0625</v>
      </c>
      <c r="Q22">
        <f>(+P22*Input_!$C$18)+R22</f>
        <v>3.9243750000000004</v>
      </c>
      <c r="R22">
        <f>+P22*Input_!$C$19</f>
        <v>1.911875</v>
      </c>
      <c r="S22">
        <f t="shared" si="4"/>
        <v>2.0125000000000002</v>
      </c>
      <c r="T22">
        <f t="shared" si="5"/>
        <v>2.9181249999999999</v>
      </c>
      <c r="U22">
        <f t="shared" si="10"/>
        <v>3.7023659757249998</v>
      </c>
      <c r="V22">
        <f t="shared" si="6"/>
        <v>0.36793699137639752</v>
      </c>
      <c r="W22">
        <f t="shared" si="11"/>
        <v>1.6</v>
      </c>
      <c r="X22">
        <f t="shared" si="12"/>
        <v>9.5471778683668962</v>
      </c>
      <c r="Y22">
        <f t="shared" si="13"/>
        <v>5.9842552E-2</v>
      </c>
      <c r="Z22">
        <f t="shared" si="14"/>
        <v>0</v>
      </c>
    </row>
    <row r="23" spans="1:26" ht="15" x14ac:dyDescent="0.2">
      <c r="A23" s="249">
        <f>IF(A22="","",IF((1+A22)&lt;Input_!$C$36,1+A22,""))</f>
        <v>45459</v>
      </c>
      <c r="B23">
        <v>0.35</v>
      </c>
      <c r="C23">
        <v>0.25</v>
      </c>
      <c r="D23">
        <f t="shared" si="2"/>
        <v>8.7499999999999994E-2</v>
      </c>
      <c r="E23">
        <v>0</v>
      </c>
      <c r="F23" s="287"/>
      <c r="G23" s="284"/>
      <c r="H23" s="250">
        <f t="shared" si="7"/>
        <v>0.85769700033333296</v>
      </c>
      <c r="I23">
        <f t="shared" si="8"/>
        <v>1.8654909757249998</v>
      </c>
      <c r="J23">
        <f t="shared" si="9"/>
        <v>0.30950902427500093</v>
      </c>
      <c r="K23" t="str">
        <f t="shared" si="3"/>
        <v/>
      </c>
      <c r="L23" s="285"/>
      <c r="M23" s="286"/>
      <c r="O23" s="249">
        <f t="shared" si="1"/>
        <v>45459</v>
      </c>
      <c r="P23">
        <f>IF(A23&gt;Input_!$C$32,+P22,(IF(A23&lt;Input_!$C$23,"",(Budget_!A23-Input_!$C$23)*Input_!$C$76+Input_!$C$25)))</f>
        <v>10.875</v>
      </c>
      <c r="Q23">
        <f>(+P23*Input_!$C$18)+R23</f>
        <v>4.2412500000000009</v>
      </c>
      <c r="R23">
        <f>+P23*Input_!$C$19</f>
        <v>2.0662500000000001</v>
      </c>
      <c r="S23">
        <f t="shared" si="4"/>
        <v>2.1750000000000007</v>
      </c>
      <c r="T23">
        <f t="shared" si="5"/>
        <v>3.1537500000000005</v>
      </c>
      <c r="U23">
        <f t="shared" si="10"/>
        <v>3.9317409757249999</v>
      </c>
      <c r="V23">
        <f t="shared" si="6"/>
        <v>0.36153940006666668</v>
      </c>
      <c r="W23">
        <f t="shared" si="11"/>
        <v>1.9500000000000002</v>
      </c>
      <c r="X23">
        <f t="shared" si="12"/>
        <v>10.488377309103193</v>
      </c>
      <c r="Y23">
        <f t="shared" si="13"/>
        <v>5.9842552E-2</v>
      </c>
      <c r="Z23">
        <f t="shared" si="14"/>
        <v>0</v>
      </c>
    </row>
    <row r="24" spans="1:26" ht="15" x14ac:dyDescent="0.2">
      <c r="A24" s="249">
        <f>IF(A23="","",IF((1+A23)&lt;Input_!$C$36,1+A23,""))</f>
        <v>45460</v>
      </c>
      <c r="B24">
        <v>0.36</v>
      </c>
      <c r="C24">
        <v>0.25</v>
      </c>
      <c r="D24">
        <f t="shared" si="2"/>
        <v>0.09</v>
      </c>
      <c r="E24">
        <v>0</v>
      </c>
      <c r="F24" s="287"/>
      <c r="G24" s="284"/>
      <c r="H24" s="250">
        <f t="shared" si="7"/>
        <v>0.82908704843850201</v>
      </c>
      <c r="I24">
        <f t="shared" si="8"/>
        <v>1.9379909757249987</v>
      </c>
      <c r="J24">
        <f t="shared" si="9"/>
        <v>0.39950902427500168</v>
      </c>
      <c r="K24" t="str">
        <f t="shared" si="3"/>
        <v/>
      </c>
      <c r="L24" s="285"/>
      <c r="M24" s="286"/>
      <c r="O24" s="249">
        <f t="shared" si="1"/>
        <v>45460</v>
      </c>
      <c r="P24">
        <f>IF(A24&gt;Input_!$C$32,+P23,(IF(A24&lt;Input_!$C$23,"",(Budget_!A24-Input_!$C$23)*Input_!$C$76+Input_!$C$25)))</f>
        <v>11.6875</v>
      </c>
      <c r="Q24">
        <f>(+P24*Input_!$C$18)+R24</f>
        <v>4.5581250000000004</v>
      </c>
      <c r="R24">
        <f>+P24*Input_!$C$19</f>
        <v>2.2206250000000001</v>
      </c>
      <c r="S24">
        <f t="shared" si="4"/>
        <v>2.3375000000000004</v>
      </c>
      <c r="T24">
        <f t="shared" si="5"/>
        <v>3.3893750000000002</v>
      </c>
      <c r="U24">
        <f t="shared" si="10"/>
        <v>4.1586159757249987</v>
      </c>
      <c r="V24">
        <f t="shared" si="6"/>
        <v>0.35581740968770043</v>
      </c>
      <c r="W24">
        <f t="shared" si="11"/>
        <v>2.31</v>
      </c>
      <c r="X24">
        <f t="shared" si="12"/>
        <v>11.448735232460859</v>
      </c>
      <c r="Y24">
        <f t="shared" si="13"/>
        <v>5.9842552E-2</v>
      </c>
      <c r="Z24">
        <f t="shared" si="14"/>
        <v>0</v>
      </c>
    </row>
    <row r="25" spans="1:26" ht="15" x14ac:dyDescent="0.2">
      <c r="A25" s="249">
        <f>IF(A24="","",IF((1+A24)&lt;Input_!$C$36,1+A24,""))</f>
        <v>45461</v>
      </c>
      <c r="B25">
        <v>0.25</v>
      </c>
      <c r="C25">
        <v>0.25</v>
      </c>
      <c r="D25">
        <f t="shared" si="2"/>
        <v>6.25E-2</v>
      </c>
      <c r="E25">
        <v>2.9921276E-2</v>
      </c>
      <c r="F25" s="287">
        <v>0</v>
      </c>
      <c r="G25" s="284"/>
      <c r="H25" s="250">
        <f t="shared" si="7"/>
        <v>0.82716490068999915</v>
      </c>
      <c r="I25">
        <f t="shared" si="8"/>
        <v>2.0679122517249979</v>
      </c>
      <c r="J25">
        <f t="shared" si="9"/>
        <v>0.43208774827500207</v>
      </c>
      <c r="K25">
        <f t="shared" si="3"/>
        <v>2.9921276E-2</v>
      </c>
      <c r="L25" s="285"/>
      <c r="M25" s="286"/>
      <c r="O25" s="249">
        <f t="shared" si="1"/>
        <v>45461</v>
      </c>
      <c r="P25">
        <f>IF(A25&gt;Input_!$C$32,+P24,(IF(A25&lt;Input_!$C$23,"",(Budget_!A25-Input_!$C$23)*Input_!$C$76+Input_!$C$25)))</f>
        <v>12.5</v>
      </c>
      <c r="Q25">
        <f>(+P25*Input_!$C$18)+R25</f>
        <v>4.875</v>
      </c>
      <c r="R25">
        <f>+P25*Input_!$C$19</f>
        <v>2.375</v>
      </c>
      <c r="S25">
        <f t="shared" si="4"/>
        <v>2.5</v>
      </c>
      <c r="T25">
        <f t="shared" si="5"/>
        <v>3.625</v>
      </c>
      <c r="U25">
        <f t="shared" si="10"/>
        <v>4.4429122517249979</v>
      </c>
      <c r="V25">
        <f t="shared" si="6"/>
        <v>0.35543298013799984</v>
      </c>
      <c r="W25">
        <f t="shared" si="11"/>
        <v>2.56</v>
      </c>
      <c r="X25">
        <f t="shared" si="12"/>
        <v>12.812552678681222</v>
      </c>
      <c r="Y25">
        <f t="shared" si="13"/>
        <v>8.9763828000000004E-2</v>
      </c>
      <c r="Z25">
        <f t="shared" si="14"/>
        <v>0</v>
      </c>
    </row>
    <row r="26" spans="1:26" ht="15" x14ac:dyDescent="0.2">
      <c r="A26" s="249">
        <f>IF(A25="","",IF((1+A25)&lt;Input_!$C$36,1+A25,""))</f>
        <v>45462</v>
      </c>
      <c r="B26">
        <v>0.13</v>
      </c>
      <c r="C26">
        <v>0.25</v>
      </c>
      <c r="D26">
        <f t="shared" si="2"/>
        <v>3.2500000000000001E-2</v>
      </c>
      <c r="E26">
        <v>0</v>
      </c>
      <c r="F26" s="287"/>
      <c r="G26" s="284"/>
      <c r="H26" s="250">
        <f t="shared" si="7"/>
        <v>0.82550694900469446</v>
      </c>
      <c r="I26">
        <f t="shared" si="8"/>
        <v>2.1979122517249987</v>
      </c>
      <c r="J26">
        <f t="shared" si="9"/>
        <v>0.46458774827500093</v>
      </c>
      <c r="K26" t="str">
        <f t="shared" si="3"/>
        <v/>
      </c>
      <c r="L26" s="285"/>
      <c r="M26" s="286"/>
      <c r="O26" s="249">
        <f t="shared" si="1"/>
        <v>45462</v>
      </c>
      <c r="P26">
        <f>IF(A26&gt;Input_!$C$32,+P25,(IF(A26&lt;Input_!$C$23,"",(Budget_!A26-Input_!$C$23)*Input_!$C$76+Input_!$C$25)))</f>
        <v>13.3125</v>
      </c>
      <c r="Q26">
        <f>(+P26*Input_!$C$18)+R26</f>
        <v>5.1918749999999996</v>
      </c>
      <c r="R26">
        <f>+P26*Input_!$C$19</f>
        <v>2.5293749999999999</v>
      </c>
      <c r="S26">
        <f t="shared" si="4"/>
        <v>2.6624999999999996</v>
      </c>
      <c r="T26">
        <f t="shared" si="5"/>
        <v>3.8606249999999998</v>
      </c>
      <c r="U26">
        <f t="shared" si="10"/>
        <v>4.7272872517249986</v>
      </c>
      <c r="V26">
        <f t="shared" si="6"/>
        <v>0.35510138980093886</v>
      </c>
      <c r="W26">
        <f t="shared" si="11"/>
        <v>2.69</v>
      </c>
      <c r="X26">
        <f t="shared" si="12"/>
        <v>14.250787567989772</v>
      </c>
      <c r="Y26">
        <f t="shared" si="13"/>
        <v>8.9763828000000004E-2</v>
      </c>
      <c r="Z26">
        <f t="shared" si="14"/>
        <v>0</v>
      </c>
    </row>
    <row r="27" spans="1:26" ht="15" x14ac:dyDescent="0.2">
      <c r="A27" s="249">
        <f>IF(A26="","",IF((1+A26)&lt;Input_!$C$36,1+A26,""))</f>
        <v>45463</v>
      </c>
      <c r="B27">
        <v>0.28000000000000003</v>
      </c>
      <c r="C27">
        <v>0.25</v>
      </c>
      <c r="D27">
        <f t="shared" si="2"/>
        <v>7.0000000000000007E-2</v>
      </c>
      <c r="E27">
        <v>0</v>
      </c>
      <c r="F27" s="287"/>
      <c r="G27" s="284"/>
      <c r="H27" s="250">
        <f t="shared" si="7"/>
        <v>0.8107653988407072</v>
      </c>
      <c r="I27">
        <f t="shared" si="8"/>
        <v>2.2904122517249981</v>
      </c>
      <c r="J27">
        <f t="shared" si="9"/>
        <v>0.53458774827500211</v>
      </c>
      <c r="K27" t="str">
        <f t="shared" si="3"/>
        <v/>
      </c>
      <c r="L27" s="285"/>
      <c r="M27" s="286"/>
      <c r="O27" s="249">
        <f t="shared" si="1"/>
        <v>45463</v>
      </c>
      <c r="P27">
        <f>IF(A27&gt;Input_!$C$32,+P26,(IF(A27&lt;Input_!$C$23,"",(Budget_!A27-Input_!$C$23)*Input_!$C$76+Input_!$C$25)))</f>
        <v>14.125</v>
      </c>
      <c r="Q27">
        <f>(+P27*Input_!$C$18)+R27</f>
        <v>5.50875</v>
      </c>
      <c r="R27">
        <f>+P27*Input_!$C$19</f>
        <v>2.6837499999999999</v>
      </c>
      <c r="S27">
        <f t="shared" si="4"/>
        <v>2.8250000000000002</v>
      </c>
      <c r="T27">
        <f t="shared" si="5"/>
        <v>4.0962499999999995</v>
      </c>
      <c r="U27">
        <f t="shared" si="10"/>
        <v>4.9741622517249979</v>
      </c>
      <c r="V27">
        <f t="shared" si="6"/>
        <v>0.35215307976814142</v>
      </c>
      <c r="W27">
        <f t="shared" si="11"/>
        <v>2.9699999999999998</v>
      </c>
      <c r="X27">
        <f t="shared" si="12"/>
        <v>15.489132163418939</v>
      </c>
      <c r="Y27">
        <f t="shared" si="13"/>
        <v>8.9763828000000004E-2</v>
      </c>
      <c r="Z27">
        <f t="shared" si="14"/>
        <v>0</v>
      </c>
    </row>
    <row r="28" spans="1:26" x14ac:dyDescent="0.2">
      <c r="A28" s="249">
        <f>IF(A27="","",IF((1+A27)&lt;Input_!$C$36,1+A27,""))</f>
        <v>45464</v>
      </c>
      <c r="B28">
        <v>0.34</v>
      </c>
      <c r="C28">
        <v>0.25</v>
      </c>
      <c r="D28">
        <f t="shared" si="2"/>
        <v>8.5000000000000006E-2</v>
      </c>
      <c r="E28">
        <v>9.8425249999999995E-3</v>
      </c>
      <c r="F28" s="287"/>
      <c r="G28" s="284"/>
      <c r="H28" s="250">
        <f t="shared" si="7"/>
        <v>0.79590118049372338</v>
      </c>
      <c r="I28">
        <f t="shared" si="8"/>
        <v>2.3777547767249989</v>
      </c>
      <c r="J28">
        <f t="shared" si="9"/>
        <v>0.60974522327500136</v>
      </c>
      <c r="K28">
        <f t="shared" si="3"/>
        <v>9.8425249999999995E-3</v>
      </c>
      <c r="O28" s="249">
        <f t="shared" si="1"/>
        <v>45464</v>
      </c>
      <c r="P28">
        <f>IF(A28&gt;Input_!$C$32,+P27,(IF(A28&lt;Input_!$C$23,"",(Budget_!A28-Input_!$C$23)*Input_!$C$76+Input_!$C$25)))</f>
        <v>14.9375</v>
      </c>
      <c r="Q28">
        <f>(+P28*Input_!$C$18)+R28</f>
        <v>5.8256250000000005</v>
      </c>
      <c r="R28">
        <f>+P28*Input_!$C$19</f>
        <v>2.8381250000000002</v>
      </c>
      <c r="S28">
        <f t="shared" si="4"/>
        <v>2.9875000000000003</v>
      </c>
      <c r="T28">
        <f t="shared" si="5"/>
        <v>4.3318750000000001</v>
      </c>
      <c r="U28">
        <f t="shared" ref="U28:U59" si="15">IF(B28="",0,IF(B28&gt;-0.0001,MAX(IF(G28&gt;0.001,(G28*S28+R28),MIN((+U27+E28+F28-D28+Q28-Q27),Q28)),R28),""))</f>
        <v>5.2158797767249991</v>
      </c>
      <c r="V28">
        <f t="shared" si="6"/>
        <v>0.34918023609874471</v>
      </c>
      <c r="W28">
        <f t="shared" si="11"/>
        <v>3.3099999999999996</v>
      </c>
      <c r="X28">
        <f t="shared" ref="X28:X59" si="16">IF(E28="",0,IF(E28&gt;-0.0001,MAX(IF(I28&gt;0.001,(I28*U28+T28),MIN((+X27+G28+H28-F28+S28-S27),S28)),T28),""))</f>
        <v>16.73395805393119</v>
      </c>
      <c r="Y28">
        <f t="shared" si="13"/>
        <v>9.9606353000000009E-2</v>
      </c>
      <c r="Z28">
        <f t="shared" ref="Z28:Z59" si="17">IF(+B28&gt;-0.01,+F28+Z27,"")</f>
        <v>0</v>
      </c>
    </row>
    <row r="29" spans="1:26" x14ac:dyDescent="0.2">
      <c r="A29" s="249">
        <f>IF(A28="","",IF((1+A28)&lt;Input_!$C$36,1+A28,""))</f>
        <v>45465</v>
      </c>
      <c r="B29">
        <v>0.28000000000000003</v>
      </c>
      <c r="C29">
        <v>0.25</v>
      </c>
      <c r="D29">
        <f t="shared" si="2"/>
        <v>7.0000000000000007E-2</v>
      </c>
      <c r="E29">
        <v>0</v>
      </c>
      <c r="F29" s="287"/>
      <c r="G29" s="284"/>
      <c r="H29" s="250">
        <f t="shared" si="7"/>
        <v>0.7842078656269833</v>
      </c>
      <c r="I29">
        <f t="shared" si="8"/>
        <v>2.4702547767249974</v>
      </c>
      <c r="J29">
        <f t="shared" si="9"/>
        <v>0.67974522327500253</v>
      </c>
      <c r="K29" t="str">
        <f t="shared" si="3"/>
        <v/>
      </c>
      <c r="O29" s="249">
        <f t="shared" si="1"/>
        <v>45465</v>
      </c>
      <c r="P29">
        <f>IF(A29&gt;Input_!$C$32,+P28,(IF(A29&lt;Input_!$C$23,"",(Budget_!A29-Input_!$C$23)*Input_!$C$76+Input_!$C$25)))</f>
        <v>15.75</v>
      </c>
      <c r="Q29">
        <f>(+P29*Input_!$C$18)+R29</f>
        <v>6.1425000000000001</v>
      </c>
      <c r="R29">
        <f>+P29*Input_!$C$19</f>
        <v>2.9925000000000002</v>
      </c>
      <c r="S29">
        <f t="shared" si="4"/>
        <v>3.15</v>
      </c>
      <c r="T29">
        <f t="shared" si="5"/>
        <v>4.5674999999999999</v>
      </c>
      <c r="U29">
        <f t="shared" si="15"/>
        <v>5.4627547767249975</v>
      </c>
      <c r="V29">
        <f t="shared" si="6"/>
        <v>0.34684157312539665</v>
      </c>
      <c r="W29">
        <f t="shared" si="11"/>
        <v>3.59</v>
      </c>
      <c r="X29">
        <f t="shared" si="16"/>
        <v>18.061896081282221</v>
      </c>
      <c r="Y29">
        <f t="shared" si="13"/>
        <v>9.9606353000000009E-2</v>
      </c>
      <c r="Z29">
        <f t="shared" si="17"/>
        <v>0</v>
      </c>
    </row>
    <row r="30" spans="1:26" x14ac:dyDescent="0.2">
      <c r="A30" s="249">
        <f>IF(A29="","",IF((1+A29)&lt;Input_!$C$36,1+A29,""))</f>
        <v>45466</v>
      </c>
      <c r="B30">
        <v>0.35</v>
      </c>
      <c r="C30">
        <f>L5</f>
        <v>0.40477848775000003</v>
      </c>
      <c r="D30">
        <f t="shared" si="2"/>
        <v>0.1416724707125</v>
      </c>
      <c r="E30">
        <v>0</v>
      </c>
      <c r="F30" s="287"/>
      <c r="G30" s="284"/>
      <c r="H30" s="250">
        <f t="shared" si="7"/>
        <v>0.75202484709811246</v>
      </c>
      <c r="I30">
        <f t="shared" si="8"/>
        <v>2.4910823060124971</v>
      </c>
      <c r="J30">
        <f t="shared" si="9"/>
        <v>0.82141769398750242</v>
      </c>
      <c r="K30" t="str">
        <f t="shared" si="3"/>
        <v/>
      </c>
      <c r="O30" s="249">
        <f t="shared" si="1"/>
        <v>45466</v>
      </c>
      <c r="P30">
        <f>IF(A30&gt;Input_!$C$32,+P29,(IF(A30&lt;Input_!$C$23,"",(Budget_!A30-Input_!$C$23)*Input_!$C$76+Input_!$C$25)))</f>
        <v>16.5625</v>
      </c>
      <c r="Q30">
        <f>(+P30*Input_!$C$18)+R30</f>
        <v>6.4593749999999996</v>
      </c>
      <c r="R30">
        <f>+P30*Input_!$C$19</f>
        <v>3.1468750000000001</v>
      </c>
      <c r="S30">
        <f t="shared" si="4"/>
        <v>3.3124999999999996</v>
      </c>
      <c r="T30">
        <f t="shared" si="5"/>
        <v>4.8031249999999996</v>
      </c>
      <c r="U30">
        <f t="shared" si="15"/>
        <v>5.6379573060124972</v>
      </c>
      <c r="V30">
        <f t="shared" si="6"/>
        <v>0.34040496941962245</v>
      </c>
      <c r="W30">
        <f t="shared" si="11"/>
        <v>3.94</v>
      </c>
      <c r="X30">
        <f t="shared" si="16"/>
        <v>18.847740687061616</v>
      </c>
      <c r="Y30">
        <f t="shared" si="13"/>
        <v>9.9606353000000009E-2</v>
      </c>
      <c r="Z30">
        <f t="shared" si="17"/>
        <v>0</v>
      </c>
    </row>
    <row r="31" spans="1:26" x14ac:dyDescent="0.2">
      <c r="A31" s="249">
        <f>IF(A30="","",IF((1+A30)&lt;Input_!$C$36,1+A30,""))</f>
        <v>45467</v>
      </c>
      <c r="B31">
        <v>0.33</v>
      </c>
      <c r="C31">
        <v>0.25</v>
      </c>
      <c r="D31">
        <f t="shared" si="2"/>
        <v>8.2500000000000004E-2</v>
      </c>
      <c r="E31">
        <v>0</v>
      </c>
      <c r="F31" s="287"/>
      <c r="G31" s="284"/>
      <c r="H31" s="250">
        <f t="shared" si="7"/>
        <v>0.73987980029136613</v>
      </c>
      <c r="I31">
        <f t="shared" si="8"/>
        <v>2.5710823060124972</v>
      </c>
      <c r="J31">
        <f t="shared" si="9"/>
        <v>0.90391769398750288</v>
      </c>
      <c r="K31" t="str">
        <f t="shared" si="3"/>
        <v/>
      </c>
      <c r="O31" s="249">
        <f t="shared" si="1"/>
        <v>45467</v>
      </c>
      <c r="P31">
        <f>IF(A31&gt;Input_!$C$32,+P30,(IF(A31&lt;Input_!$C$23,"",(Budget_!A31-Input_!$C$23)*Input_!$C$76+Input_!$C$25)))</f>
        <v>17.375</v>
      </c>
      <c r="Q31">
        <f>(+P31*Input_!$C$18)+R31</f>
        <v>6.7762500000000001</v>
      </c>
      <c r="R31">
        <f>+P31*Input_!$C$19</f>
        <v>3.30125</v>
      </c>
      <c r="S31">
        <f t="shared" si="4"/>
        <v>3.4750000000000001</v>
      </c>
      <c r="T31">
        <f t="shared" si="5"/>
        <v>5.0387500000000003</v>
      </c>
      <c r="U31">
        <f t="shared" si="15"/>
        <v>5.8723323060124972</v>
      </c>
      <c r="V31">
        <f t="shared" si="6"/>
        <v>0.33797596005827324</v>
      </c>
      <c r="W31">
        <f t="shared" si="11"/>
        <v>4.2699999999999996</v>
      </c>
      <c r="X31">
        <f t="shared" si="16"/>
        <v>20.136999687014296</v>
      </c>
      <c r="Y31">
        <f t="shared" si="13"/>
        <v>9.9606353000000009E-2</v>
      </c>
      <c r="Z31">
        <f t="shared" si="17"/>
        <v>0</v>
      </c>
    </row>
    <row r="32" spans="1:26" x14ac:dyDescent="0.2">
      <c r="A32" s="249">
        <f>IF(A31="","",IF((1+A31)&lt;Input_!$C$36,1+A31,""))</f>
        <v>45468</v>
      </c>
      <c r="B32">
        <v>0.33</v>
      </c>
      <c r="C32">
        <v>0.25</v>
      </c>
      <c r="D32">
        <f t="shared" si="2"/>
        <v>8.2500000000000004E-2</v>
      </c>
      <c r="E32">
        <v>0</v>
      </c>
      <c r="F32" s="287">
        <v>0.5</v>
      </c>
      <c r="G32" s="284"/>
      <c r="H32" s="250">
        <f t="shared" si="7"/>
        <v>0.86627692261511957</v>
      </c>
      <c r="I32">
        <f t="shared" si="8"/>
        <v>3.1510823060124982</v>
      </c>
      <c r="J32">
        <f t="shared" si="9"/>
        <v>0.48641769398750245</v>
      </c>
      <c r="K32" t="str">
        <f t="shared" si="3"/>
        <v/>
      </c>
      <c r="O32" s="249">
        <f t="shared" si="1"/>
        <v>45468</v>
      </c>
      <c r="P32">
        <f>IF(A32&gt;Input_!$C$32,+P31,(IF(A32&lt;Input_!$C$23,"",(Budget_!A32-Input_!$C$23)*Input_!$C$76+Input_!$C$25)))</f>
        <v>18.1875</v>
      </c>
      <c r="Q32">
        <f>(+P32*Input_!$C$18)+R32</f>
        <v>7.0931250000000006</v>
      </c>
      <c r="R32">
        <f>+P32*Input_!$C$19</f>
        <v>3.4556249999999999</v>
      </c>
      <c r="S32">
        <f t="shared" si="4"/>
        <v>3.6375000000000006</v>
      </c>
      <c r="T32">
        <f t="shared" si="5"/>
        <v>5.274375</v>
      </c>
      <c r="U32">
        <f t="shared" si="15"/>
        <v>6.6067073060124981</v>
      </c>
      <c r="V32">
        <f t="shared" si="6"/>
        <v>0.36325538452302397</v>
      </c>
      <c r="W32">
        <f t="shared" si="11"/>
        <v>4.5999999999999996</v>
      </c>
      <c r="X32">
        <f t="shared" si="16"/>
        <v>26.09265349297948</v>
      </c>
      <c r="Y32">
        <f t="shared" si="13"/>
        <v>9.9606353000000009E-2</v>
      </c>
      <c r="Z32">
        <f t="shared" si="17"/>
        <v>0.5</v>
      </c>
    </row>
    <row r="33" spans="1:26" x14ac:dyDescent="0.2">
      <c r="A33" s="249">
        <f>IF(A32="","",IF((1+A32)&lt;Input_!$C$36,1+A32,""))</f>
        <v>45469</v>
      </c>
      <c r="B33">
        <v>0.31</v>
      </c>
      <c r="C33">
        <v>0.25</v>
      </c>
      <c r="D33">
        <f t="shared" si="2"/>
        <v>7.7499999999999999E-2</v>
      </c>
      <c r="E33">
        <v>0</v>
      </c>
      <c r="F33" s="287"/>
      <c r="G33" s="284"/>
      <c r="H33" s="250">
        <f t="shared" si="7"/>
        <v>0.85160060684539418</v>
      </c>
      <c r="I33">
        <f t="shared" si="8"/>
        <v>3.2360823060124981</v>
      </c>
      <c r="J33">
        <f t="shared" si="9"/>
        <v>0.56391769398750213</v>
      </c>
      <c r="K33" t="str">
        <f t="shared" si="3"/>
        <v/>
      </c>
      <c r="O33" s="249">
        <f t="shared" si="1"/>
        <v>45469</v>
      </c>
      <c r="P33">
        <f>IF(A33&gt;Input_!$C$32,+P32,(IF(A33&lt;Input_!$C$23,"",(Budget_!A33-Input_!$C$23)*Input_!$C$76+Input_!$C$25)))</f>
        <v>19</v>
      </c>
      <c r="Q33">
        <f>(+P33*Input_!$C$18)+R33</f>
        <v>7.41</v>
      </c>
      <c r="R33">
        <f>+P33*Input_!$C$19</f>
        <v>3.61</v>
      </c>
      <c r="S33">
        <f t="shared" si="4"/>
        <v>3.8000000000000003</v>
      </c>
      <c r="T33">
        <f t="shared" si="5"/>
        <v>5.51</v>
      </c>
      <c r="U33">
        <f t="shared" si="15"/>
        <v>6.846082306012498</v>
      </c>
      <c r="V33">
        <f t="shared" si="6"/>
        <v>0.36032012136907882</v>
      </c>
      <c r="W33">
        <f t="shared" si="11"/>
        <v>4.9099999999999993</v>
      </c>
      <c r="X33">
        <f t="shared" si="16"/>
        <v>27.664485815992286</v>
      </c>
      <c r="Y33">
        <f t="shared" si="13"/>
        <v>9.9606353000000009E-2</v>
      </c>
      <c r="Z33">
        <f t="shared" si="17"/>
        <v>0.5</v>
      </c>
    </row>
    <row r="34" spans="1:26" x14ac:dyDescent="0.2">
      <c r="A34" s="249">
        <f>IF(A33="","",IF((1+A33)&lt;Input_!$C$36,1+A33,""))</f>
        <v>45470</v>
      </c>
      <c r="B34">
        <v>0.25</v>
      </c>
      <c r="C34">
        <v>0.25</v>
      </c>
      <c r="D34">
        <f t="shared" si="2"/>
        <v>6.25E-2</v>
      </c>
      <c r="E34">
        <v>0</v>
      </c>
      <c r="F34" s="287"/>
      <c r="G34" s="284"/>
      <c r="H34" s="250">
        <f t="shared" si="7"/>
        <v>0.84191351571293305</v>
      </c>
      <c r="I34">
        <f t="shared" si="8"/>
        <v>3.3360823060124973</v>
      </c>
      <c r="J34">
        <f t="shared" si="9"/>
        <v>0.62641769398750302</v>
      </c>
      <c r="K34" t="str">
        <f t="shared" si="3"/>
        <v/>
      </c>
      <c r="O34" s="249">
        <f t="shared" si="1"/>
        <v>45470</v>
      </c>
      <c r="P34">
        <f>IF(A34&gt;Input_!$C$32,+P33,(IF(A34&lt;Input_!$C$23,"",(Budget_!A34-Input_!$C$23)*Input_!$C$76+Input_!$C$25)))</f>
        <v>19.8125</v>
      </c>
      <c r="Q34">
        <f>(+P34*Input_!$C$18)+R34</f>
        <v>7.7268750000000006</v>
      </c>
      <c r="R34">
        <f>+P34*Input_!$C$19</f>
        <v>3.7643750000000002</v>
      </c>
      <c r="S34">
        <f t="shared" si="4"/>
        <v>3.9625000000000004</v>
      </c>
      <c r="T34">
        <f t="shared" si="5"/>
        <v>5.7456250000000004</v>
      </c>
      <c r="U34">
        <f t="shared" si="15"/>
        <v>7.1004573060124976</v>
      </c>
      <c r="V34">
        <f t="shared" si="6"/>
        <v>0.35838270314258663</v>
      </c>
      <c r="W34">
        <f t="shared" si="11"/>
        <v>5.1599999999999993</v>
      </c>
      <c r="X34">
        <f t="shared" si="16"/>
        <v>29.433334983185457</v>
      </c>
      <c r="Y34">
        <f t="shared" si="13"/>
        <v>9.9606353000000009E-2</v>
      </c>
      <c r="Z34">
        <f t="shared" si="17"/>
        <v>0.5</v>
      </c>
    </row>
    <row r="35" spans="1:26" x14ac:dyDescent="0.2">
      <c r="A35" s="249">
        <f>IF(A34="","",IF((1+A34)&lt;Input_!$C$36,1+A34,""))</f>
        <v>45471</v>
      </c>
      <c r="B35">
        <v>0.28999999999999998</v>
      </c>
      <c r="C35">
        <v>0.28166666666666668</v>
      </c>
      <c r="D35">
        <f t="shared" si="2"/>
        <v>8.168333333333333E-2</v>
      </c>
      <c r="E35">
        <v>2.0078750999999999E-2</v>
      </c>
      <c r="F35" s="287"/>
      <c r="G35" s="284"/>
      <c r="H35" s="250">
        <f t="shared" si="7"/>
        <v>0.83320672089191816</v>
      </c>
      <c r="I35">
        <f t="shared" si="8"/>
        <v>3.4369777236791617</v>
      </c>
      <c r="J35">
        <f t="shared" si="9"/>
        <v>0.68802227632083746</v>
      </c>
      <c r="K35">
        <f t="shared" si="3"/>
        <v>2.0078750999999999E-2</v>
      </c>
      <c r="O35" s="249">
        <f t="shared" si="1"/>
        <v>45471</v>
      </c>
      <c r="P35">
        <f>IF(A35&gt;Input_!$C$32,+P34,(IF(A35&lt;Input_!$C$23,"",(Budget_!A35-Input_!$C$23)*Input_!$C$76+Input_!$C$25)))</f>
        <v>20.625</v>
      </c>
      <c r="Q35">
        <f>(+P35*Input_!$C$18)+R35</f>
        <v>8.0437499999999993</v>
      </c>
      <c r="R35">
        <f>+P35*Input_!$C$19</f>
        <v>3.9187500000000002</v>
      </c>
      <c r="S35">
        <f t="shared" si="4"/>
        <v>4.1249999999999991</v>
      </c>
      <c r="T35">
        <f t="shared" si="5"/>
        <v>5.9812499999999993</v>
      </c>
      <c r="U35">
        <f t="shared" si="15"/>
        <v>7.3557277236791618</v>
      </c>
      <c r="V35">
        <f t="shared" si="6"/>
        <v>0.35664134417838361</v>
      </c>
      <c r="W35">
        <f t="shared" si="11"/>
        <v>5.4499999999999993</v>
      </c>
      <c r="X35">
        <f t="shared" si="16"/>
        <v>31.262722327734508</v>
      </c>
      <c r="Y35">
        <f t="shared" si="13"/>
        <v>0.11968510400000001</v>
      </c>
      <c r="Z35">
        <f t="shared" si="17"/>
        <v>0.5</v>
      </c>
    </row>
    <row r="36" spans="1:26" x14ac:dyDescent="0.2">
      <c r="A36" s="249">
        <f>IF(A35="","",IF((1+A35)&lt;Input_!$C$36,1+A35,""))</f>
        <v>45472</v>
      </c>
      <c r="B36">
        <v>0.24</v>
      </c>
      <c r="C36">
        <v>0.31333333333333335</v>
      </c>
      <c r="D36">
        <f t="shared" si="2"/>
        <v>7.5200000000000003E-2</v>
      </c>
      <c r="E36">
        <v>7.0078777999999994E-2</v>
      </c>
      <c r="F36" s="287"/>
      <c r="G36" s="284"/>
      <c r="H36" s="250">
        <f t="shared" si="7"/>
        <v>0.83833387794266168</v>
      </c>
      <c r="I36">
        <f t="shared" si="8"/>
        <v>3.5943565016791625</v>
      </c>
      <c r="J36">
        <f t="shared" si="9"/>
        <v>0.69314349832083799</v>
      </c>
      <c r="K36">
        <f t="shared" si="3"/>
        <v>7.0078777999999994E-2</v>
      </c>
      <c r="O36" s="249">
        <f t="shared" si="1"/>
        <v>45472</v>
      </c>
      <c r="P36">
        <f>IF(A36&gt;Input_!$C$32,+P35,(IF(A36&lt;Input_!$C$23,"",(Budget_!A36-Input_!$C$23)*Input_!$C$76+Input_!$C$25)))</f>
        <v>21.4375</v>
      </c>
      <c r="Q36">
        <f>(+P36*Input_!$C$18)+R36</f>
        <v>8.3606250000000006</v>
      </c>
      <c r="R36">
        <f>+P36*Input_!$C$19</f>
        <v>4.0731250000000001</v>
      </c>
      <c r="S36">
        <f t="shared" si="4"/>
        <v>4.2875000000000005</v>
      </c>
      <c r="T36">
        <f t="shared" si="5"/>
        <v>6.2168749999999999</v>
      </c>
      <c r="U36">
        <f t="shared" si="15"/>
        <v>7.6674815016791626</v>
      </c>
      <c r="V36">
        <f t="shared" si="6"/>
        <v>0.35766677558853238</v>
      </c>
      <c r="W36">
        <f t="shared" si="11"/>
        <v>5.6899999999999995</v>
      </c>
      <c r="X36">
        <f t="shared" si="16"/>
        <v>33.776536987065207</v>
      </c>
      <c r="Y36">
        <f t="shared" si="13"/>
        <v>0.18976388199999999</v>
      </c>
      <c r="Z36">
        <f t="shared" si="17"/>
        <v>0.5</v>
      </c>
    </row>
    <row r="37" spans="1:26" x14ac:dyDescent="0.2">
      <c r="A37" s="249">
        <f>IF(A36="","",IF((1+A36)&lt;Input_!$C$36,1+A36,""))</f>
        <v>45473</v>
      </c>
      <c r="B37">
        <v>0.09</v>
      </c>
      <c r="C37">
        <v>0.34500000000000003</v>
      </c>
      <c r="D37">
        <f t="shared" si="2"/>
        <v>3.1050000000000001E-2</v>
      </c>
      <c r="E37">
        <v>9.8425249999999995E-3</v>
      </c>
      <c r="F37" s="287"/>
      <c r="G37" s="284"/>
      <c r="H37" s="250">
        <f t="shared" si="7"/>
        <v>0.83947169138857602</v>
      </c>
      <c r="I37">
        <f t="shared" si="8"/>
        <v>3.7356490266791633</v>
      </c>
      <c r="J37">
        <f t="shared" si="9"/>
        <v>0.71435097332083686</v>
      </c>
      <c r="K37">
        <f t="shared" si="3"/>
        <v>9.8425249999999995E-3</v>
      </c>
      <c r="O37" s="249">
        <f t="shared" si="1"/>
        <v>45473</v>
      </c>
      <c r="P37">
        <f>IF(A37&gt;Input_!$C$32,+P36,(IF(A37&lt;Input_!$C$23,"",(Budget_!A37-Input_!$C$23)*Input_!$C$76+Input_!$C$25)))</f>
        <v>22.25</v>
      </c>
      <c r="Q37">
        <f>(+P37*Input_!$C$18)+R37</f>
        <v>8.6775000000000002</v>
      </c>
      <c r="R37">
        <f>+P37*Input_!$C$19</f>
        <v>4.2275</v>
      </c>
      <c r="S37">
        <f t="shared" si="4"/>
        <v>4.45</v>
      </c>
      <c r="T37">
        <f t="shared" si="5"/>
        <v>6.4525000000000006</v>
      </c>
      <c r="U37">
        <f t="shared" si="15"/>
        <v>7.9631490266791634</v>
      </c>
      <c r="V37">
        <f t="shared" si="6"/>
        <v>0.35789433827771522</v>
      </c>
      <c r="W37">
        <f t="shared" si="11"/>
        <v>5.7799999999999994</v>
      </c>
      <c r="X37">
        <f t="shared" si="16"/>
        <v>36.200029910815147</v>
      </c>
      <c r="Y37">
        <f t="shared" si="13"/>
        <v>0.19960640699999999</v>
      </c>
      <c r="Z37">
        <f t="shared" si="17"/>
        <v>0.5</v>
      </c>
    </row>
    <row r="38" spans="1:26" x14ac:dyDescent="0.2">
      <c r="A38" s="249">
        <f>IF(A37="","",IF((1+A37)&lt;Input_!$C$36,1+A37,""))</f>
        <v>45474</v>
      </c>
      <c r="B38">
        <v>0.23</v>
      </c>
      <c r="C38">
        <v>0.37666666666666671</v>
      </c>
      <c r="D38">
        <f t="shared" si="2"/>
        <v>8.663333333333334E-2</v>
      </c>
      <c r="E38">
        <v>0.14015755599999999</v>
      </c>
      <c r="F38" s="287"/>
      <c r="G38" s="284"/>
      <c r="H38" s="250">
        <f t="shared" si="7"/>
        <v>0.85673132777145367</v>
      </c>
      <c r="I38">
        <f t="shared" si="8"/>
        <v>3.9516732493458298</v>
      </c>
      <c r="J38">
        <f t="shared" si="9"/>
        <v>0.66082675065417007</v>
      </c>
      <c r="K38">
        <f t="shared" si="3"/>
        <v>0.14015755599999999</v>
      </c>
      <c r="O38" s="249">
        <f t="shared" si="1"/>
        <v>45474</v>
      </c>
      <c r="P38">
        <f>IF(A38&gt;Input_!$C$32,+P37,(IF(A38&lt;Input_!$C$23,"",(Budget_!A38-Input_!$C$23)*Input_!$C$76+Input_!$C$25)))</f>
        <v>23.0625</v>
      </c>
      <c r="Q38">
        <f>(+P38*Input_!$C$18)+R38</f>
        <v>8.9943749999999998</v>
      </c>
      <c r="R38">
        <f>+P38*Input_!$C$19</f>
        <v>4.381875</v>
      </c>
      <c r="S38">
        <f t="shared" si="4"/>
        <v>4.6124999999999998</v>
      </c>
      <c r="T38">
        <f t="shared" si="5"/>
        <v>6.6881249999999994</v>
      </c>
      <c r="U38">
        <f t="shared" si="15"/>
        <v>8.3335482493458297</v>
      </c>
      <c r="V38">
        <f t="shared" si="6"/>
        <v>0.36134626555429072</v>
      </c>
      <c r="W38">
        <f t="shared" si="11"/>
        <v>6.01</v>
      </c>
      <c r="X38">
        <f t="shared" si="16"/>
        <v>39.619584689072688</v>
      </c>
      <c r="Y38">
        <f t="shared" si="13"/>
        <v>0.339763963</v>
      </c>
      <c r="Z38">
        <f t="shared" si="17"/>
        <v>0.5</v>
      </c>
    </row>
    <row r="39" spans="1:26" x14ac:dyDescent="0.2">
      <c r="A39" s="249">
        <f>IF(A38="","",IF((1+A38)&lt;Input_!$C$36,1+A38,""))</f>
        <v>45475</v>
      </c>
      <c r="B39">
        <v>0.22</v>
      </c>
      <c r="C39">
        <v>0.40833333333333338</v>
      </c>
      <c r="D39">
        <f t="shared" si="2"/>
        <v>8.9833333333333348E-2</v>
      </c>
      <c r="E39">
        <v>0.35000018900000002</v>
      </c>
      <c r="F39" s="287">
        <v>0</v>
      </c>
      <c r="G39" s="284"/>
      <c r="H39" s="250">
        <f t="shared" si="7"/>
        <v>0.91609216858900444</v>
      </c>
      <c r="I39">
        <f t="shared" si="8"/>
        <v>4.3743401050124975</v>
      </c>
      <c r="J39">
        <f t="shared" si="9"/>
        <v>0.40065989498750376</v>
      </c>
      <c r="K39">
        <f t="shared" si="3"/>
        <v>0.35000018900000002</v>
      </c>
      <c r="O39" s="249">
        <f t="shared" si="1"/>
        <v>45475</v>
      </c>
      <c r="P39">
        <f>IF(A39&gt;Input_!$C$32,+P38,(IF(A39&lt;Input_!$C$23,"",(Budget_!A39-Input_!$C$23)*Input_!$C$76+Input_!$C$25)))</f>
        <v>23.875</v>
      </c>
      <c r="Q39">
        <f>(+P39*Input_!$C$18)+R39</f>
        <v>9.3112500000000011</v>
      </c>
      <c r="R39">
        <f>+P39*Input_!$C$19</f>
        <v>4.5362499999999999</v>
      </c>
      <c r="S39">
        <f t="shared" si="4"/>
        <v>4.7750000000000012</v>
      </c>
      <c r="T39">
        <f t="shared" si="5"/>
        <v>6.9237500000000001</v>
      </c>
      <c r="U39">
        <f t="shared" si="15"/>
        <v>8.9105901050124974</v>
      </c>
      <c r="V39">
        <f t="shared" si="6"/>
        <v>0.37321843371780095</v>
      </c>
      <c r="W39">
        <f t="shared" si="11"/>
        <v>6.2299999999999995</v>
      </c>
      <c r="X39">
        <f t="shared" si="16"/>
        <v>45.901701655683688</v>
      </c>
      <c r="Y39">
        <f t="shared" si="13"/>
        <v>0.68976415199999996</v>
      </c>
      <c r="Z39">
        <f t="shared" si="17"/>
        <v>0.5</v>
      </c>
    </row>
    <row r="40" spans="1:26" x14ac:dyDescent="0.2">
      <c r="A40" s="249">
        <f>IF(A39="","",IF((1+A39)&lt;Input_!$C$36,1+A39,""))</f>
        <v>45476</v>
      </c>
      <c r="B40">
        <v>0.2</v>
      </c>
      <c r="C40">
        <v>0.44000000000000006</v>
      </c>
      <c r="D40">
        <f t="shared" si="2"/>
        <v>8.8000000000000023E-2</v>
      </c>
      <c r="E40">
        <v>0</v>
      </c>
      <c r="F40" s="287"/>
      <c r="G40" s="284"/>
      <c r="H40" s="250">
        <f t="shared" si="7"/>
        <v>0.90103090734430324</v>
      </c>
      <c r="I40">
        <f t="shared" si="8"/>
        <v>4.4488401050124979</v>
      </c>
      <c r="J40">
        <f t="shared" si="9"/>
        <v>0.48865989498750295</v>
      </c>
      <c r="K40" t="str">
        <f t="shared" si="3"/>
        <v/>
      </c>
      <c r="O40" s="249">
        <f t="shared" si="1"/>
        <v>45476</v>
      </c>
      <c r="P40">
        <f>IF(A40&gt;Input_!$C$32,+P39,(IF(A40&lt;Input_!$C$23,"",(Budget_!A40-Input_!$C$23)*Input_!$C$76+Input_!$C$25)))</f>
        <v>24.6875</v>
      </c>
      <c r="Q40">
        <f>(+P40*Input_!$C$18)+R40</f>
        <v>9.6281250000000007</v>
      </c>
      <c r="R40">
        <f>+P40*Input_!$C$19</f>
        <v>4.6906249999999998</v>
      </c>
      <c r="S40">
        <f t="shared" si="4"/>
        <v>4.9375000000000009</v>
      </c>
      <c r="T40">
        <f t="shared" si="5"/>
        <v>7.1593750000000007</v>
      </c>
      <c r="U40">
        <f t="shared" si="15"/>
        <v>9.1394651050124978</v>
      </c>
      <c r="V40">
        <f t="shared" si="6"/>
        <v>0.3702061814688607</v>
      </c>
      <c r="W40">
        <f t="shared" si="11"/>
        <v>6.43</v>
      </c>
      <c r="X40">
        <f t="shared" si="16"/>
        <v>47.819393897541858</v>
      </c>
      <c r="Y40">
        <f t="shared" si="13"/>
        <v>0.68976415199999996</v>
      </c>
      <c r="Z40">
        <f t="shared" si="17"/>
        <v>0.5</v>
      </c>
    </row>
    <row r="41" spans="1:26" x14ac:dyDescent="0.2">
      <c r="A41" s="249">
        <f>IF(A40="","",IF((1+A40)&lt;Input_!$C$36,1+A40,""))</f>
        <v>45477</v>
      </c>
      <c r="B41">
        <v>0.23</v>
      </c>
      <c r="C41">
        <v>0.47166666666666673</v>
      </c>
      <c r="D41">
        <f t="shared" si="2"/>
        <v>0.10848333333333335</v>
      </c>
      <c r="E41">
        <v>0.179921357</v>
      </c>
      <c r="F41" s="287"/>
      <c r="G41" s="284"/>
      <c r="H41" s="250">
        <f t="shared" si="7"/>
        <v>0.91819178993709072</v>
      </c>
      <c r="I41">
        <f t="shared" si="8"/>
        <v>4.6827781286791632</v>
      </c>
      <c r="J41">
        <f t="shared" si="9"/>
        <v>0.41722187132083732</v>
      </c>
      <c r="K41">
        <f t="shared" si="3"/>
        <v>0.179921357</v>
      </c>
      <c r="O41" s="249">
        <f t="shared" si="1"/>
        <v>45477</v>
      </c>
      <c r="P41">
        <f>IF(A41&gt;Input_!$C$32,+P40,(IF(A41&lt;Input_!$C$23,"",(Budget_!A41-Input_!$C$23)*Input_!$C$76+Input_!$C$25)))</f>
        <v>25.5</v>
      </c>
      <c r="Q41">
        <f>(+P41*Input_!$C$18)+R41</f>
        <v>9.9450000000000003</v>
      </c>
      <c r="R41">
        <f>+P41*Input_!$C$19</f>
        <v>4.8449999999999998</v>
      </c>
      <c r="S41">
        <f t="shared" si="4"/>
        <v>5.1000000000000005</v>
      </c>
      <c r="T41">
        <f t="shared" si="5"/>
        <v>7.3949999999999996</v>
      </c>
      <c r="U41">
        <f t="shared" si="15"/>
        <v>9.527778128679163</v>
      </c>
      <c r="V41">
        <f t="shared" si="6"/>
        <v>0.37363835798741818</v>
      </c>
      <c r="W41">
        <f t="shared" si="11"/>
        <v>6.66</v>
      </c>
      <c r="X41">
        <f t="shared" si="16"/>
        <v>52.011471035886473</v>
      </c>
      <c r="Y41">
        <f t="shared" si="13"/>
        <v>0.86968550899999997</v>
      </c>
      <c r="Z41">
        <f t="shared" si="17"/>
        <v>0.5</v>
      </c>
    </row>
    <row r="42" spans="1:26" x14ac:dyDescent="0.2">
      <c r="A42" s="249">
        <f>IF(A41="","",IF((1+A41)&lt;Input_!$C$36,1+A41,""))</f>
        <v>45478</v>
      </c>
      <c r="B42">
        <v>0.15</v>
      </c>
      <c r="C42">
        <v>0.50333333333333341</v>
      </c>
      <c r="D42">
        <f t="shared" si="2"/>
        <v>7.5500000000000012E-2</v>
      </c>
      <c r="E42">
        <v>0</v>
      </c>
      <c r="F42" s="287"/>
      <c r="G42" s="284"/>
      <c r="H42" s="250">
        <f t="shared" si="7"/>
        <v>0.90637114084164649</v>
      </c>
      <c r="I42">
        <f t="shared" si="8"/>
        <v>4.7697781286791647</v>
      </c>
      <c r="J42">
        <f t="shared" si="9"/>
        <v>0.49272187132083545</v>
      </c>
      <c r="K42" t="str">
        <f t="shared" si="3"/>
        <v/>
      </c>
      <c r="O42" s="249">
        <f t="shared" si="1"/>
        <v>45478</v>
      </c>
      <c r="P42">
        <f>IF(A42&gt;Input_!$C$32,+P41,(IF(A42&lt;Input_!$C$23,"",(Budget_!A42-Input_!$C$23)*Input_!$C$76+Input_!$C$25)))</f>
        <v>26.3125</v>
      </c>
      <c r="Q42">
        <f>(+P42*Input_!$C$18)+R42</f>
        <v>10.261875</v>
      </c>
      <c r="R42">
        <f>+P42*Input_!$C$19</f>
        <v>4.9993749999999997</v>
      </c>
      <c r="S42">
        <f t="shared" si="4"/>
        <v>5.2625000000000002</v>
      </c>
      <c r="T42">
        <f t="shared" si="5"/>
        <v>7.6306250000000002</v>
      </c>
      <c r="U42">
        <f t="shared" si="15"/>
        <v>9.7691531286791644</v>
      </c>
      <c r="V42">
        <f t="shared" si="6"/>
        <v>0.37127422816832928</v>
      </c>
      <c r="W42">
        <f t="shared" si="11"/>
        <v>6.8100000000000005</v>
      </c>
      <c r="X42">
        <f t="shared" si="16"/>
        <v>54.227317928891516</v>
      </c>
      <c r="Y42">
        <f t="shared" si="13"/>
        <v>0.86968550899999997</v>
      </c>
      <c r="Z42">
        <f t="shared" si="17"/>
        <v>0.5</v>
      </c>
    </row>
    <row r="43" spans="1:26" x14ac:dyDescent="0.2">
      <c r="A43" s="249">
        <f>IF(A42="","",IF((1+A42)&lt;Input_!$C$36,1+A42,""))</f>
        <v>45479</v>
      </c>
      <c r="B43">
        <v>0.21</v>
      </c>
      <c r="C43">
        <f>M5</f>
        <v>0.70896496399999998</v>
      </c>
      <c r="D43">
        <f t="shared" si="2"/>
        <v>0.14888264243999999</v>
      </c>
      <c r="E43">
        <v>0.179921357</v>
      </c>
      <c r="F43" s="287"/>
      <c r="G43" s="284"/>
      <c r="H43" s="250">
        <f t="shared" si="7"/>
        <v>0.91489711396113615</v>
      </c>
      <c r="I43">
        <f t="shared" si="8"/>
        <v>4.9633168432391646</v>
      </c>
      <c r="J43">
        <f t="shared" si="9"/>
        <v>0.46168315676083616</v>
      </c>
      <c r="K43">
        <f t="shared" si="3"/>
        <v>0.179921357</v>
      </c>
      <c r="O43" s="249">
        <f t="shared" si="1"/>
        <v>45479</v>
      </c>
      <c r="P43">
        <f>IF(A43&gt;Input_!$C$32,+P42,(IF(A43&lt;Input_!$C$23,"",(Budget_!A43-Input_!$C$23)*Input_!$C$76+Input_!$C$25)))</f>
        <v>27.125</v>
      </c>
      <c r="Q43">
        <f>(+P43*Input_!$C$18)+R43</f>
        <v>10.578750000000001</v>
      </c>
      <c r="R43">
        <f>+P43*Input_!$C$19</f>
        <v>5.1537500000000005</v>
      </c>
      <c r="S43">
        <f t="shared" si="4"/>
        <v>5.4250000000000007</v>
      </c>
      <c r="T43">
        <f t="shared" si="5"/>
        <v>7.8662500000000009</v>
      </c>
      <c r="U43">
        <f t="shared" si="15"/>
        <v>10.117066843239165</v>
      </c>
      <c r="V43">
        <f t="shared" si="6"/>
        <v>0.37297942279222729</v>
      </c>
      <c r="W43">
        <f t="shared" si="11"/>
        <v>7.0200000000000005</v>
      </c>
      <c r="X43">
        <f t="shared" si="16"/>
        <v>58.080458267225431</v>
      </c>
      <c r="Y43">
        <f t="shared" si="13"/>
        <v>1.049606866</v>
      </c>
      <c r="Z43">
        <f t="shared" si="17"/>
        <v>0.5</v>
      </c>
    </row>
    <row r="44" spans="1:26" x14ac:dyDescent="0.2">
      <c r="A44" s="249">
        <f>IF(A43="","",IF((1+A43)&lt;Input_!$C$36,1+A43,""))</f>
        <v>45480</v>
      </c>
      <c r="B44">
        <v>0.09</v>
      </c>
      <c r="C44">
        <v>0.56666666666666665</v>
      </c>
      <c r="D44">
        <f t="shared" si="2"/>
        <v>5.0999999999999997E-2</v>
      </c>
      <c r="E44">
        <v>0.19015758299999999</v>
      </c>
      <c r="F44" s="287"/>
      <c r="G44" s="284"/>
      <c r="H44" s="250">
        <f t="shared" si="7"/>
        <v>0.94227730223519734</v>
      </c>
      <c r="I44">
        <f t="shared" si="8"/>
        <v>5.2649744262391653</v>
      </c>
      <c r="J44">
        <f t="shared" si="9"/>
        <v>0.32252557376083502</v>
      </c>
      <c r="K44">
        <f t="shared" si="3"/>
        <v>0.19015758299999999</v>
      </c>
      <c r="O44" s="249">
        <f t="shared" si="1"/>
        <v>45480</v>
      </c>
      <c r="P44">
        <f>IF(A44&gt;Input_!$C$32,+P43,(IF(A44&lt;Input_!$C$23,"",(Budget_!A44-Input_!$C$23)*Input_!$C$76+Input_!$C$25)))</f>
        <v>27.9375</v>
      </c>
      <c r="Q44">
        <f>(+P44*Input_!$C$18)+R44</f>
        <v>10.895625000000001</v>
      </c>
      <c r="R44">
        <f>+P44*Input_!$C$19</f>
        <v>5.3081250000000004</v>
      </c>
      <c r="S44">
        <f t="shared" si="4"/>
        <v>5.5875000000000004</v>
      </c>
      <c r="T44">
        <f t="shared" si="5"/>
        <v>8.1018749999999997</v>
      </c>
      <c r="U44">
        <f t="shared" si="15"/>
        <v>10.573099426239166</v>
      </c>
      <c r="V44">
        <f t="shared" si="6"/>
        <v>0.37845546044703948</v>
      </c>
      <c r="W44">
        <f t="shared" si="11"/>
        <v>7.11</v>
      </c>
      <c r="X44">
        <f t="shared" si="16"/>
        <v>63.768973085233199</v>
      </c>
      <c r="Y44">
        <f t="shared" si="13"/>
        <v>1.2397644489999999</v>
      </c>
      <c r="Z44">
        <f t="shared" si="17"/>
        <v>0.5</v>
      </c>
    </row>
    <row r="45" spans="1:26" x14ac:dyDescent="0.2">
      <c r="A45" s="249">
        <f>IF(A44="","",IF((1+A44)&lt;Input_!$C$36,1+A44,""))</f>
        <v>45481</v>
      </c>
      <c r="B45">
        <v>0.23</v>
      </c>
      <c r="C45">
        <v>0.59833333333333327</v>
      </c>
      <c r="D45">
        <f t="shared" si="2"/>
        <v>0.13761666666666666</v>
      </c>
      <c r="E45">
        <v>9.0157529E-2</v>
      </c>
      <c r="F45" s="287"/>
      <c r="G45" s="284"/>
      <c r="H45" s="250">
        <f t="shared" si="7"/>
        <v>0.93565483279521755</v>
      </c>
      <c r="I45">
        <f t="shared" si="8"/>
        <v>5.3800152885725012</v>
      </c>
      <c r="J45">
        <f t="shared" si="9"/>
        <v>0.36998471142749878</v>
      </c>
      <c r="K45">
        <f t="shared" si="3"/>
        <v>9.0157529E-2</v>
      </c>
      <c r="O45" s="249">
        <f t="shared" si="1"/>
        <v>45481</v>
      </c>
      <c r="P45">
        <f>IF(A45&gt;Input_!$C$32,+P44,(IF(A45&lt;Input_!$C$23,"",(Budget_!A45-Input_!$C$23)*Input_!$C$76+Input_!$C$25)))</f>
        <v>28.75</v>
      </c>
      <c r="Q45">
        <f>(+P45*Input_!$C$18)+R45</f>
        <v>11.2125</v>
      </c>
      <c r="R45">
        <f>+P45*Input_!$C$19</f>
        <v>5.4625000000000004</v>
      </c>
      <c r="S45">
        <f t="shared" si="4"/>
        <v>5.75</v>
      </c>
      <c r="T45">
        <f t="shared" si="5"/>
        <v>8.3375000000000004</v>
      </c>
      <c r="U45">
        <f t="shared" si="15"/>
        <v>10.842515288572502</v>
      </c>
      <c r="V45">
        <f t="shared" si="6"/>
        <v>0.37713096655904355</v>
      </c>
      <c r="W45">
        <f t="shared" si="11"/>
        <v>7.3400000000000007</v>
      </c>
      <c r="X45">
        <f t="shared" si="16"/>
        <v>66.670398019101142</v>
      </c>
      <c r="Y45">
        <f t="shared" si="13"/>
        <v>1.329921978</v>
      </c>
      <c r="Z45">
        <f t="shared" si="17"/>
        <v>0.5</v>
      </c>
    </row>
    <row r="46" spans="1:26" x14ac:dyDescent="0.2">
      <c r="A46" s="249">
        <f>IF(A45="","",IF((1+A45)&lt;Input_!$C$36,1+A45,""))</f>
        <v>45482</v>
      </c>
      <c r="B46">
        <v>0.24</v>
      </c>
      <c r="C46">
        <v>0.62999999999999989</v>
      </c>
      <c r="D46">
        <f t="shared" si="2"/>
        <v>0.15119999999999997</v>
      </c>
      <c r="E46">
        <v>0</v>
      </c>
      <c r="F46" s="287">
        <v>0</v>
      </c>
      <c r="G46" s="284"/>
      <c r="H46" s="250">
        <f t="shared" si="7"/>
        <v>0.91185036593192448</v>
      </c>
      <c r="I46">
        <f t="shared" si="8"/>
        <v>5.3913152885725051</v>
      </c>
      <c r="J46">
        <f t="shared" si="9"/>
        <v>0.52118471142749634</v>
      </c>
      <c r="K46" t="str">
        <f t="shared" si="3"/>
        <v/>
      </c>
      <c r="O46" s="249">
        <f t="shared" si="1"/>
        <v>45482</v>
      </c>
      <c r="P46">
        <f>IF(A46&gt;Input_!$C$32,+P45,(IF(A46&lt;Input_!$C$23,"",(Budget_!A46-Input_!$C$23)*Input_!$C$76+Input_!$C$25)))</f>
        <v>29.5625</v>
      </c>
      <c r="Q46">
        <f>(+P46*Input_!$C$18)+R46</f>
        <v>11.529375000000002</v>
      </c>
      <c r="R46">
        <f>+P46*Input_!$C$19</f>
        <v>5.6168750000000003</v>
      </c>
      <c r="S46">
        <f t="shared" si="4"/>
        <v>5.9125000000000014</v>
      </c>
      <c r="T46">
        <f t="shared" si="5"/>
        <v>8.573125000000001</v>
      </c>
      <c r="U46">
        <f t="shared" si="15"/>
        <v>11.008190288572505</v>
      </c>
      <c r="V46">
        <f t="shared" si="6"/>
        <v>0.37237007318638499</v>
      </c>
      <c r="W46">
        <f t="shared" si="11"/>
        <v>7.580000000000001</v>
      </c>
      <c r="X46">
        <f t="shared" si="16"/>
        <v>67.92174960229633</v>
      </c>
      <c r="Y46">
        <f t="shared" si="13"/>
        <v>1.329921978</v>
      </c>
      <c r="Z46">
        <f t="shared" si="17"/>
        <v>0.5</v>
      </c>
    </row>
    <row r="47" spans="1:26" x14ac:dyDescent="0.2">
      <c r="A47" s="249">
        <f>IF(A46="","",IF((1+A46)&lt;Input_!$C$36,1+A46,""))</f>
        <v>45483</v>
      </c>
      <c r="B47">
        <v>0.26</v>
      </c>
      <c r="C47">
        <v>0.66166666666666651</v>
      </c>
      <c r="D47">
        <f t="shared" si="2"/>
        <v>0.17203333333333329</v>
      </c>
      <c r="E47">
        <v>0</v>
      </c>
      <c r="F47" s="287">
        <v>1</v>
      </c>
      <c r="G47" s="284"/>
      <c r="H47" s="250">
        <f t="shared" si="7"/>
        <v>1</v>
      </c>
      <c r="I47">
        <f t="shared" si="8"/>
        <v>6.0750000000000011</v>
      </c>
      <c r="J47">
        <f t="shared" si="9"/>
        <v>0</v>
      </c>
      <c r="K47" t="str">
        <f t="shared" si="3"/>
        <v/>
      </c>
      <c r="O47" s="249">
        <f t="shared" si="1"/>
        <v>45483</v>
      </c>
      <c r="P47">
        <f>IF(A47&gt;Input_!$C$32,+P46,(IF(A47&lt;Input_!$C$23,"",(Budget_!A47-Input_!$C$23)*Input_!$C$76+Input_!$C$25)))</f>
        <v>30.375</v>
      </c>
      <c r="Q47">
        <f>(+P47*Input_!$C$18)+R47</f>
        <v>11.846250000000001</v>
      </c>
      <c r="R47">
        <f>+P47*Input_!$C$19</f>
        <v>5.7712500000000002</v>
      </c>
      <c r="S47">
        <f t="shared" si="4"/>
        <v>6.0750000000000011</v>
      </c>
      <c r="T47">
        <f t="shared" si="5"/>
        <v>8.8087499999999999</v>
      </c>
      <c r="U47">
        <f t="shared" si="15"/>
        <v>11.846250000000001</v>
      </c>
      <c r="V47">
        <f t="shared" si="6"/>
        <v>0.39000000000000007</v>
      </c>
      <c r="W47">
        <f t="shared" si="11"/>
        <v>7.8400000000000007</v>
      </c>
      <c r="X47">
        <f t="shared" si="16"/>
        <v>80.774718750000019</v>
      </c>
      <c r="Y47">
        <f t="shared" si="13"/>
        <v>1.329921978</v>
      </c>
      <c r="Z47">
        <f t="shared" si="17"/>
        <v>1.5</v>
      </c>
    </row>
    <row r="48" spans="1:26" x14ac:dyDescent="0.2">
      <c r="A48" s="249">
        <f>IF(A47="","",IF((1+A47)&lt;Input_!$C$36,1+A47,""))</f>
        <v>45484</v>
      </c>
      <c r="B48">
        <v>0.26</v>
      </c>
      <c r="C48">
        <v>0.69333333333333313</v>
      </c>
      <c r="D48">
        <f t="shared" si="2"/>
        <v>0.18026666666666663</v>
      </c>
      <c r="E48">
        <v>0</v>
      </c>
      <c r="F48" s="288"/>
      <c r="G48" s="284"/>
      <c r="H48" s="250">
        <f t="shared" si="7"/>
        <v>0.97109953239812996</v>
      </c>
      <c r="I48">
        <f t="shared" si="8"/>
        <v>6.0572333333333361</v>
      </c>
      <c r="J48">
        <f t="shared" si="9"/>
        <v>0.18026666666666458</v>
      </c>
      <c r="K48" t="str">
        <f t="shared" si="3"/>
        <v/>
      </c>
      <c r="O48" s="249">
        <f t="shared" si="1"/>
        <v>45484</v>
      </c>
      <c r="P48">
        <f>IF(A48&gt;Input_!$C$32,+P47,(IF(A48&lt;Input_!$C$23,"",(Budget_!A48-Input_!$C$23)*Input_!$C$76+Input_!$C$25)))</f>
        <v>31.1875</v>
      </c>
      <c r="Q48">
        <f>(+P48*Input_!$C$18)+R48</f>
        <v>12.163125000000001</v>
      </c>
      <c r="R48">
        <f>+P48*Input_!$C$19</f>
        <v>5.9256250000000001</v>
      </c>
      <c r="S48">
        <f t="shared" si="4"/>
        <v>6.2375000000000007</v>
      </c>
      <c r="T48">
        <f t="shared" si="5"/>
        <v>9.0443750000000005</v>
      </c>
      <c r="U48">
        <f t="shared" si="15"/>
        <v>11.982858333333336</v>
      </c>
      <c r="V48">
        <f t="shared" si="6"/>
        <v>0.38421990647962601</v>
      </c>
      <c r="W48">
        <f t="shared" si="11"/>
        <v>8.1000000000000014</v>
      </c>
      <c r="X48">
        <f t="shared" si="16"/>
        <v>81.627343925277827</v>
      </c>
      <c r="Y48">
        <f t="shared" si="13"/>
        <v>1.329921978</v>
      </c>
      <c r="Z48">
        <f t="shared" si="17"/>
        <v>1.5</v>
      </c>
    </row>
    <row r="49" spans="1:26" x14ac:dyDescent="0.2">
      <c r="A49" s="249">
        <f>IF(A48="","",IF((1+A48)&lt;Input_!$C$36,1+A48,""))</f>
        <v>45485</v>
      </c>
      <c r="B49">
        <v>0.3</v>
      </c>
      <c r="C49">
        <f>N5</f>
        <v>0.81015435349999998</v>
      </c>
      <c r="D49">
        <f t="shared" si="2"/>
        <v>0.24304630604999999</v>
      </c>
      <c r="E49">
        <v>0</v>
      </c>
      <c r="F49" s="287"/>
      <c r="G49" s="284"/>
      <c r="H49" s="250">
        <f t="shared" si="7"/>
        <v>0.93385734801302156</v>
      </c>
      <c r="I49">
        <f t="shared" si="8"/>
        <v>5.9766870272833383</v>
      </c>
      <c r="J49">
        <f t="shared" si="9"/>
        <v>0.42331297271666202</v>
      </c>
      <c r="K49" t="str">
        <f t="shared" si="3"/>
        <v/>
      </c>
      <c r="O49" s="249">
        <f t="shared" si="1"/>
        <v>45485</v>
      </c>
      <c r="P49">
        <f>IF(A49&gt;Input_!$C$32,+P48,(IF(A49&lt;Input_!$C$23,"",(Budget_!A49-Input_!$C$23)*Input_!$C$76+Input_!$C$25)))</f>
        <v>32</v>
      </c>
      <c r="Q49">
        <f>(+P49*Input_!$C$18)+R49</f>
        <v>12.48</v>
      </c>
      <c r="R49">
        <f>+P49*Input_!$C$19</f>
        <v>6.08</v>
      </c>
      <c r="S49">
        <f t="shared" si="4"/>
        <v>6.4</v>
      </c>
      <c r="T49">
        <f t="shared" si="5"/>
        <v>9.2800000000000011</v>
      </c>
      <c r="U49">
        <f t="shared" si="15"/>
        <v>12.056687027283338</v>
      </c>
      <c r="V49">
        <f t="shared" si="6"/>
        <v>0.37677146960260433</v>
      </c>
      <c r="W49">
        <f t="shared" si="11"/>
        <v>8.4000000000000021</v>
      </c>
      <c r="X49">
        <f t="shared" si="16"/>
        <v>81.339044947979644</v>
      </c>
      <c r="Y49">
        <f t="shared" si="13"/>
        <v>1.329921978</v>
      </c>
      <c r="Z49">
        <f t="shared" si="17"/>
        <v>1.5</v>
      </c>
    </row>
    <row r="50" spans="1:26" x14ac:dyDescent="0.2">
      <c r="A50" s="249">
        <f>IF(A49="","",IF((1+A49)&lt;Input_!$C$36,1+A49,""))</f>
        <v>45486</v>
      </c>
      <c r="B50">
        <v>0.28000000000000003</v>
      </c>
      <c r="C50">
        <v>0.75666666666666638</v>
      </c>
      <c r="D50">
        <f t="shared" si="2"/>
        <v>0.21186666666666659</v>
      </c>
      <c r="E50">
        <v>0</v>
      </c>
      <c r="F50" s="287"/>
      <c r="G50" s="284"/>
      <c r="H50" s="250">
        <f t="shared" si="7"/>
        <v>0.90321072161777871</v>
      </c>
      <c r="I50">
        <f t="shared" si="8"/>
        <v>5.9273203606166724</v>
      </c>
      <c r="J50">
        <f t="shared" si="9"/>
        <v>0.63517963938332755</v>
      </c>
      <c r="K50" t="str">
        <f t="shared" si="3"/>
        <v/>
      </c>
      <c r="O50" s="249">
        <f t="shared" si="1"/>
        <v>45486</v>
      </c>
      <c r="P50">
        <f>IF(A50&gt;Input_!$C$32,+P49,(IF(A50&lt;Input_!$C$23,"",(Budget_!A50-Input_!$C$23)*Input_!$C$76+Input_!$C$25)))</f>
        <v>32.8125</v>
      </c>
      <c r="Q50">
        <f>(+P50*Input_!$C$18)+R50</f>
        <v>12.796875</v>
      </c>
      <c r="R50">
        <f>+P50*Input_!$C$19</f>
        <v>6.234375</v>
      </c>
      <c r="S50">
        <f t="shared" si="4"/>
        <v>6.5625</v>
      </c>
      <c r="T50">
        <f t="shared" si="5"/>
        <v>9.515625</v>
      </c>
      <c r="U50">
        <f t="shared" si="15"/>
        <v>12.161695360616672</v>
      </c>
      <c r="V50">
        <f t="shared" si="6"/>
        <v>0.37064214432355574</v>
      </c>
      <c r="W50">
        <f t="shared" si="11"/>
        <v>8.6800000000000015</v>
      </c>
      <c r="X50">
        <f t="shared" si="16"/>
        <v>81.601889530600531</v>
      </c>
      <c r="Y50">
        <f t="shared" si="13"/>
        <v>1.329921978</v>
      </c>
      <c r="Z50">
        <f t="shared" si="17"/>
        <v>1.5</v>
      </c>
    </row>
    <row r="51" spans="1:26" x14ac:dyDescent="0.2">
      <c r="A51" s="249">
        <f>IF(A50="","",IF((1+A50)&lt;Input_!$C$36,1+A50,""))</f>
        <v>45487</v>
      </c>
      <c r="B51">
        <v>0.3</v>
      </c>
      <c r="C51">
        <v>0.788333333333333</v>
      </c>
      <c r="D51">
        <f t="shared" si="2"/>
        <v>0.23649999999999988</v>
      </c>
      <c r="E51">
        <v>0</v>
      </c>
      <c r="F51" s="287"/>
      <c r="G51" s="284"/>
      <c r="H51" s="250">
        <f t="shared" si="7"/>
        <v>0.8703822097571261</v>
      </c>
      <c r="I51">
        <f t="shared" si="8"/>
        <v>5.8533203606166726</v>
      </c>
      <c r="J51">
        <f t="shared" si="9"/>
        <v>0.87167963938332704</v>
      </c>
      <c r="K51" t="str">
        <f t="shared" si="3"/>
        <v/>
      </c>
      <c r="O51" s="249">
        <f t="shared" si="1"/>
        <v>45487</v>
      </c>
      <c r="P51">
        <f>IF(A51&gt;Input_!$C$32,+P50,(IF(A51&lt;Input_!$C$23,"",(Budget_!A51-Input_!$C$23)*Input_!$C$76+Input_!$C$25)))</f>
        <v>33.625</v>
      </c>
      <c r="Q51">
        <f>(+P51*Input_!$C$18)+R51</f>
        <v>13.11375</v>
      </c>
      <c r="R51">
        <f>+P51*Input_!$C$19</f>
        <v>6.3887499999999999</v>
      </c>
      <c r="S51">
        <f t="shared" si="4"/>
        <v>6.7249999999999996</v>
      </c>
      <c r="T51">
        <f t="shared" si="5"/>
        <v>9.7512499999999989</v>
      </c>
      <c r="U51">
        <f t="shared" si="15"/>
        <v>12.242070360616673</v>
      </c>
      <c r="V51">
        <f t="shared" si="6"/>
        <v>0.36407644195142519</v>
      </c>
      <c r="W51">
        <f t="shared" si="11"/>
        <v>8.9800000000000022</v>
      </c>
      <c r="X51">
        <f t="shared" si="16"/>
        <v>81.408009697899459</v>
      </c>
      <c r="Y51">
        <f t="shared" si="13"/>
        <v>1.329921978</v>
      </c>
      <c r="Z51">
        <f t="shared" si="17"/>
        <v>1.5</v>
      </c>
    </row>
    <row r="52" spans="1:26" x14ac:dyDescent="0.2">
      <c r="A52" s="249">
        <f>IF(A51="","",IF((1+A51)&lt;Input_!$C$36,1+A51,""))</f>
        <v>45488</v>
      </c>
      <c r="B52">
        <v>0.3</v>
      </c>
      <c r="C52">
        <v>0.81999999999999962</v>
      </c>
      <c r="D52">
        <f t="shared" si="2"/>
        <v>0.24599999999999989</v>
      </c>
      <c r="E52">
        <v>0</v>
      </c>
      <c r="F52" s="287"/>
      <c r="G52" s="284"/>
      <c r="H52" s="250">
        <f t="shared" si="7"/>
        <v>0.83772346433635869</v>
      </c>
      <c r="I52">
        <f t="shared" si="8"/>
        <v>5.76982036061667</v>
      </c>
      <c r="J52">
        <f t="shared" si="9"/>
        <v>1.1176796393833293</v>
      </c>
      <c r="K52" t="str">
        <f t="shared" si="3"/>
        <v/>
      </c>
      <c r="O52" s="249">
        <f t="shared" si="1"/>
        <v>45488</v>
      </c>
      <c r="P52">
        <f>IF(A52&gt;Input_!$C$32,+P51,(IF(A52&lt;Input_!$C$23,"",(Budget_!A52-Input_!$C$23)*Input_!$C$76+Input_!$C$25)))</f>
        <v>34.4375</v>
      </c>
      <c r="Q52">
        <f>(+P52*Input_!$C$18)+R52</f>
        <v>13.430624999999999</v>
      </c>
      <c r="R52">
        <f>+P52*Input_!$C$19</f>
        <v>6.5431249999999999</v>
      </c>
      <c r="S52">
        <f t="shared" si="4"/>
        <v>6.8874999999999993</v>
      </c>
      <c r="T52">
        <f t="shared" si="5"/>
        <v>9.9868749999999995</v>
      </c>
      <c r="U52">
        <f t="shared" si="15"/>
        <v>12.31294536061667</v>
      </c>
      <c r="V52">
        <f t="shared" si="6"/>
        <v>0.3575446928672717</v>
      </c>
      <c r="W52">
        <f t="shared" si="11"/>
        <v>9.2800000000000029</v>
      </c>
      <c r="X52">
        <f t="shared" si="16"/>
        <v>81.030357840846619</v>
      </c>
      <c r="Y52">
        <f t="shared" si="13"/>
        <v>1.329921978</v>
      </c>
      <c r="Z52">
        <f t="shared" si="17"/>
        <v>1.5</v>
      </c>
    </row>
    <row r="53" spans="1:26" x14ac:dyDescent="0.2">
      <c r="A53" s="249">
        <f>IF(A52="","",IF((1+A52)&lt;Input_!$C$36,1+A52,""))</f>
        <v>45489</v>
      </c>
      <c r="B53">
        <v>0.22</v>
      </c>
      <c r="C53">
        <v>0.85166666666666624</v>
      </c>
      <c r="D53">
        <f t="shared" si="2"/>
        <v>0.18736666666666657</v>
      </c>
      <c r="E53">
        <v>0</v>
      </c>
      <c r="F53" s="287">
        <v>0</v>
      </c>
      <c r="G53" s="284"/>
      <c r="H53" s="250">
        <f t="shared" si="7"/>
        <v>0.81488704878723506</v>
      </c>
      <c r="I53">
        <f t="shared" si="8"/>
        <v>5.7449536939500074</v>
      </c>
      <c r="J53">
        <f t="shared" si="9"/>
        <v>1.3050463060499933</v>
      </c>
      <c r="K53" t="str">
        <f t="shared" si="3"/>
        <v/>
      </c>
      <c r="O53" s="249">
        <f t="shared" si="1"/>
        <v>45489</v>
      </c>
      <c r="P53">
        <f>IF(A53&gt;Input_!$C$32,+P52,(IF(A53&lt;Input_!$C$23,"",(Budget_!A53-Input_!$C$23)*Input_!$C$76+Input_!$C$25)))</f>
        <v>35.25</v>
      </c>
      <c r="Q53">
        <f>(+P53*Input_!$C$18)+R53</f>
        <v>13.7475</v>
      </c>
      <c r="R53">
        <f>+P53*Input_!$C$19</f>
        <v>6.6974999999999998</v>
      </c>
      <c r="S53">
        <f t="shared" si="4"/>
        <v>7.0500000000000007</v>
      </c>
      <c r="T53">
        <f t="shared" si="5"/>
        <v>10.2225</v>
      </c>
      <c r="U53">
        <f t="shared" si="15"/>
        <v>12.442453693950007</v>
      </c>
      <c r="V53">
        <f t="shared" si="6"/>
        <v>0.35297740975744701</v>
      </c>
      <c r="W53">
        <f t="shared" si="11"/>
        <v>9.5000000000000036</v>
      </c>
      <c r="X53">
        <f t="shared" si="16"/>
        <v>81.70382031086001</v>
      </c>
      <c r="Y53">
        <f t="shared" si="13"/>
        <v>1.329921978</v>
      </c>
      <c r="Z53">
        <f t="shared" si="17"/>
        <v>1.5</v>
      </c>
    </row>
    <row r="54" spans="1:26" x14ac:dyDescent="0.2">
      <c r="A54" s="249">
        <f>IF(A53="","",IF((1+A53)&lt;Input_!$C$36,1+A53,""))</f>
        <v>45490</v>
      </c>
      <c r="B54">
        <v>0.2</v>
      </c>
      <c r="C54">
        <v>0.88333333333333286</v>
      </c>
      <c r="D54">
        <f t="shared" si="2"/>
        <v>0.17666666666666658</v>
      </c>
      <c r="E54">
        <v>0</v>
      </c>
      <c r="F54" s="287">
        <v>1</v>
      </c>
      <c r="G54" s="284"/>
      <c r="H54" s="250">
        <f t="shared" si="7"/>
        <v>0.93321137293356571</v>
      </c>
      <c r="I54">
        <f t="shared" si="8"/>
        <v>6.730787027283343</v>
      </c>
      <c r="J54">
        <f t="shared" si="9"/>
        <v>0.48171297271665736</v>
      </c>
      <c r="K54" t="str">
        <f t="shared" si="3"/>
        <v/>
      </c>
      <c r="O54" s="249">
        <f t="shared" si="1"/>
        <v>45490</v>
      </c>
      <c r="P54">
        <f>IF(A54&gt;Input_!$C$32,+P53,(IF(A54&lt;Input_!$C$23,"",(Budget_!A54-Input_!$C$23)*Input_!$C$76+Input_!$C$25)))</f>
        <v>36.0625</v>
      </c>
      <c r="Q54">
        <f>(+P54*Input_!$C$18)+R54</f>
        <v>14.064375</v>
      </c>
      <c r="R54">
        <f>+P54*Input_!$C$19</f>
        <v>6.8518749999999997</v>
      </c>
      <c r="S54">
        <f t="shared" si="4"/>
        <v>7.2125000000000004</v>
      </c>
      <c r="T54">
        <f t="shared" si="5"/>
        <v>10.458124999999999</v>
      </c>
      <c r="U54">
        <f t="shared" si="15"/>
        <v>13.582662027283343</v>
      </c>
      <c r="V54">
        <f t="shared" si="6"/>
        <v>0.37664227458671312</v>
      </c>
      <c r="W54">
        <f t="shared" si="11"/>
        <v>9.7000000000000028</v>
      </c>
      <c r="X54">
        <f t="shared" si="16"/>
        <v>101.88013036921279</v>
      </c>
      <c r="Y54">
        <f t="shared" si="13"/>
        <v>1.329921978</v>
      </c>
      <c r="Z54">
        <f t="shared" si="17"/>
        <v>2.5</v>
      </c>
    </row>
    <row r="55" spans="1:26" x14ac:dyDescent="0.2">
      <c r="A55" s="249">
        <f>IF(A54="","",IF((1+A54)&lt;Input_!$C$36,1+A54,""))</f>
        <v>45491</v>
      </c>
      <c r="B55">
        <v>0.24</v>
      </c>
      <c r="C55">
        <v>0.91499999999999948</v>
      </c>
      <c r="D55">
        <f t="shared" si="2"/>
        <v>0.21959999999999988</v>
      </c>
      <c r="E55">
        <v>4.0157501999999998E-2</v>
      </c>
      <c r="F55" s="288"/>
      <c r="G55" s="284"/>
      <c r="H55" s="250">
        <f t="shared" si="7"/>
        <v>0.91035180058079224</v>
      </c>
      <c r="I55">
        <f t="shared" si="8"/>
        <v>6.7138445292833424</v>
      </c>
      <c r="J55">
        <f t="shared" si="9"/>
        <v>0.66115547071665759</v>
      </c>
      <c r="K55">
        <f t="shared" si="3"/>
        <v>4.0157501999999998E-2</v>
      </c>
      <c r="O55" s="249">
        <f t="shared" si="1"/>
        <v>45491</v>
      </c>
      <c r="P55">
        <f>IF(A55&gt;Input_!$C$32,+P54,(IF(A55&lt;Input_!$C$23,"",(Budget_!A55-Input_!$C$23)*Input_!$C$76+Input_!$C$25)))</f>
        <v>36.875</v>
      </c>
      <c r="Q55">
        <f>(+P55*Input_!$C$18)+R55</f>
        <v>14.38125</v>
      </c>
      <c r="R55">
        <f>+P55*Input_!$C$19</f>
        <v>7.0062499999999996</v>
      </c>
      <c r="S55">
        <f t="shared" si="4"/>
        <v>7.375</v>
      </c>
      <c r="T55">
        <f t="shared" si="5"/>
        <v>10.69375</v>
      </c>
      <c r="U55">
        <f t="shared" si="15"/>
        <v>13.720094529283342</v>
      </c>
      <c r="V55">
        <f t="shared" si="6"/>
        <v>0.37207036011615841</v>
      </c>
      <c r="W55">
        <f t="shared" si="11"/>
        <v>9.9400000000000031</v>
      </c>
      <c r="X55">
        <f t="shared" si="16"/>
        <v>102.80833159667928</v>
      </c>
      <c r="Y55">
        <f t="shared" si="13"/>
        <v>1.37007948</v>
      </c>
      <c r="Z55">
        <f t="shared" si="17"/>
        <v>2.5</v>
      </c>
    </row>
    <row r="56" spans="1:26" x14ac:dyDescent="0.2">
      <c r="A56" s="249">
        <f>IF(A55="","",IF((1+A55)&lt;Input_!$C$36,1+A55,""))</f>
        <v>45492</v>
      </c>
      <c r="B56">
        <v>0.2</v>
      </c>
      <c r="C56">
        <f>O5</f>
        <v>0.86418115475000001</v>
      </c>
      <c r="D56">
        <f t="shared" si="2"/>
        <v>0.17283623095</v>
      </c>
      <c r="E56">
        <v>0</v>
      </c>
      <c r="F56" s="287"/>
      <c r="G56" s="284"/>
      <c r="H56" s="250">
        <f t="shared" si="7"/>
        <v>0.88935433477059289</v>
      </c>
      <c r="I56">
        <f t="shared" si="8"/>
        <v>6.7035082983333441</v>
      </c>
      <c r="J56">
        <f t="shared" si="9"/>
        <v>0.83399170166665648</v>
      </c>
      <c r="K56" t="str">
        <f t="shared" si="3"/>
        <v/>
      </c>
      <c r="O56" s="249">
        <f t="shared" si="1"/>
        <v>45492</v>
      </c>
      <c r="P56">
        <f>IF(A56&gt;Input_!$C$32,+P55,(IF(A56&lt;Input_!$C$23,"",(Budget_!A56-Input_!$C$23)*Input_!$C$76+Input_!$C$25)))</f>
        <v>37.6875</v>
      </c>
      <c r="Q56">
        <f>(+P56*Input_!$C$18)+R56</f>
        <v>14.698125000000001</v>
      </c>
      <c r="R56">
        <f>+P56*Input_!$C$19</f>
        <v>7.1606250000000005</v>
      </c>
      <c r="S56">
        <f t="shared" si="4"/>
        <v>7.5375000000000005</v>
      </c>
      <c r="T56">
        <f t="shared" si="5"/>
        <v>10.929375</v>
      </c>
      <c r="U56">
        <f t="shared" si="15"/>
        <v>13.864133298333345</v>
      </c>
      <c r="V56">
        <f t="shared" si="6"/>
        <v>0.36787086695411858</v>
      </c>
      <c r="W56">
        <f t="shared" si="11"/>
        <v>10.140000000000002</v>
      </c>
      <c r="X56">
        <f t="shared" si="16"/>
        <v>103.8677076145772</v>
      </c>
      <c r="Y56">
        <f t="shared" si="13"/>
        <v>1.37007948</v>
      </c>
      <c r="Z56">
        <f t="shared" si="17"/>
        <v>2.5</v>
      </c>
    </row>
    <row r="57" spans="1:26" x14ac:dyDescent="0.2">
      <c r="A57" s="249">
        <f>IF(A56="","",IF((1+A56)&lt;Input_!$C$36,1+A56,""))</f>
        <v>45493</v>
      </c>
      <c r="B57">
        <v>0.15</v>
      </c>
      <c r="C57">
        <v>0.97833333333333272</v>
      </c>
      <c r="D57">
        <f t="shared" si="2"/>
        <v>0.14674999999999991</v>
      </c>
      <c r="E57">
        <v>1.6500008909999997</v>
      </c>
      <c r="F57" s="287"/>
      <c r="G57" s="284"/>
      <c r="H57" s="250">
        <f t="shared" si="7"/>
        <v>1</v>
      </c>
      <c r="I57">
        <f t="shared" si="8"/>
        <v>7.7</v>
      </c>
      <c r="J57">
        <f t="shared" si="9"/>
        <v>0</v>
      </c>
      <c r="K57">
        <f t="shared" si="3"/>
        <v>0.98074170166665642</v>
      </c>
      <c r="O57" s="249">
        <f t="shared" si="1"/>
        <v>45493</v>
      </c>
      <c r="P57">
        <f>IF(A57&gt;Input_!$C$32,+P56,(IF(A57&lt;Input_!$C$23,"",(Budget_!A57-Input_!$C$23)*Input_!$C$76+Input_!$C$25)))</f>
        <v>38.5</v>
      </c>
      <c r="Q57">
        <f>(+P57*Input_!$C$18)+R57</f>
        <v>15.015000000000001</v>
      </c>
      <c r="R57">
        <f>+P57*Input_!$C$19</f>
        <v>7.3150000000000004</v>
      </c>
      <c r="S57">
        <f t="shared" si="4"/>
        <v>7.7</v>
      </c>
      <c r="T57">
        <f t="shared" si="5"/>
        <v>11.165000000000001</v>
      </c>
      <c r="U57">
        <f t="shared" si="15"/>
        <v>15.015000000000001</v>
      </c>
      <c r="V57">
        <f t="shared" si="6"/>
        <v>0.39</v>
      </c>
      <c r="W57">
        <f t="shared" si="11"/>
        <v>10.290000000000003</v>
      </c>
      <c r="X57">
        <f t="shared" si="16"/>
        <v>126.78050000000002</v>
      </c>
      <c r="Y57">
        <f t="shared" si="13"/>
        <v>3.0200803709999997</v>
      </c>
      <c r="Z57">
        <f t="shared" si="17"/>
        <v>2.5</v>
      </c>
    </row>
    <row r="58" spans="1:26" x14ac:dyDescent="0.2">
      <c r="A58" s="249">
        <f>IF(A57="","",IF((1+A57)&lt;Input_!$C$36,1+A57,""))</f>
        <v>45494</v>
      </c>
      <c r="B58">
        <v>0.17</v>
      </c>
      <c r="C58">
        <v>1.0099999999999993</v>
      </c>
      <c r="D58">
        <f t="shared" si="2"/>
        <v>0.17169999999999991</v>
      </c>
      <c r="E58">
        <v>0</v>
      </c>
      <c r="F58" s="287"/>
      <c r="G58" s="284"/>
      <c r="H58" s="250">
        <f t="shared" si="7"/>
        <v>0.97816216216216245</v>
      </c>
      <c r="I58">
        <f t="shared" si="8"/>
        <v>7.6908000000000021</v>
      </c>
      <c r="J58">
        <f t="shared" si="9"/>
        <v>0.17169999999999774</v>
      </c>
      <c r="K58" t="str">
        <f t="shared" si="3"/>
        <v/>
      </c>
      <c r="O58" s="249">
        <f t="shared" si="1"/>
        <v>45494</v>
      </c>
      <c r="P58">
        <f>IF(A58&gt;Input_!$C$32,+P57,(IF(A58&lt;Input_!$C$23,"",(Budget_!A58-Input_!$C$23)*Input_!$C$76+Input_!$C$25)))</f>
        <v>39.3125</v>
      </c>
      <c r="Q58">
        <f>(+P58*Input_!$C$18)+R58</f>
        <v>15.331875</v>
      </c>
      <c r="R58">
        <f>+P58*Input_!$C$19</f>
        <v>7.4693750000000003</v>
      </c>
      <c r="S58">
        <f t="shared" si="4"/>
        <v>7.8624999999999998</v>
      </c>
      <c r="T58">
        <f t="shared" si="5"/>
        <v>11.400625</v>
      </c>
      <c r="U58">
        <f t="shared" si="15"/>
        <v>15.160175000000002</v>
      </c>
      <c r="V58">
        <f t="shared" si="6"/>
        <v>0.3856324324324325</v>
      </c>
      <c r="W58">
        <f t="shared" si="11"/>
        <v>10.460000000000003</v>
      </c>
      <c r="X58">
        <f t="shared" si="16"/>
        <v>127.99449889000006</v>
      </c>
      <c r="Y58">
        <f t="shared" si="13"/>
        <v>3.0200803709999997</v>
      </c>
      <c r="Z58">
        <f t="shared" si="17"/>
        <v>2.5</v>
      </c>
    </row>
    <row r="59" spans="1:26" x14ac:dyDescent="0.2">
      <c r="A59" s="249">
        <f>IF(A58="","",IF((1+A58)&lt;Input_!$C$36,1+A58,""))</f>
        <v>45495</v>
      </c>
      <c r="B59">
        <v>0.18</v>
      </c>
      <c r="C59">
        <v>1.0416666666666661</v>
      </c>
      <c r="D59">
        <f t="shared" si="2"/>
        <v>0.18749999999999989</v>
      </c>
      <c r="E59">
        <v>0</v>
      </c>
      <c r="F59" s="287"/>
      <c r="G59" s="284"/>
      <c r="H59" s="250">
        <f t="shared" si="7"/>
        <v>0.95523987538940847</v>
      </c>
      <c r="I59">
        <f t="shared" si="8"/>
        <v>7.6658000000000017</v>
      </c>
      <c r="J59">
        <f t="shared" si="9"/>
        <v>0.35919999999999774</v>
      </c>
      <c r="K59" t="str">
        <f t="shared" si="3"/>
        <v/>
      </c>
      <c r="O59" s="249">
        <f t="shared" si="1"/>
        <v>45495</v>
      </c>
      <c r="P59">
        <f>IF(A59&gt;Input_!$C$32,+P58,(IF(A59&lt;Input_!$C$23,"",(Budget_!A59-Input_!$C$23)*Input_!$C$76+Input_!$C$25)))</f>
        <v>40.125</v>
      </c>
      <c r="Q59">
        <f>(+P59*Input_!$C$18)+R59</f>
        <v>15.64875</v>
      </c>
      <c r="R59">
        <f>+P59*Input_!$C$19</f>
        <v>7.6237500000000002</v>
      </c>
      <c r="S59">
        <f t="shared" si="4"/>
        <v>8.0249999999999986</v>
      </c>
      <c r="T59">
        <f t="shared" si="5"/>
        <v>11.63625</v>
      </c>
      <c r="U59">
        <f t="shared" si="15"/>
        <v>15.289550000000002</v>
      </c>
      <c r="V59">
        <f t="shared" si="6"/>
        <v>0.38104797507788168</v>
      </c>
      <c r="W59">
        <f t="shared" si="11"/>
        <v>10.640000000000002</v>
      </c>
      <c r="X59">
        <f t="shared" si="16"/>
        <v>128.84288239000003</v>
      </c>
      <c r="Y59">
        <f t="shared" si="13"/>
        <v>3.0200803709999997</v>
      </c>
      <c r="Z59">
        <f t="shared" si="17"/>
        <v>2.5</v>
      </c>
    </row>
    <row r="60" spans="1:26" x14ac:dyDescent="0.2">
      <c r="A60" s="249">
        <f>IF(A59="","",IF((1+A59)&lt;Input_!$C$36,1+A59,""))</f>
        <v>45496</v>
      </c>
      <c r="B60">
        <v>0.18</v>
      </c>
      <c r="C60">
        <v>1.0733333333333328</v>
      </c>
      <c r="D60">
        <f t="shared" si="2"/>
        <v>0.1931999999999999</v>
      </c>
      <c r="E60">
        <v>5.0000026999999996E-2</v>
      </c>
      <c r="F60" s="287">
        <v>0</v>
      </c>
      <c r="G60" s="284"/>
      <c r="H60" s="250">
        <f t="shared" si="7"/>
        <v>0.93863817123664117</v>
      </c>
      <c r="I60">
        <f t="shared" si="8"/>
        <v>7.6851000269999998</v>
      </c>
      <c r="J60">
        <f t="shared" si="9"/>
        <v>0.50239997299999928</v>
      </c>
      <c r="K60">
        <f t="shared" si="3"/>
        <v>5.0000026999999996E-2</v>
      </c>
      <c r="O60" s="249">
        <f t="shared" si="1"/>
        <v>45496</v>
      </c>
      <c r="P60">
        <f>IF(A60&gt;Input_!$C$32,+P59,(IF(A60&lt;Input_!$C$23,"",(Budget_!A60-Input_!$C$23)*Input_!$C$76+Input_!$C$25)))</f>
        <v>40.9375</v>
      </c>
      <c r="Q60">
        <f>(+P60*Input_!$C$18)+R60</f>
        <v>15.965624999999999</v>
      </c>
      <c r="R60">
        <f>+P60*Input_!$C$19</f>
        <v>7.7781250000000002</v>
      </c>
      <c r="S60">
        <f t="shared" si="4"/>
        <v>8.1875</v>
      </c>
      <c r="T60">
        <f t="shared" si="5"/>
        <v>11.871874999999999</v>
      </c>
      <c r="U60">
        <f t="shared" ref="U60:U91" si="18">IF(B60="",0,IF(B60&gt;-0.0001,MAX(IF(G60&gt;0.001,(G60*S60+R60),MIN((+U59+E60+F60-D60+Q60-Q59),Q60)),R60),""))</f>
        <v>15.463225027</v>
      </c>
      <c r="V60">
        <f t="shared" si="6"/>
        <v>0.37772763424732825</v>
      </c>
      <c r="W60">
        <f t="shared" si="11"/>
        <v>10.820000000000002</v>
      </c>
      <c r="X60">
        <f t="shared" ref="X60:X91" si="19">IF(E60="",0,IF(E60&gt;-0.0001,MAX(IF(I60&gt;0.001,(I60*U60+T60),MIN((+X59+G60+H60-F60+S60-S59),S60)),T60),""))</f>
        <v>130.70830607250477</v>
      </c>
      <c r="Y60">
        <f t="shared" si="13"/>
        <v>3.0700803979999995</v>
      </c>
      <c r="Z60">
        <f t="shared" ref="Z60:Z91" si="20">IF(+B60&gt;-0.01,+F60+Z59,"")</f>
        <v>2.5</v>
      </c>
    </row>
    <row r="61" spans="1:26" x14ac:dyDescent="0.2">
      <c r="A61" s="249">
        <f>IF(A60="","",IF((1+A60)&lt;Input_!$C$36,1+A60,""))</f>
        <v>45497</v>
      </c>
      <c r="B61">
        <v>0.23</v>
      </c>
      <c r="C61">
        <v>1.1049999999999995</v>
      </c>
      <c r="D61">
        <f t="shared" si="2"/>
        <v>0.25414999999999993</v>
      </c>
      <c r="E61">
        <v>0</v>
      </c>
      <c r="F61" s="287"/>
      <c r="G61" s="284"/>
      <c r="H61" s="250">
        <f t="shared" si="7"/>
        <v>0.90939521281437152</v>
      </c>
      <c r="I61">
        <f t="shared" si="8"/>
        <v>7.5934500270000003</v>
      </c>
      <c r="J61">
        <f t="shared" si="9"/>
        <v>0.75654997299999849</v>
      </c>
      <c r="K61" t="str">
        <f t="shared" si="3"/>
        <v/>
      </c>
      <c r="O61" s="249">
        <f t="shared" si="1"/>
        <v>45497</v>
      </c>
      <c r="P61">
        <f>IF(A61&gt;Input_!$C$32,+P60,(IF(A61&lt;Input_!$C$23,"",(Budget_!A61-Input_!$C$23)*Input_!$C$76+Input_!$C$25)))</f>
        <v>41.75</v>
      </c>
      <c r="Q61">
        <f>(+P61*Input_!$C$18)+R61</f>
        <v>16.282499999999999</v>
      </c>
      <c r="R61">
        <f>+P61*Input_!$C$19</f>
        <v>7.9325000000000001</v>
      </c>
      <c r="S61">
        <f t="shared" si="4"/>
        <v>8.3499999999999979</v>
      </c>
      <c r="T61">
        <f t="shared" si="5"/>
        <v>12.107499999999998</v>
      </c>
      <c r="U61">
        <f t="shared" si="18"/>
        <v>15.525950027</v>
      </c>
      <c r="V61">
        <f t="shared" si="6"/>
        <v>0.37187904256287424</v>
      </c>
      <c r="W61">
        <f t="shared" si="11"/>
        <v>11.050000000000002</v>
      </c>
      <c r="X61">
        <f t="shared" si="19"/>
        <v>130.00302565172379</v>
      </c>
      <c r="Y61">
        <f t="shared" si="13"/>
        <v>3.0700803979999995</v>
      </c>
      <c r="Z61">
        <f t="shared" si="20"/>
        <v>2.5</v>
      </c>
    </row>
    <row r="62" spans="1:26" x14ac:dyDescent="0.2">
      <c r="A62" s="249">
        <f>IF(A61="","",IF((1+A61)&lt;Input_!$C$36,1+A61,""))</f>
        <v>45498</v>
      </c>
      <c r="B62">
        <v>0.25</v>
      </c>
      <c r="C62">
        <v>1.1366666666666663</v>
      </c>
      <c r="D62">
        <f t="shared" si="2"/>
        <v>0.28416666666666657</v>
      </c>
      <c r="E62">
        <v>0</v>
      </c>
      <c r="F62" s="288"/>
      <c r="G62" s="284"/>
      <c r="H62" s="250">
        <f t="shared" si="7"/>
        <v>0.87774253865883556</v>
      </c>
      <c r="I62">
        <f t="shared" si="8"/>
        <v>7.4717833603333386</v>
      </c>
      <c r="J62">
        <f t="shared" si="9"/>
        <v>1.0407166396666625</v>
      </c>
      <c r="K62" t="str">
        <f t="shared" si="3"/>
        <v/>
      </c>
      <c r="O62" s="249">
        <f t="shared" si="1"/>
        <v>45498</v>
      </c>
      <c r="P62">
        <f>IF(A62&gt;Input_!$C$32,+P61,(IF(A62&lt;Input_!$C$23,"",(Budget_!A62-Input_!$C$23)*Input_!$C$76+Input_!$C$25)))</f>
        <v>42.5625</v>
      </c>
      <c r="Q62">
        <f>(+P62*Input_!$C$18)+R62</f>
        <v>16.599375000000002</v>
      </c>
      <c r="R62">
        <f>+P62*Input_!$C$19</f>
        <v>8.0868750000000009</v>
      </c>
      <c r="S62">
        <f t="shared" si="4"/>
        <v>8.5125000000000011</v>
      </c>
      <c r="T62">
        <f t="shared" si="5"/>
        <v>12.343125000000001</v>
      </c>
      <c r="U62">
        <f t="shared" si="18"/>
        <v>15.558658360333339</v>
      </c>
      <c r="V62">
        <f t="shared" si="6"/>
        <v>0.36554850773176717</v>
      </c>
      <c r="W62">
        <f t="shared" si="11"/>
        <v>11.300000000000002</v>
      </c>
      <c r="X62">
        <f t="shared" si="19"/>
        <v>128.59404964584985</v>
      </c>
      <c r="Y62">
        <f t="shared" si="13"/>
        <v>3.0700803979999995</v>
      </c>
      <c r="Z62">
        <f t="shared" si="20"/>
        <v>2.5</v>
      </c>
    </row>
    <row r="63" spans="1:26" x14ac:dyDescent="0.2">
      <c r="A63" s="249">
        <f>IF(A62="","",IF((1+A62)&lt;Input_!$C$36,1+A62,""))</f>
        <v>45499</v>
      </c>
      <c r="B63">
        <v>0.32</v>
      </c>
      <c r="C63">
        <v>1.168333333333333</v>
      </c>
      <c r="D63">
        <f t="shared" si="2"/>
        <v>0.37386666666666657</v>
      </c>
      <c r="E63">
        <v>0</v>
      </c>
      <c r="F63" s="287"/>
      <c r="G63" s="284"/>
      <c r="H63" s="250">
        <f t="shared" si="7"/>
        <v>0.83693564192122993</v>
      </c>
      <c r="I63">
        <f t="shared" si="8"/>
        <v>7.2604166936666701</v>
      </c>
      <c r="J63">
        <f t="shared" si="9"/>
        <v>1.4145833063333306</v>
      </c>
      <c r="K63" t="str">
        <f t="shared" si="3"/>
        <v/>
      </c>
      <c r="O63" s="249">
        <f t="shared" si="1"/>
        <v>45499</v>
      </c>
      <c r="P63">
        <f>IF(A63&gt;Input_!$C$32,+P62,(IF(A63&lt;Input_!$C$23,"",(Budget_!A63-Input_!$C$23)*Input_!$C$76+Input_!$C$25)))</f>
        <v>43.375</v>
      </c>
      <c r="Q63">
        <f>(+P63*Input_!$C$18)+R63</f>
        <v>16.916250000000002</v>
      </c>
      <c r="R63">
        <f>+P63*Input_!$C$19</f>
        <v>8.2412500000000009</v>
      </c>
      <c r="S63">
        <f t="shared" si="4"/>
        <v>8.6750000000000007</v>
      </c>
      <c r="T63">
        <f t="shared" si="5"/>
        <v>12.578750000000001</v>
      </c>
      <c r="U63">
        <f t="shared" si="18"/>
        <v>15.501666693666671</v>
      </c>
      <c r="V63">
        <f t="shared" si="6"/>
        <v>0.35738712838424602</v>
      </c>
      <c r="W63">
        <f t="shared" si="11"/>
        <v>11.620000000000003</v>
      </c>
      <c r="X63">
        <f t="shared" si="19"/>
        <v>125.12730964235411</v>
      </c>
      <c r="Y63">
        <f t="shared" si="13"/>
        <v>3.0700803979999995</v>
      </c>
      <c r="Z63">
        <f t="shared" si="20"/>
        <v>2.5</v>
      </c>
    </row>
    <row r="64" spans="1:26" x14ac:dyDescent="0.2">
      <c r="A64" s="249">
        <f>IF(A63="","",IF((1+A63)&lt;Input_!$C$36,1+A63,""))</f>
        <v>45500</v>
      </c>
      <c r="B64">
        <v>0.31</v>
      </c>
      <c r="C64">
        <v>1.1999999999999997</v>
      </c>
      <c r="D64">
        <f t="shared" si="2"/>
        <v>0.37199999999999994</v>
      </c>
      <c r="E64">
        <v>0</v>
      </c>
      <c r="F64" s="287"/>
      <c r="G64" s="284"/>
      <c r="H64" s="250">
        <f t="shared" si="7"/>
        <v>0.79784064426214085</v>
      </c>
      <c r="I64">
        <f t="shared" si="8"/>
        <v>7.0509166936666698</v>
      </c>
      <c r="J64">
        <f t="shared" si="9"/>
        <v>1.7865833063333305</v>
      </c>
      <c r="K64" t="str">
        <f t="shared" si="3"/>
        <v/>
      </c>
      <c r="O64" s="249">
        <f t="shared" si="1"/>
        <v>45500</v>
      </c>
      <c r="P64">
        <f>IF(A64&gt;Input_!$C$32,+P63,(IF(A64&lt;Input_!$C$23,"",(Budget_!A64-Input_!$C$23)*Input_!$C$76+Input_!$C$25)))</f>
        <v>44.1875</v>
      </c>
      <c r="Q64">
        <f>(+P64*Input_!$C$18)+R64</f>
        <v>17.233125000000001</v>
      </c>
      <c r="R64">
        <f>+P64*Input_!$C$19</f>
        <v>8.3956250000000008</v>
      </c>
      <c r="S64">
        <f t="shared" si="4"/>
        <v>8.8375000000000004</v>
      </c>
      <c r="T64">
        <f t="shared" si="5"/>
        <v>12.814375000000002</v>
      </c>
      <c r="U64">
        <f t="shared" si="18"/>
        <v>15.446541693666671</v>
      </c>
      <c r="V64">
        <f t="shared" si="6"/>
        <v>0.34956812885242822</v>
      </c>
      <c r="W64">
        <f t="shared" si="11"/>
        <v>11.930000000000003</v>
      </c>
      <c r="X64">
        <f t="shared" si="19"/>
        <v>121.72665368729257</v>
      </c>
      <c r="Y64">
        <f t="shared" si="13"/>
        <v>3.0700803979999995</v>
      </c>
      <c r="Z64">
        <f t="shared" si="20"/>
        <v>2.5</v>
      </c>
    </row>
    <row r="65" spans="1:26" x14ac:dyDescent="0.2">
      <c r="A65" s="249">
        <f>IF(A64="","",IF((1+A64)&lt;Input_!$C$36,1+A64,""))</f>
        <v>45501</v>
      </c>
      <c r="B65">
        <v>0.24</v>
      </c>
      <c r="C65">
        <v>1.2</v>
      </c>
      <c r="D65">
        <f t="shared" si="2"/>
        <v>0.28799999999999998</v>
      </c>
      <c r="E65">
        <v>0</v>
      </c>
      <c r="F65" s="287"/>
      <c r="G65" s="284"/>
      <c r="H65" s="250">
        <f t="shared" si="7"/>
        <v>0.76949074374074145</v>
      </c>
      <c r="I65">
        <f t="shared" si="8"/>
        <v>6.9254166936666728</v>
      </c>
      <c r="J65">
        <f t="shared" si="9"/>
        <v>2.0745833063333272</v>
      </c>
      <c r="K65" t="str">
        <f t="shared" si="3"/>
        <v/>
      </c>
      <c r="O65" s="249">
        <f t="shared" si="1"/>
        <v>45501</v>
      </c>
      <c r="P65">
        <f>IF(A65&gt;Input_!$C$32,+P64,(IF(A65&lt;Input_!$C$23,"",(Budget_!A65-Input_!$C$23)*Input_!$C$76+Input_!$C$25)))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4"/>
        <v>9</v>
      </c>
      <c r="T65">
        <f t="shared" si="5"/>
        <v>13.05</v>
      </c>
      <c r="U65">
        <f t="shared" si="18"/>
        <v>15.475416693666673</v>
      </c>
      <c r="V65">
        <f t="shared" si="6"/>
        <v>0.34389814874814828</v>
      </c>
      <c r="W65">
        <f t="shared" si="11"/>
        <v>12.170000000000003</v>
      </c>
      <c r="X65">
        <f t="shared" si="19"/>
        <v>120.22370911176708</v>
      </c>
      <c r="Y65">
        <f t="shared" si="13"/>
        <v>3.0700803979999995</v>
      </c>
      <c r="Z65">
        <f t="shared" si="20"/>
        <v>2.5</v>
      </c>
    </row>
    <row r="66" spans="1:26" x14ac:dyDescent="0.2">
      <c r="A66" s="249">
        <f>IF(A65="","",IF((1+A65)&lt;Input_!$C$36,1+A65,""))</f>
        <v>45502</v>
      </c>
      <c r="B66">
        <v>0.24</v>
      </c>
      <c r="C66">
        <v>1.2</v>
      </c>
      <c r="D66">
        <f t="shared" si="2"/>
        <v>0.28799999999999998</v>
      </c>
      <c r="E66">
        <v>0</v>
      </c>
      <c r="F66" s="287"/>
      <c r="G66" s="284"/>
      <c r="H66" s="250">
        <f t="shared" si="7"/>
        <v>0.73749074374074142</v>
      </c>
      <c r="I66">
        <f t="shared" si="8"/>
        <v>6.6374166936666725</v>
      </c>
      <c r="J66">
        <f t="shared" si="9"/>
        <v>2.3625833063333275</v>
      </c>
      <c r="K66" t="str">
        <f t="shared" si="3"/>
        <v/>
      </c>
      <c r="O66" s="249">
        <f t="shared" si="1"/>
        <v>45502</v>
      </c>
      <c r="P66">
        <f>IF(A66&gt;Input_!$C$32,+P65,(IF(A66&lt;Input_!$C$23,"",(Budget_!A66-Input_!$C$23)*Input_!$C$76+Input_!$C$25)))</f>
        <v>45</v>
      </c>
      <c r="Q66">
        <f>(+P66*Input_!$C$18)+R66</f>
        <v>17.55</v>
      </c>
      <c r="R66">
        <f>+P66*Input_!$C$19</f>
        <v>8.5500000000000007</v>
      </c>
      <c r="S66">
        <f t="shared" si="4"/>
        <v>9</v>
      </c>
      <c r="T66">
        <f t="shared" si="5"/>
        <v>13.05</v>
      </c>
      <c r="U66">
        <f t="shared" si="18"/>
        <v>15.187416693666673</v>
      </c>
      <c r="V66">
        <f t="shared" si="6"/>
        <v>0.33749814874814832</v>
      </c>
      <c r="W66">
        <f t="shared" si="11"/>
        <v>12.410000000000004</v>
      </c>
      <c r="X66">
        <f t="shared" si="19"/>
        <v>113.85521309621508</v>
      </c>
      <c r="Y66">
        <f t="shared" si="13"/>
        <v>3.0700803979999995</v>
      </c>
      <c r="Z66">
        <f t="shared" si="20"/>
        <v>2.5</v>
      </c>
    </row>
    <row r="67" spans="1:26" x14ac:dyDescent="0.2">
      <c r="A67" s="249">
        <f>IF(A66="","",IF((1+A66)&lt;Input_!$C$36,1+A66,""))</f>
        <v>45503</v>
      </c>
      <c r="B67">
        <v>0.25</v>
      </c>
      <c r="C67">
        <v>1.2</v>
      </c>
      <c r="D67">
        <f t="shared" si="2"/>
        <v>0.3</v>
      </c>
      <c r="E67">
        <v>0</v>
      </c>
      <c r="F67" s="287">
        <v>1</v>
      </c>
      <c r="G67" s="284"/>
      <c r="H67" s="250">
        <f t="shared" si="7"/>
        <v>0.81526852151851947</v>
      </c>
      <c r="I67">
        <f t="shared" si="8"/>
        <v>7.3374166936666754</v>
      </c>
      <c r="J67">
        <f t="shared" si="9"/>
        <v>1.6625833063333246</v>
      </c>
      <c r="K67" t="str">
        <f t="shared" si="3"/>
        <v/>
      </c>
      <c r="O67" s="249">
        <f t="shared" si="1"/>
        <v>45503</v>
      </c>
      <c r="P67">
        <f>IF(A67&gt;Input_!$C$32,+P66,(IF(A67&lt;Input_!$C$23,"",(Budget_!A67-Input_!$C$23)*Input_!$C$76+Input_!$C$25)))</f>
        <v>45</v>
      </c>
      <c r="Q67">
        <f>(+P67*Input_!$C$18)+R67</f>
        <v>17.55</v>
      </c>
      <c r="R67">
        <f>+P67*Input_!$C$19</f>
        <v>8.5500000000000007</v>
      </c>
      <c r="S67">
        <f t="shared" si="4"/>
        <v>9</v>
      </c>
      <c r="T67">
        <f t="shared" si="5"/>
        <v>13.05</v>
      </c>
      <c r="U67">
        <f t="shared" si="18"/>
        <v>15.887416693666676</v>
      </c>
      <c r="V67">
        <f t="shared" si="6"/>
        <v>0.35305370430370392</v>
      </c>
      <c r="W67">
        <f t="shared" si="11"/>
        <v>12.660000000000004</v>
      </c>
      <c r="X67">
        <f t="shared" si="19"/>
        <v>129.6225964673485</v>
      </c>
      <c r="Y67">
        <f t="shared" si="13"/>
        <v>3.0700803979999995</v>
      </c>
      <c r="Z67">
        <f t="shared" si="20"/>
        <v>3.5</v>
      </c>
    </row>
    <row r="68" spans="1:26" x14ac:dyDescent="0.2">
      <c r="A68" s="249">
        <f>IF(A67="","",IF((1+A67)&lt;Input_!$C$36,1+A67,""))</f>
        <v>45504</v>
      </c>
      <c r="B68">
        <v>0.24</v>
      </c>
      <c r="C68">
        <f>P5</f>
        <v>0.95743805500000001</v>
      </c>
      <c r="D68">
        <f t="shared" si="2"/>
        <v>0.22978513319999999</v>
      </c>
      <c r="E68">
        <v>0</v>
      </c>
      <c r="F68" s="287"/>
      <c r="G68" s="284"/>
      <c r="H68" s="250">
        <f t="shared" si="7"/>
        <v>0.78973684005185318</v>
      </c>
      <c r="I68">
        <f t="shared" si="8"/>
        <v>7.1076315604666789</v>
      </c>
      <c r="J68">
        <f t="shared" si="9"/>
        <v>1.8923684395333211</v>
      </c>
      <c r="K68" t="str">
        <f t="shared" si="3"/>
        <v/>
      </c>
      <c r="O68" s="249">
        <f t="shared" si="1"/>
        <v>45504</v>
      </c>
      <c r="P68">
        <f>IF(A68&gt;Input_!$C$32,+P67,(IF(A68&lt;Input_!$C$23,"",(Budget_!A68-Input_!$C$23)*Input_!$C$76+Input_!$C$25)))</f>
        <v>45</v>
      </c>
      <c r="Q68">
        <f>(+P68*Input_!$C$18)+R68</f>
        <v>17.55</v>
      </c>
      <c r="R68">
        <f>+P68*Input_!$C$19</f>
        <v>8.5500000000000007</v>
      </c>
      <c r="S68">
        <f t="shared" si="4"/>
        <v>9</v>
      </c>
      <c r="T68">
        <f t="shared" si="5"/>
        <v>13.05</v>
      </c>
      <c r="U68">
        <f t="shared" si="18"/>
        <v>15.65763156046668</v>
      </c>
      <c r="V68">
        <f t="shared" si="6"/>
        <v>0.34794736801037068</v>
      </c>
      <c r="W68">
        <f t="shared" si="11"/>
        <v>12.900000000000004</v>
      </c>
      <c r="X68">
        <f t="shared" si="19"/>
        <v>124.33867624133211</v>
      </c>
      <c r="Y68">
        <f t="shared" si="13"/>
        <v>3.0700803979999995</v>
      </c>
      <c r="Z68">
        <f t="shared" si="20"/>
        <v>3.5</v>
      </c>
    </row>
    <row r="69" spans="1:26" x14ac:dyDescent="0.2">
      <c r="A69" s="249">
        <f>IF(A68="","",IF((1+A68)&lt;Input_!$C$36,1+A68,""))</f>
        <v>45505</v>
      </c>
      <c r="B69">
        <v>0.24</v>
      </c>
      <c r="C69">
        <v>1.2</v>
      </c>
      <c r="D69">
        <f t="shared" si="2"/>
        <v>0.28799999999999998</v>
      </c>
      <c r="E69">
        <v>0</v>
      </c>
      <c r="F69" s="288"/>
      <c r="G69" s="284"/>
      <c r="H69" s="250">
        <f t="shared" si="7"/>
        <v>0.7577368400518536</v>
      </c>
      <c r="I69">
        <f t="shared" si="8"/>
        <v>6.8196315604666822</v>
      </c>
      <c r="J69">
        <f t="shared" si="9"/>
        <v>2.1803684395333178</v>
      </c>
      <c r="K69" t="str">
        <f t="shared" si="3"/>
        <v/>
      </c>
      <c r="O69" s="249">
        <f t="shared" si="1"/>
        <v>45505</v>
      </c>
      <c r="P69">
        <f>IF(A69&gt;Input_!$C$32,+P68,(IF(A69&lt;Input_!$C$23,"",(Budget_!A69-Input_!$C$23)*Input_!$C$76+Input_!$C$25)))</f>
        <v>45</v>
      </c>
      <c r="Q69">
        <f>(+P69*Input_!$C$18)+R69</f>
        <v>17.55</v>
      </c>
      <c r="R69">
        <f>+P69*Input_!$C$19</f>
        <v>8.5500000000000007</v>
      </c>
      <c r="S69">
        <f t="shared" si="4"/>
        <v>9</v>
      </c>
      <c r="T69">
        <f t="shared" si="5"/>
        <v>13.05</v>
      </c>
      <c r="U69">
        <f t="shared" si="18"/>
        <v>15.369631560466683</v>
      </c>
      <c r="V69">
        <f t="shared" si="6"/>
        <v>0.34154736801037072</v>
      </c>
      <c r="W69">
        <f t="shared" si="11"/>
        <v>13.140000000000004</v>
      </c>
      <c r="X69">
        <f t="shared" si="19"/>
        <v>117.86522446250336</v>
      </c>
      <c r="Y69">
        <f t="shared" si="13"/>
        <v>3.0700803979999995</v>
      </c>
      <c r="Z69">
        <f t="shared" si="20"/>
        <v>3.5</v>
      </c>
    </row>
    <row r="70" spans="1:26" x14ac:dyDescent="0.2">
      <c r="A70" s="249">
        <f>IF(A69="","",IF((1+A69)&lt;Input_!$C$36,1+A69,""))</f>
        <v>45506</v>
      </c>
      <c r="B70">
        <v>0.26</v>
      </c>
      <c r="C70">
        <v>1.2</v>
      </c>
      <c r="D70">
        <f t="shared" si="2"/>
        <v>0.312</v>
      </c>
      <c r="E70">
        <v>0</v>
      </c>
      <c r="F70" s="288"/>
      <c r="G70" s="284"/>
      <c r="H70" s="250">
        <f t="shared" si="7"/>
        <v>0.7230701733851872</v>
      </c>
      <c r="I70">
        <f t="shared" si="8"/>
        <v>6.5076315604666846</v>
      </c>
      <c r="J70">
        <f t="shared" si="9"/>
        <v>2.4923684395333154</v>
      </c>
      <c r="K70" t="str">
        <f t="shared" si="3"/>
        <v/>
      </c>
      <c r="O70" s="249">
        <f t="shared" si="1"/>
        <v>45506</v>
      </c>
      <c r="P70">
        <f>IF(A70&gt;Input_!$C$32,+P69,(IF(A70&lt;Input_!$C$23,"",(Budget_!A70-Input_!$C$23)*Input_!$C$76+Input_!$C$25)))</f>
        <v>45</v>
      </c>
      <c r="Q70">
        <f>(+P70*Input_!$C$18)+R70</f>
        <v>17.55</v>
      </c>
      <c r="R70">
        <f>+P70*Input_!$C$19</f>
        <v>8.5500000000000007</v>
      </c>
      <c r="S70">
        <f t="shared" si="4"/>
        <v>9</v>
      </c>
      <c r="T70">
        <f t="shared" si="5"/>
        <v>13.05</v>
      </c>
      <c r="U70">
        <f t="shared" si="18"/>
        <v>15.057631560466685</v>
      </c>
      <c r="V70">
        <f t="shared" si="6"/>
        <v>0.33461403467703743</v>
      </c>
      <c r="W70">
        <f t="shared" si="11"/>
        <v>13.400000000000004</v>
      </c>
      <c r="X70">
        <f t="shared" si="19"/>
        <v>111.03951836877221</v>
      </c>
      <c r="Y70">
        <f t="shared" si="13"/>
        <v>3.0700803979999995</v>
      </c>
      <c r="Z70">
        <f t="shared" si="20"/>
        <v>3.5</v>
      </c>
    </row>
    <row r="71" spans="1:26" ht="15" x14ac:dyDescent="0.2">
      <c r="A71" s="249">
        <f>IF(A70="","",IF((1+A70)&lt;Input_!$C$36,1+A70,""))</f>
        <v>45507</v>
      </c>
      <c r="B71">
        <v>0.27</v>
      </c>
      <c r="C71">
        <v>1.2</v>
      </c>
      <c r="D71">
        <f t="shared" si="2"/>
        <v>0.32400000000000001</v>
      </c>
      <c r="E71">
        <v>0</v>
      </c>
      <c r="F71" s="287"/>
      <c r="G71" s="284"/>
      <c r="H71" s="250">
        <f t="shared" si="7"/>
        <v>0.68707017338518739</v>
      </c>
      <c r="I71">
        <f t="shared" si="8"/>
        <v>6.1836315604666865</v>
      </c>
      <c r="J71">
        <f t="shared" si="9"/>
        <v>2.8163684395333135</v>
      </c>
      <c r="K71" t="str">
        <f t="shared" si="3"/>
        <v/>
      </c>
      <c r="L71" s="285"/>
      <c r="M71" s="286"/>
      <c r="O71" s="249">
        <f t="shared" si="1"/>
        <v>45507</v>
      </c>
      <c r="P71">
        <f>IF(A71&gt;Input_!$C$32,+P70,(IF(A71&lt;Input_!$C$23,"",(Budget_!A71-Input_!$C$23)*Input_!$C$76+Input_!$C$25)))</f>
        <v>45</v>
      </c>
      <c r="Q71">
        <f>(+P71*Input_!$C$18)+R71</f>
        <v>17.55</v>
      </c>
      <c r="R71">
        <f>+P71*Input_!$C$19</f>
        <v>8.5500000000000007</v>
      </c>
      <c r="S71">
        <f t="shared" si="4"/>
        <v>9</v>
      </c>
      <c r="T71">
        <f t="shared" si="5"/>
        <v>13.05</v>
      </c>
      <c r="U71">
        <f t="shared" si="18"/>
        <v>14.733631560466687</v>
      </c>
      <c r="V71">
        <f t="shared" si="6"/>
        <v>0.3274140346770375</v>
      </c>
      <c r="W71">
        <f t="shared" si="11"/>
        <v>13.670000000000003</v>
      </c>
      <c r="X71">
        <f t="shared" si="19"/>
        <v>104.15734911758985</v>
      </c>
      <c r="Y71">
        <f t="shared" si="13"/>
        <v>3.0700803979999995</v>
      </c>
      <c r="Z71">
        <f t="shared" si="20"/>
        <v>3.5</v>
      </c>
    </row>
    <row r="72" spans="1:26" ht="15" x14ac:dyDescent="0.2">
      <c r="A72" s="249">
        <f>IF(A71="","",IF((1+A71)&lt;Input_!$C$36,1+A71,""))</f>
        <v>45508</v>
      </c>
      <c r="B72">
        <v>0.32</v>
      </c>
      <c r="C72">
        <v>1.2</v>
      </c>
      <c r="D72">
        <f t="shared" si="2"/>
        <v>0.38400000000000001</v>
      </c>
      <c r="E72">
        <v>0</v>
      </c>
      <c r="F72" s="287"/>
      <c r="G72" s="284"/>
      <c r="H72" s="250">
        <f t="shared" si="7"/>
        <v>0.64440350671852065</v>
      </c>
      <c r="I72">
        <f t="shared" si="8"/>
        <v>5.7996315604666862</v>
      </c>
      <c r="J72">
        <f t="shared" si="9"/>
        <v>3.2003684395333138</v>
      </c>
      <c r="K72" t="str">
        <f t="shared" si="3"/>
        <v/>
      </c>
      <c r="L72" s="285"/>
      <c r="M72" s="286"/>
      <c r="O72" s="249">
        <f t="shared" si="1"/>
        <v>45508</v>
      </c>
      <c r="P72">
        <f>IF(A72&gt;Input_!$C$32,+P71,(IF(A72&lt;Input_!$C$23,"",(Budget_!A72-Input_!$C$23)*Input_!$C$76+Input_!$C$25)))</f>
        <v>45</v>
      </c>
      <c r="Q72">
        <f>(+P72*Input_!$C$18)+R72</f>
        <v>17.55</v>
      </c>
      <c r="R72">
        <f>+P72*Input_!$C$19</f>
        <v>8.5500000000000007</v>
      </c>
      <c r="S72">
        <f t="shared" si="4"/>
        <v>9</v>
      </c>
      <c r="T72">
        <f t="shared" si="5"/>
        <v>13.05</v>
      </c>
      <c r="U72">
        <f t="shared" si="18"/>
        <v>14.349631560466687</v>
      </c>
      <c r="V72">
        <f t="shared" si="6"/>
        <v>0.31888070134370416</v>
      </c>
      <c r="W72">
        <f t="shared" si="11"/>
        <v>13.990000000000004</v>
      </c>
      <c r="X72">
        <f t="shared" si="19"/>
        <v>96.27257607915142</v>
      </c>
      <c r="Y72">
        <f t="shared" si="13"/>
        <v>3.0700803979999995</v>
      </c>
      <c r="Z72">
        <f t="shared" si="20"/>
        <v>3.5</v>
      </c>
    </row>
    <row r="73" spans="1:26" ht="15" x14ac:dyDescent="0.2">
      <c r="A73" s="249">
        <f>IF(A72="","",IF((1+A72)&lt;Input_!$C$36,1+A72,""))</f>
        <v>45509</v>
      </c>
      <c r="B73">
        <v>0.32</v>
      </c>
      <c r="C73">
        <v>1.2</v>
      </c>
      <c r="D73">
        <f t="shared" si="2"/>
        <v>0.38400000000000001</v>
      </c>
      <c r="E73">
        <v>0</v>
      </c>
      <c r="F73" s="287"/>
      <c r="G73" s="284"/>
      <c r="H73" s="250">
        <f t="shared" si="7"/>
        <v>0.60173684005185402</v>
      </c>
      <c r="I73">
        <f t="shared" si="8"/>
        <v>5.4156315604666858</v>
      </c>
      <c r="J73">
        <f t="shared" si="9"/>
        <v>3.5843684395333142</v>
      </c>
      <c r="K73" t="str">
        <f t="shared" si="3"/>
        <v/>
      </c>
      <c r="L73" s="285"/>
      <c r="M73" s="286"/>
      <c r="O73" s="249">
        <f t="shared" si="1"/>
        <v>45509</v>
      </c>
      <c r="P73">
        <f>IF(A73&gt;Input_!$C$32,+P72,(IF(A73&lt;Input_!$C$23,"",(Budget_!A73-Input_!$C$23)*Input_!$C$76+Input_!$C$25)))</f>
        <v>45</v>
      </c>
      <c r="Q73">
        <f>(+P73*Input_!$C$18)+R73</f>
        <v>17.55</v>
      </c>
      <c r="R73">
        <f>+P73*Input_!$C$19</f>
        <v>8.5500000000000007</v>
      </c>
      <c r="S73">
        <f t="shared" si="4"/>
        <v>9</v>
      </c>
      <c r="T73">
        <f t="shared" si="5"/>
        <v>13.05</v>
      </c>
      <c r="U73">
        <f t="shared" si="18"/>
        <v>13.965631560466687</v>
      </c>
      <c r="V73">
        <f t="shared" si="6"/>
        <v>0.31034736801037083</v>
      </c>
      <c r="W73">
        <f t="shared" si="11"/>
        <v>14.310000000000004</v>
      </c>
      <c r="X73">
        <f t="shared" si="19"/>
        <v>88.682715040712992</v>
      </c>
      <c r="Y73">
        <f t="shared" si="13"/>
        <v>3.0700803979999995</v>
      </c>
      <c r="Z73">
        <f t="shared" si="20"/>
        <v>3.5</v>
      </c>
    </row>
    <row r="74" spans="1:26" ht="15" x14ac:dyDescent="0.2">
      <c r="A74" s="249">
        <f>IF(A73="","",IF((1+A73)&lt;Input_!$C$36,1+A73,""))</f>
        <v>45510</v>
      </c>
      <c r="B74">
        <v>0.15</v>
      </c>
      <c r="C74">
        <v>1.2</v>
      </c>
      <c r="D74">
        <f t="shared" si="2"/>
        <v>0.18</v>
      </c>
      <c r="E74">
        <v>0</v>
      </c>
      <c r="F74" s="287">
        <v>0.2</v>
      </c>
      <c r="G74" s="284"/>
      <c r="H74" s="250">
        <f t="shared" si="7"/>
        <v>0.60395906227407614</v>
      </c>
      <c r="I74">
        <f t="shared" si="8"/>
        <v>5.4356315604666854</v>
      </c>
      <c r="J74">
        <f t="shared" si="9"/>
        <v>3.5643684395333146</v>
      </c>
      <c r="K74" t="str">
        <f t="shared" si="3"/>
        <v/>
      </c>
      <c r="L74" s="285"/>
      <c r="M74" s="286"/>
      <c r="O74" s="249">
        <f t="shared" si="1"/>
        <v>45510</v>
      </c>
      <c r="P74">
        <f>IF(A74&gt;Input_!$C$32,+P73,(IF(A74&lt;Input_!$C$23,"",(Budget_!A74-Input_!$C$23)*Input_!$C$76+Input_!$C$25)))</f>
        <v>45</v>
      </c>
      <c r="Q74">
        <f>(+P74*Input_!$C$18)+R74</f>
        <v>17.55</v>
      </c>
      <c r="R74">
        <f>+P74*Input_!$C$19</f>
        <v>8.5500000000000007</v>
      </c>
      <c r="S74">
        <f t="shared" si="4"/>
        <v>9</v>
      </c>
      <c r="T74">
        <f t="shared" si="5"/>
        <v>13.05</v>
      </c>
      <c r="U74">
        <f t="shared" si="18"/>
        <v>13.985631560466686</v>
      </c>
      <c r="V74">
        <f t="shared" si="6"/>
        <v>0.31079181245481524</v>
      </c>
      <c r="W74">
        <f t="shared" si="11"/>
        <v>14.460000000000004</v>
      </c>
      <c r="X74">
        <f t="shared" si="19"/>
        <v>89.070740303131657</v>
      </c>
      <c r="Y74">
        <f t="shared" si="13"/>
        <v>3.0700803979999995</v>
      </c>
      <c r="Z74">
        <f t="shared" si="20"/>
        <v>3.7</v>
      </c>
    </row>
    <row r="75" spans="1:26" ht="15" x14ac:dyDescent="0.2">
      <c r="A75" s="249">
        <f>IF(A74="","",IF((1+A74)&lt;Input_!$C$36,1+A74,""))</f>
        <v>45511</v>
      </c>
      <c r="B75">
        <v>0.22</v>
      </c>
      <c r="C75">
        <v>1.2</v>
      </c>
      <c r="D75">
        <f t="shared" si="2"/>
        <v>0.26400000000000001</v>
      </c>
      <c r="E75">
        <v>0</v>
      </c>
      <c r="F75" s="287">
        <v>0.8</v>
      </c>
      <c r="G75" s="284"/>
      <c r="H75" s="250">
        <f t="shared" si="7"/>
        <v>0.6635146178296315</v>
      </c>
      <c r="I75">
        <f t="shared" si="8"/>
        <v>5.9716315604666832</v>
      </c>
      <c r="J75">
        <f t="shared" si="9"/>
        <v>3.0283684395333168</v>
      </c>
      <c r="K75" t="str">
        <f t="shared" si="3"/>
        <v/>
      </c>
      <c r="L75" s="285"/>
      <c r="M75" s="286"/>
      <c r="O75" s="249">
        <f t="shared" si="1"/>
        <v>45511</v>
      </c>
      <c r="P75">
        <f>IF(A75&gt;Input_!$C$32,+P74,(IF(A75&lt;Input_!$C$23,"",(Budget_!A75-Input_!$C$23)*Input_!$C$76+Input_!$C$25)))</f>
        <v>45</v>
      </c>
      <c r="Q75">
        <f>(+P75*Input_!$C$18)+R75</f>
        <v>17.55</v>
      </c>
      <c r="R75">
        <f>+P75*Input_!$C$19</f>
        <v>8.5500000000000007</v>
      </c>
      <c r="S75">
        <f t="shared" si="4"/>
        <v>9</v>
      </c>
      <c r="T75">
        <f t="shared" si="5"/>
        <v>13.05</v>
      </c>
      <c r="U75">
        <f t="shared" si="18"/>
        <v>14.521631560466684</v>
      </c>
      <c r="V75">
        <f t="shared" si="6"/>
        <v>0.32270292356592634</v>
      </c>
      <c r="W75">
        <f t="shared" si="11"/>
        <v>14.680000000000005</v>
      </c>
      <c r="X75">
        <f t="shared" si="19"/>
        <v>99.767833335951892</v>
      </c>
      <c r="Y75">
        <f t="shared" si="13"/>
        <v>3.0700803979999995</v>
      </c>
      <c r="Z75">
        <f t="shared" si="20"/>
        <v>4.5</v>
      </c>
    </row>
    <row r="76" spans="1:26" ht="15" x14ac:dyDescent="0.2">
      <c r="A76" s="249">
        <f>IF(A75="","",IF((1+A75)&lt;Input_!$C$36,1+A75,""))</f>
        <v>45512</v>
      </c>
      <c r="B76">
        <v>0.14000000000000001</v>
      </c>
      <c r="C76">
        <v>1.2</v>
      </c>
      <c r="D76">
        <f t="shared" si="2"/>
        <v>0.16800000000000001</v>
      </c>
      <c r="E76">
        <v>0.12007880499999998</v>
      </c>
      <c r="F76" s="288"/>
      <c r="G76" s="284"/>
      <c r="H76" s="250">
        <f t="shared" si="7"/>
        <v>0.65819004060740915</v>
      </c>
      <c r="I76">
        <f t="shared" si="8"/>
        <v>5.9237103654666825</v>
      </c>
      <c r="J76">
        <f t="shared" si="9"/>
        <v>3.0762896345333175</v>
      </c>
      <c r="K76">
        <f t="shared" si="3"/>
        <v>0.12007880499999998</v>
      </c>
      <c r="L76" s="285"/>
      <c r="M76" s="286"/>
      <c r="O76" s="249">
        <f t="shared" si="1"/>
        <v>45512</v>
      </c>
      <c r="P76">
        <f>IF(A76&gt;Input_!$C$32,+P75,(IF(A76&lt;Input_!$C$23,"",(Budget_!A76-Input_!$C$23)*Input_!$C$76+Input_!$C$25)))</f>
        <v>45</v>
      </c>
      <c r="Q76">
        <f>(+P76*Input_!$C$18)+R76</f>
        <v>17.55</v>
      </c>
      <c r="R76">
        <f>+P76*Input_!$C$19</f>
        <v>8.5500000000000007</v>
      </c>
      <c r="S76">
        <f t="shared" si="4"/>
        <v>9</v>
      </c>
      <c r="T76">
        <f t="shared" si="5"/>
        <v>13.05</v>
      </c>
      <c r="U76">
        <f t="shared" si="18"/>
        <v>14.473710365466683</v>
      </c>
      <c r="V76">
        <f t="shared" si="6"/>
        <v>0.32163800812148186</v>
      </c>
      <c r="W76">
        <f t="shared" si="11"/>
        <v>14.820000000000006</v>
      </c>
      <c r="X76">
        <f t="shared" si="19"/>
        <v>98.788068118677558</v>
      </c>
      <c r="Y76">
        <f t="shared" si="13"/>
        <v>3.1901592029999994</v>
      </c>
      <c r="Z76">
        <f t="shared" si="20"/>
        <v>4.5</v>
      </c>
    </row>
    <row r="77" spans="1:26" x14ac:dyDescent="0.2">
      <c r="A77" s="249">
        <f>IF(A76="","",IF((1+A76)&lt;Input_!$C$36,1+A76,""))</f>
        <v>45513</v>
      </c>
      <c r="B77">
        <v>0.03</v>
      </c>
      <c r="C77">
        <v>1.2</v>
      </c>
      <c r="D77">
        <f t="shared" si="2"/>
        <v>3.5999999999999997E-2</v>
      </c>
      <c r="E77">
        <v>5.9842552E-2</v>
      </c>
      <c r="F77" s="288"/>
      <c r="G77" s="284"/>
      <c r="H77" s="250">
        <f t="shared" si="7"/>
        <v>0.66083921305185334</v>
      </c>
      <c r="I77">
        <f t="shared" si="8"/>
        <v>5.9475529174666804</v>
      </c>
      <c r="J77">
        <f t="shared" si="9"/>
        <v>3.0524470825333196</v>
      </c>
      <c r="K77">
        <f t="shared" si="3"/>
        <v>5.9842552E-2</v>
      </c>
      <c r="O77" s="249">
        <f t="shared" si="1"/>
        <v>45513</v>
      </c>
      <c r="P77">
        <f>IF(A77&gt;Input_!$C$32,+P76,(IF(A77&lt;Input_!$C$23,"",(Budget_!A77-Input_!$C$23)*Input_!$C$76+Input_!$C$25)))</f>
        <v>45</v>
      </c>
      <c r="Q77">
        <f>(+P77*Input_!$C$18)+R77</f>
        <v>17.55</v>
      </c>
      <c r="R77">
        <f>+P77*Input_!$C$19</f>
        <v>8.5500000000000007</v>
      </c>
      <c r="S77">
        <f t="shared" si="4"/>
        <v>9</v>
      </c>
      <c r="T77">
        <f t="shared" si="5"/>
        <v>13.05</v>
      </c>
      <c r="U77">
        <f t="shared" si="18"/>
        <v>14.497552917466681</v>
      </c>
      <c r="V77">
        <f t="shared" si="6"/>
        <v>0.32216784261037068</v>
      </c>
      <c r="W77">
        <f t="shared" si="11"/>
        <v>14.850000000000005</v>
      </c>
      <c r="X77">
        <f t="shared" si="19"/>
        <v>99.274963150406535</v>
      </c>
      <c r="Y77">
        <f t="shared" si="13"/>
        <v>3.2500017549999995</v>
      </c>
      <c r="Z77">
        <f t="shared" si="20"/>
        <v>4.5</v>
      </c>
    </row>
    <row r="78" spans="1:26" x14ac:dyDescent="0.2">
      <c r="A78" s="249">
        <f>IF(A77="","",IF((1+A77)&lt;Input_!$C$36,1+A77,""))</f>
        <v>45514</v>
      </c>
      <c r="B78">
        <v>7.0000000000000007E-2</v>
      </c>
      <c r="C78">
        <v>1.2</v>
      </c>
      <c r="D78">
        <f t="shared" si="2"/>
        <v>8.4000000000000005E-2</v>
      </c>
      <c r="E78">
        <v>5.9842552E-2</v>
      </c>
      <c r="F78" s="287"/>
      <c r="G78" s="284"/>
      <c r="H78" s="250">
        <f t="shared" si="7"/>
        <v>0.65815505216296399</v>
      </c>
      <c r="I78">
        <f t="shared" si="8"/>
        <v>5.9233954694666764</v>
      </c>
      <c r="J78">
        <f t="shared" si="9"/>
        <v>3.0766045305333236</v>
      </c>
      <c r="K78">
        <f t="shared" si="3"/>
        <v>5.9842552E-2</v>
      </c>
      <c r="O78" s="249">
        <f t="shared" si="1"/>
        <v>45514</v>
      </c>
      <c r="P78">
        <f>IF(A78&gt;Input_!$C$32,+P77,(IF(A78&lt;Input_!$C$23,"",(Budget_!A78-Input_!$C$23)*Input_!$C$76+Input_!$C$25)))</f>
        <v>45</v>
      </c>
      <c r="Q78">
        <f>(+P78*Input_!$C$18)+R78</f>
        <v>17.55</v>
      </c>
      <c r="R78">
        <f>+P78*Input_!$C$19</f>
        <v>8.5500000000000007</v>
      </c>
      <c r="S78">
        <f t="shared" si="4"/>
        <v>9</v>
      </c>
      <c r="T78">
        <f t="shared" si="5"/>
        <v>13.05</v>
      </c>
      <c r="U78">
        <f t="shared" si="18"/>
        <v>14.473395469466677</v>
      </c>
      <c r="V78">
        <f t="shared" si="6"/>
        <v>0.32163101043259285</v>
      </c>
      <c r="W78">
        <f t="shared" si="11"/>
        <v>14.920000000000005</v>
      </c>
      <c r="X78">
        <f t="shared" si="19"/>
        <v>98.781645151638429</v>
      </c>
      <c r="Y78">
        <f t="shared" si="13"/>
        <v>3.3098443069999997</v>
      </c>
      <c r="Z78">
        <f t="shared" si="20"/>
        <v>4.5</v>
      </c>
    </row>
    <row r="79" spans="1:26" x14ac:dyDescent="0.2">
      <c r="A79" s="249">
        <f>IF(A78="","",IF((1+A78)&lt;Input_!$C$36,1+A78,""))</f>
        <v>45515</v>
      </c>
      <c r="B79">
        <v>0.09</v>
      </c>
      <c r="C79">
        <v>1.2</v>
      </c>
      <c r="D79">
        <f t="shared" si="2"/>
        <v>0.108</v>
      </c>
      <c r="E79">
        <v>0</v>
      </c>
      <c r="F79" s="287"/>
      <c r="G79" s="284"/>
      <c r="H79" s="250">
        <f t="shared" si="7"/>
        <v>0.64615505216296398</v>
      </c>
      <c r="I79">
        <f t="shared" si="8"/>
        <v>5.8153954694666758</v>
      </c>
      <c r="J79">
        <f t="shared" si="9"/>
        <v>3.1846045305333242</v>
      </c>
      <c r="K79" t="str">
        <f t="shared" si="3"/>
        <v/>
      </c>
      <c r="O79" s="249">
        <f t="shared" ref="O79:O116" si="21">+A79</f>
        <v>45515</v>
      </c>
      <c r="P79">
        <f>IF(A79&gt;Input_!$C$32,+P78,(IF(A79&lt;Input_!$C$23,"",(Budget_!A79-Input_!$C$23)*Input_!$C$76+Input_!$C$25)))</f>
        <v>45</v>
      </c>
      <c r="Q79">
        <f>(+P79*Input_!$C$18)+R79</f>
        <v>17.55</v>
      </c>
      <c r="R79">
        <f>+P79*Input_!$C$19</f>
        <v>8.5500000000000007</v>
      </c>
      <c r="S79">
        <f t="shared" si="4"/>
        <v>9</v>
      </c>
      <c r="T79">
        <f t="shared" si="5"/>
        <v>13.05</v>
      </c>
      <c r="U79">
        <f t="shared" si="18"/>
        <v>14.365395469466677</v>
      </c>
      <c r="V79">
        <f t="shared" si="6"/>
        <v>0.31923101043259283</v>
      </c>
      <c r="W79">
        <f t="shared" si="11"/>
        <v>15.010000000000005</v>
      </c>
      <c r="X79">
        <f t="shared" si="19"/>
        <v>96.590455730233614</v>
      </c>
      <c r="Y79">
        <f t="shared" si="13"/>
        <v>3.3098443069999997</v>
      </c>
      <c r="Z79">
        <f t="shared" si="20"/>
        <v>4.5</v>
      </c>
    </row>
    <row r="80" spans="1:26" x14ac:dyDescent="0.2">
      <c r="A80" s="249">
        <f>IF(A79="","",IF((1+A79)&lt;Input_!$C$36,1+A79,""))</f>
        <v>45516</v>
      </c>
      <c r="B80">
        <v>0.09</v>
      </c>
      <c r="C80">
        <v>1.2</v>
      </c>
      <c r="D80">
        <f t="shared" si="2"/>
        <v>0.108</v>
      </c>
      <c r="E80">
        <v>0.20000010799999998</v>
      </c>
      <c r="F80" s="287"/>
      <c r="G80" s="284"/>
      <c r="H80" s="250">
        <f t="shared" si="7"/>
        <v>0.65637728638518589</v>
      </c>
      <c r="I80">
        <f t="shared" si="8"/>
        <v>5.9073955774666729</v>
      </c>
      <c r="J80">
        <f t="shared" si="9"/>
        <v>3.0926044225333271</v>
      </c>
      <c r="K80">
        <f t="shared" si="3"/>
        <v>0.20000010799999998</v>
      </c>
      <c r="O80" s="249">
        <f t="shared" si="21"/>
        <v>45516</v>
      </c>
      <c r="P80">
        <f>IF(A80&gt;Input_!$C$32,+P79,(IF(A80&lt;Input_!$C$23,"",(Budget_!A80-Input_!$C$23)*Input_!$C$76+Input_!$C$25)))</f>
        <v>45</v>
      </c>
      <c r="Q80">
        <f>(+P80*Input_!$C$18)+R80</f>
        <v>17.55</v>
      </c>
      <c r="R80">
        <f>+P80*Input_!$C$19</f>
        <v>8.5500000000000007</v>
      </c>
      <c r="S80">
        <f t="shared" si="4"/>
        <v>9</v>
      </c>
      <c r="T80">
        <f t="shared" si="5"/>
        <v>13.05</v>
      </c>
      <c r="U80">
        <f t="shared" si="18"/>
        <v>14.457395577466674</v>
      </c>
      <c r="V80">
        <f t="shared" si="6"/>
        <v>0.32127545727703721</v>
      </c>
      <c r="W80">
        <f t="shared" si="11"/>
        <v>15.100000000000005</v>
      </c>
      <c r="X80">
        <f t="shared" si="19"/>
        <v>98.455554696012854</v>
      </c>
      <c r="Y80">
        <f t="shared" si="13"/>
        <v>3.5098444149999994</v>
      </c>
      <c r="Z80">
        <f t="shared" si="20"/>
        <v>4.5</v>
      </c>
    </row>
    <row r="81" spans="1:26" x14ac:dyDescent="0.2">
      <c r="A81" s="249">
        <f>IF(A80="","",IF((1+A80)&lt;Input_!$C$36,1+A80,""))</f>
        <v>45517</v>
      </c>
      <c r="B81">
        <v>0.15</v>
      </c>
      <c r="C81">
        <v>1.2</v>
      </c>
      <c r="D81">
        <f t="shared" si="2"/>
        <v>0.18</v>
      </c>
      <c r="E81">
        <v>0.17007883200000001</v>
      </c>
      <c r="F81" s="287">
        <v>1</v>
      </c>
      <c r="G81" s="284"/>
      <c r="H81" s="250">
        <f t="shared" si="7"/>
        <v>0.76638604549629719</v>
      </c>
      <c r="I81">
        <f t="shared" si="8"/>
        <v>6.8974744094666747</v>
      </c>
      <c r="J81">
        <f t="shared" si="9"/>
        <v>2.1025255905333253</v>
      </c>
      <c r="K81">
        <f t="shared" si="3"/>
        <v>0.17007883200000001</v>
      </c>
      <c r="O81" s="249">
        <f t="shared" si="21"/>
        <v>45517</v>
      </c>
      <c r="P81">
        <f>IF(A81&gt;Input_!$C$32,+P80,(IF(A81&lt;Input_!$C$23,"",(Budget_!A81-Input_!$C$23)*Input_!$C$76+Input_!$C$25)))</f>
        <v>45</v>
      </c>
      <c r="Q81">
        <f>(+P81*Input_!$C$18)+R81</f>
        <v>17.55</v>
      </c>
      <c r="R81">
        <f>+P81*Input_!$C$19</f>
        <v>8.5500000000000007</v>
      </c>
      <c r="S81">
        <f t="shared" si="4"/>
        <v>9</v>
      </c>
      <c r="T81">
        <f t="shared" si="5"/>
        <v>13.05</v>
      </c>
      <c r="U81">
        <f t="shared" si="18"/>
        <v>15.447474409466675</v>
      </c>
      <c r="V81">
        <f t="shared" si="6"/>
        <v>0.34327720909925946</v>
      </c>
      <c r="W81">
        <f t="shared" si="11"/>
        <v>15.250000000000005</v>
      </c>
      <c r="X81">
        <f t="shared" si="19"/>
        <v>119.59855943018772</v>
      </c>
      <c r="Y81">
        <f t="shared" si="13"/>
        <v>3.6799232469999996</v>
      </c>
      <c r="Z81">
        <f t="shared" si="20"/>
        <v>5.5</v>
      </c>
    </row>
    <row r="82" spans="1:26" x14ac:dyDescent="0.2">
      <c r="A82" s="249">
        <f>IF(A81="","",IF((1+A81)&lt;Input_!$C$36,1+A81,""))</f>
        <v>45518</v>
      </c>
      <c r="B82">
        <v>0.17</v>
      </c>
      <c r="C82">
        <v>1.2</v>
      </c>
      <c r="D82">
        <f t="shared" ref="D82:D117" si="22">IF(B82="","",IF(B82&lt;0.0001,0,IF(B82&gt;0.0001,B82*C82,"")))</f>
        <v>0.20400000000000001</v>
      </c>
      <c r="E82">
        <v>2.9921276E-2</v>
      </c>
      <c r="F82" s="287"/>
      <c r="G82" s="284"/>
      <c r="H82" s="250">
        <f t="shared" si="7"/>
        <v>0.747043965051853</v>
      </c>
      <c r="I82">
        <f t="shared" si="8"/>
        <v>6.7233956854666772</v>
      </c>
      <c r="J82">
        <f t="shared" si="9"/>
        <v>2.2766043145333228</v>
      </c>
      <c r="K82">
        <f t="shared" ref="K82:K145" si="23">IF(E82&gt;0.001,MIN(J81+D82,E82),"")</f>
        <v>2.9921276E-2</v>
      </c>
      <c r="O82" s="249">
        <f t="shared" si="21"/>
        <v>45518</v>
      </c>
      <c r="P82">
        <f>IF(A82&gt;Input_!$C$32,+P81,(IF(A82&lt;Input_!$C$23,"",(Budget_!A82-Input_!$C$23)*Input_!$C$76+Input_!$C$25)))</f>
        <v>45</v>
      </c>
      <c r="Q82">
        <f>(+P82*Input_!$C$18)+R82</f>
        <v>17.55</v>
      </c>
      <c r="R82">
        <f>+P82*Input_!$C$19</f>
        <v>8.5500000000000007</v>
      </c>
      <c r="S82">
        <f t="shared" ref="S82:S116" si="24">+Q82-R82</f>
        <v>9</v>
      </c>
      <c r="T82">
        <f t="shared" ref="T82:T126" si="25">+(1-$F$4)*S82+R82</f>
        <v>13.05</v>
      </c>
      <c r="U82">
        <f t="shared" si="18"/>
        <v>15.273395685466678</v>
      </c>
      <c r="V82">
        <f t="shared" ref="V82:V126" si="26">U82/P82</f>
        <v>0.33940879301037064</v>
      </c>
      <c r="W82">
        <f t="shared" si="11"/>
        <v>15.420000000000005</v>
      </c>
      <c r="X82">
        <f t="shared" si="19"/>
        <v>115.73908265409202</v>
      </c>
      <c r="Y82">
        <f t="shared" si="13"/>
        <v>3.7098445229999997</v>
      </c>
      <c r="Z82">
        <f t="shared" si="20"/>
        <v>5.5</v>
      </c>
    </row>
    <row r="83" spans="1:26" x14ac:dyDescent="0.2">
      <c r="A83" s="249">
        <f>IF(A82="","",IF((1+A82)&lt;Input_!$C$36,1+A82,""))</f>
        <v>45519</v>
      </c>
      <c r="B83">
        <v>0.25</v>
      </c>
      <c r="C83">
        <v>1.2</v>
      </c>
      <c r="D83">
        <f t="shared" si="22"/>
        <v>0.3</v>
      </c>
      <c r="E83">
        <v>0</v>
      </c>
      <c r="F83" s="288"/>
      <c r="G83" s="284"/>
      <c r="H83" s="250">
        <f t="shared" ref="H83:H146" si="27">IF(B83="","",IF(B83&gt;-0.0001,IF(G83&gt;0.0001,+G83,IF((+U83-R83)/(Q83-R83)&gt;1,1,(MAX(0,(+U83-R83)/(Q83-R83))))),""))</f>
        <v>0.71371063171852001</v>
      </c>
      <c r="I83">
        <f t="shared" ref="I83:I146" si="28">IF(B83="","",IF(B83&gt;-0.0001,IF((+U83-R83)&lt;0,0,+U83-R83),""))</f>
        <v>6.42339568546668</v>
      </c>
      <c r="J83">
        <f t="shared" ref="J83:J146" si="29">IF(B83="","",IF(B83&gt;-0.0001,IF((Q83-U83)&lt;0,0,Q83-U83),""))</f>
        <v>2.57660431453332</v>
      </c>
      <c r="K83" t="str">
        <f t="shared" si="23"/>
        <v/>
      </c>
      <c r="O83" s="249">
        <f t="shared" si="21"/>
        <v>45519</v>
      </c>
      <c r="P83">
        <f>IF(A83&gt;Input_!$C$32,+P82,(IF(A83&lt;Input_!$C$23,"",(Budget_!A83-Input_!$C$23)*Input_!$C$76+Input_!$C$25)))</f>
        <v>45</v>
      </c>
      <c r="Q83">
        <f>(+P83*Input_!$C$18)+R83</f>
        <v>17.55</v>
      </c>
      <c r="R83">
        <f>+P83*Input_!$C$19</f>
        <v>8.5500000000000007</v>
      </c>
      <c r="S83">
        <f t="shared" si="24"/>
        <v>9</v>
      </c>
      <c r="T83">
        <f t="shared" si="25"/>
        <v>13.05</v>
      </c>
      <c r="U83">
        <f t="shared" si="18"/>
        <v>14.973395685466681</v>
      </c>
      <c r="V83">
        <f t="shared" si="26"/>
        <v>0.33274212634370404</v>
      </c>
      <c r="W83">
        <f t="shared" ref="W83:W116" si="30">IF(+B83&gt;-0.01,+B83+W82,"")</f>
        <v>15.670000000000005</v>
      </c>
      <c r="X83">
        <f t="shared" si="19"/>
        <v>109.23004524281208</v>
      </c>
      <c r="Y83">
        <f t="shared" ref="Y83:Y116" si="31">IF(+B83&gt;-0.01,+E83+Y82,"")</f>
        <v>3.7098445229999997</v>
      </c>
      <c r="Z83">
        <f t="shared" si="20"/>
        <v>5.5</v>
      </c>
    </row>
    <row r="84" spans="1:26" x14ac:dyDescent="0.2">
      <c r="A84" s="249">
        <f>IF(A83="","",IF((1+A83)&lt;Input_!$C$36,1+A83,""))</f>
        <v>45520</v>
      </c>
      <c r="B84">
        <v>0.21</v>
      </c>
      <c r="C84">
        <v>1.2</v>
      </c>
      <c r="D84">
        <f t="shared" si="22"/>
        <v>0.252</v>
      </c>
      <c r="E84">
        <v>0</v>
      </c>
      <c r="F84" s="287"/>
      <c r="G84" s="284"/>
      <c r="H84" s="250">
        <f t="shared" si="27"/>
        <v>0.68571063171851976</v>
      </c>
      <c r="I84">
        <f t="shared" si="28"/>
        <v>6.1713956854666776</v>
      </c>
      <c r="J84">
        <f t="shared" si="29"/>
        <v>2.8286043145333224</v>
      </c>
      <c r="K84" t="str">
        <f t="shared" si="23"/>
        <v/>
      </c>
      <c r="O84" s="249">
        <f t="shared" si="21"/>
        <v>45520</v>
      </c>
      <c r="P84">
        <f>IF(A84&gt;Input_!$C$32,+P83,(IF(A84&lt;Input_!$C$23,"",(Budget_!A84-Input_!$C$23)*Input_!$C$76+Input_!$C$25)))</f>
        <v>45</v>
      </c>
      <c r="Q84">
        <f>(+P84*Input_!$C$18)+R84</f>
        <v>17.55</v>
      </c>
      <c r="R84">
        <f>+P84*Input_!$C$19</f>
        <v>8.5500000000000007</v>
      </c>
      <c r="S84">
        <f t="shared" si="24"/>
        <v>9</v>
      </c>
      <c r="T84">
        <f t="shared" si="25"/>
        <v>13.05</v>
      </c>
      <c r="U84">
        <f t="shared" si="18"/>
        <v>14.721395685466678</v>
      </c>
      <c r="V84">
        <f t="shared" si="26"/>
        <v>0.32714212634370399</v>
      </c>
      <c r="W84">
        <f t="shared" si="30"/>
        <v>15.880000000000006</v>
      </c>
      <c r="X84">
        <f t="shared" si="19"/>
        <v>103.90155781733682</v>
      </c>
      <c r="Y84">
        <f t="shared" si="31"/>
        <v>3.7098445229999997</v>
      </c>
      <c r="Z84">
        <f t="shared" si="20"/>
        <v>5.5</v>
      </c>
    </row>
    <row r="85" spans="1:26" x14ac:dyDescent="0.2">
      <c r="A85" s="249">
        <f>IF(A84="","",IF((1+A84)&lt;Input_!$C$36,1+A84,""))</f>
        <v>45521</v>
      </c>
      <c r="B85">
        <v>0.23</v>
      </c>
      <c r="C85">
        <v>1.2</v>
      </c>
      <c r="D85">
        <f t="shared" si="22"/>
        <v>0.27600000000000002</v>
      </c>
      <c r="E85">
        <v>7.9921302999999985E-2</v>
      </c>
      <c r="F85" s="287"/>
      <c r="G85" s="284"/>
      <c r="H85" s="250">
        <f t="shared" si="27"/>
        <v>0.66392410982963113</v>
      </c>
      <c r="I85">
        <f t="shared" si="28"/>
        <v>5.9753169884666804</v>
      </c>
      <c r="J85">
        <f t="shared" si="29"/>
        <v>3.0246830115333196</v>
      </c>
      <c r="K85">
        <f t="shared" si="23"/>
        <v>7.9921302999999985E-2</v>
      </c>
      <c r="O85" s="249">
        <f t="shared" si="21"/>
        <v>45521</v>
      </c>
      <c r="P85">
        <f>IF(A85&gt;Input_!$C$32,+P84,(IF(A85&lt;Input_!$C$23,"",(Budget_!A85-Input_!$C$23)*Input_!$C$76+Input_!$C$25)))</f>
        <v>45</v>
      </c>
      <c r="Q85">
        <f>(+P85*Input_!$C$18)+R85</f>
        <v>17.55</v>
      </c>
      <c r="R85">
        <f>+P85*Input_!$C$19</f>
        <v>8.5500000000000007</v>
      </c>
      <c r="S85">
        <f t="shared" si="24"/>
        <v>9</v>
      </c>
      <c r="T85">
        <f t="shared" si="25"/>
        <v>13.05</v>
      </c>
      <c r="U85">
        <f t="shared" si="18"/>
        <v>14.525316988466681</v>
      </c>
      <c r="V85">
        <f t="shared" si="26"/>
        <v>0.32278482196592623</v>
      </c>
      <c r="W85">
        <f t="shared" si="30"/>
        <v>16.110000000000007</v>
      </c>
      <c r="X85">
        <f t="shared" si="19"/>
        <v>99.843373364048631</v>
      </c>
      <c r="Y85">
        <f t="shared" si="31"/>
        <v>3.7897658259999996</v>
      </c>
      <c r="Z85">
        <f t="shared" si="20"/>
        <v>5.5</v>
      </c>
    </row>
    <row r="86" spans="1:26" x14ac:dyDescent="0.2">
      <c r="A86" s="249">
        <f>IF(A85="","",IF((1+A85)&lt;Input_!$C$36,1+A85,""))</f>
        <v>45522</v>
      </c>
      <c r="B86">
        <v>0.19</v>
      </c>
      <c r="C86">
        <v>1.2</v>
      </c>
      <c r="D86">
        <f t="shared" si="22"/>
        <v>0.22799999999999998</v>
      </c>
      <c r="E86">
        <v>0</v>
      </c>
      <c r="F86" s="287"/>
      <c r="G86" s="284"/>
      <c r="H86" s="250">
        <f t="shared" si="27"/>
        <v>0.6385907764962977</v>
      </c>
      <c r="I86">
        <f t="shared" si="28"/>
        <v>5.7473169884666788</v>
      </c>
      <c r="J86">
        <f t="shared" si="29"/>
        <v>3.2526830115333212</v>
      </c>
      <c r="K86" t="str">
        <f t="shared" si="23"/>
        <v/>
      </c>
      <c r="O86" s="249">
        <f t="shared" si="21"/>
        <v>45522</v>
      </c>
      <c r="P86">
        <f>IF(A86&gt;Input_!$C$32,+P85,(IF(A86&lt;Input_!$C$23,"",(Budget_!A86-Input_!$C$23)*Input_!$C$76+Input_!$C$25)))</f>
        <v>45</v>
      </c>
      <c r="Q86">
        <f>(+P86*Input_!$C$18)+R86</f>
        <v>17.55</v>
      </c>
      <c r="R86">
        <f>+P86*Input_!$C$19</f>
        <v>8.5500000000000007</v>
      </c>
      <c r="S86">
        <f t="shared" si="24"/>
        <v>9</v>
      </c>
      <c r="T86">
        <f t="shared" si="25"/>
        <v>13.05</v>
      </c>
      <c r="U86">
        <f t="shared" si="18"/>
        <v>14.29731698846668</v>
      </c>
      <c r="V86">
        <f t="shared" si="26"/>
        <v>0.31771815529925956</v>
      </c>
      <c r="W86">
        <f t="shared" si="30"/>
        <v>16.300000000000008</v>
      </c>
      <c r="X86">
        <f t="shared" si="19"/>
        <v>95.221212817307801</v>
      </c>
      <c r="Y86">
        <f t="shared" si="31"/>
        <v>3.7897658259999996</v>
      </c>
      <c r="Z86">
        <f t="shared" si="20"/>
        <v>5.5</v>
      </c>
    </row>
    <row r="87" spans="1:26" x14ac:dyDescent="0.2">
      <c r="A87" s="249">
        <f>IF(A86="","",IF((1+A86)&lt;Input_!$C$36,1+A86,""))</f>
        <v>45523</v>
      </c>
      <c r="B87">
        <v>0.19</v>
      </c>
      <c r="C87">
        <v>1.2</v>
      </c>
      <c r="D87">
        <f t="shared" si="22"/>
        <v>0.22799999999999998</v>
      </c>
      <c r="E87">
        <v>0</v>
      </c>
      <c r="F87" s="287"/>
      <c r="G87" s="284"/>
      <c r="H87" s="250">
        <f t="shared" si="27"/>
        <v>0.61325744316296416</v>
      </c>
      <c r="I87">
        <f t="shared" si="28"/>
        <v>5.5193169884666773</v>
      </c>
      <c r="J87">
        <f t="shared" si="29"/>
        <v>3.4806830115333227</v>
      </c>
      <c r="K87" t="str">
        <f t="shared" si="23"/>
        <v/>
      </c>
      <c r="O87" s="249">
        <f t="shared" si="21"/>
        <v>45523</v>
      </c>
      <c r="P87">
        <f>IF(A87&gt;Input_!$C$32,+P86,(IF(A87&lt;Input_!$C$23,"",(Budget_!A87-Input_!$C$23)*Input_!$C$76+Input_!$C$25)))</f>
        <v>45</v>
      </c>
      <c r="Q87">
        <f>(+P87*Input_!$C$18)+R87</f>
        <v>17.55</v>
      </c>
      <c r="R87">
        <f>+P87*Input_!$C$19</f>
        <v>8.5500000000000007</v>
      </c>
      <c r="S87">
        <f t="shared" si="24"/>
        <v>9</v>
      </c>
      <c r="T87">
        <f t="shared" si="25"/>
        <v>13.05</v>
      </c>
      <c r="U87">
        <f t="shared" si="18"/>
        <v>14.069316988466678</v>
      </c>
      <c r="V87">
        <f t="shared" si="26"/>
        <v>0.31265148863259284</v>
      </c>
      <c r="W87">
        <f t="shared" si="30"/>
        <v>16.490000000000009</v>
      </c>
      <c r="X87">
        <f t="shared" si="19"/>
        <v>90.703020270566967</v>
      </c>
      <c r="Y87">
        <f t="shared" si="31"/>
        <v>3.7897658259999996</v>
      </c>
      <c r="Z87">
        <f t="shared" si="20"/>
        <v>5.5</v>
      </c>
    </row>
    <row r="88" spans="1:26" x14ac:dyDescent="0.2">
      <c r="A88" s="249">
        <f>IF(A87="","",IF((1+A87)&lt;Input_!$C$36,1+A87,""))</f>
        <v>45524</v>
      </c>
      <c r="B88">
        <v>0.21</v>
      </c>
      <c r="C88">
        <f>Q5</f>
        <v>0.97346032775000002</v>
      </c>
      <c r="D88">
        <f t="shared" si="22"/>
        <v>0.20442666882749999</v>
      </c>
      <c r="E88">
        <v>0</v>
      </c>
      <c r="F88" s="287">
        <v>1</v>
      </c>
      <c r="G88" s="284"/>
      <c r="H88" s="250">
        <f t="shared" si="27"/>
        <v>0.70165447995990837</v>
      </c>
      <c r="I88">
        <f t="shared" si="28"/>
        <v>6.3148903196391757</v>
      </c>
      <c r="J88">
        <f t="shared" si="29"/>
        <v>2.6851096803608243</v>
      </c>
      <c r="K88" t="str">
        <f t="shared" si="23"/>
        <v/>
      </c>
      <c r="O88" s="249">
        <f t="shared" si="21"/>
        <v>45524</v>
      </c>
      <c r="P88">
        <f>IF(A88&gt;Input_!$C$32,+P87,(IF(A88&lt;Input_!$C$23,"",(Budget_!A88-Input_!$C$23)*Input_!$C$76+Input_!$C$25)))</f>
        <v>45</v>
      </c>
      <c r="Q88">
        <f>(+P88*Input_!$C$18)+R88</f>
        <v>17.55</v>
      </c>
      <c r="R88">
        <f>+P88*Input_!$C$19</f>
        <v>8.5500000000000007</v>
      </c>
      <c r="S88">
        <f t="shared" si="24"/>
        <v>9</v>
      </c>
      <c r="T88">
        <f t="shared" si="25"/>
        <v>13.05</v>
      </c>
      <c r="U88">
        <f t="shared" si="18"/>
        <v>14.864890319639176</v>
      </c>
      <c r="V88">
        <f t="shared" si="26"/>
        <v>0.33033089599198168</v>
      </c>
      <c r="W88">
        <f t="shared" si="30"/>
        <v>16.70000000000001</v>
      </c>
      <c r="X88">
        <f t="shared" si="19"/>
        <v>106.92015198198753</v>
      </c>
      <c r="Y88">
        <f t="shared" si="31"/>
        <v>3.7897658259999996</v>
      </c>
      <c r="Z88">
        <f t="shared" si="20"/>
        <v>6.5</v>
      </c>
    </row>
    <row r="89" spans="1:26" x14ac:dyDescent="0.2">
      <c r="A89" s="249">
        <f>IF(A88="","",IF((1+A88)&lt;Input_!$C$36,1+A88,""))</f>
        <v>45525</v>
      </c>
      <c r="B89">
        <v>0.17</v>
      </c>
      <c r="C89">
        <v>1.2</v>
      </c>
      <c r="D89">
        <f t="shared" si="22"/>
        <v>0.20400000000000001</v>
      </c>
      <c r="E89">
        <v>0</v>
      </c>
      <c r="F89" s="287"/>
      <c r="G89" s="284"/>
      <c r="H89" s="250">
        <f t="shared" si="27"/>
        <v>0.67898781329324165</v>
      </c>
      <c r="I89">
        <f t="shared" si="28"/>
        <v>6.1108903196391751</v>
      </c>
      <c r="J89">
        <f t="shared" si="29"/>
        <v>2.8891096803608249</v>
      </c>
      <c r="K89" t="str">
        <f t="shared" si="23"/>
        <v/>
      </c>
      <c r="O89" s="249">
        <f t="shared" si="21"/>
        <v>45525</v>
      </c>
      <c r="P89">
        <f>IF(A89&gt;Input_!$C$32,+P88,(IF(A89&lt;Input_!$C$23,"",(Budget_!A89-Input_!$C$23)*Input_!$C$76+Input_!$C$25)))</f>
        <v>45</v>
      </c>
      <c r="Q89">
        <f>(+P89*Input_!$C$18)+R89</f>
        <v>17.55</v>
      </c>
      <c r="R89">
        <f>+P89*Input_!$C$19</f>
        <v>8.5500000000000007</v>
      </c>
      <c r="S89">
        <f t="shared" si="24"/>
        <v>9</v>
      </c>
      <c r="T89">
        <f t="shared" si="25"/>
        <v>13.05</v>
      </c>
      <c r="U89">
        <f t="shared" si="18"/>
        <v>14.660890319639176</v>
      </c>
      <c r="V89">
        <f t="shared" si="26"/>
        <v>0.32579756265864834</v>
      </c>
      <c r="W89">
        <f t="shared" si="30"/>
        <v>16.870000000000012</v>
      </c>
      <c r="X89">
        <f t="shared" si="19"/>
        <v>102.64109273157473</v>
      </c>
      <c r="Y89">
        <f t="shared" si="31"/>
        <v>3.7897658259999996</v>
      </c>
      <c r="Z89">
        <f t="shared" si="20"/>
        <v>6.5</v>
      </c>
    </row>
    <row r="90" spans="1:26" x14ac:dyDescent="0.2">
      <c r="A90" s="249">
        <f>IF(A89="","",IF((1+A89)&lt;Input_!$C$36,1+A89,""))</f>
        <v>45526</v>
      </c>
      <c r="B90">
        <v>0.21</v>
      </c>
      <c r="C90">
        <v>1.2</v>
      </c>
      <c r="D90">
        <f t="shared" si="22"/>
        <v>0.252</v>
      </c>
      <c r="E90">
        <v>0</v>
      </c>
      <c r="F90" s="288"/>
      <c r="G90" s="284"/>
      <c r="H90" s="250">
        <f t="shared" si="27"/>
        <v>0.6509878132932414</v>
      </c>
      <c r="I90">
        <f t="shared" si="28"/>
        <v>5.8588903196391726</v>
      </c>
      <c r="J90">
        <f t="shared" si="29"/>
        <v>3.1411096803608274</v>
      </c>
      <c r="K90" t="str">
        <f t="shared" si="23"/>
        <v/>
      </c>
      <c r="O90" s="249">
        <f t="shared" si="21"/>
        <v>45526</v>
      </c>
      <c r="P90">
        <f>IF(A90&gt;Input_!$C$32,+P89,(IF(A90&lt;Input_!$C$23,"",(Budget_!A90-Input_!$C$23)*Input_!$C$76+Input_!$C$25)))</f>
        <v>45</v>
      </c>
      <c r="Q90">
        <f>(+P90*Input_!$C$18)+R90</f>
        <v>17.55</v>
      </c>
      <c r="R90">
        <f>+P90*Input_!$C$19</f>
        <v>8.5500000000000007</v>
      </c>
      <c r="S90">
        <f t="shared" si="24"/>
        <v>9</v>
      </c>
      <c r="T90">
        <f t="shared" si="25"/>
        <v>13.05</v>
      </c>
      <c r="U90">
        <f t="shared" si="18"/>
        <v>14.408890319639173</v>
      </c>
      <c r="V90">
        <f t="shared" si="26"/>
        <v>0.32019756265864829</v>
      </c>
      <c r="W90">
        <f t="shared" si="30"/>
        <v>17.080000000000013</v>
      </c>
      <c r="X90">
        <f t="shared" si="19"/>
        <v>97.470108010476537</v>
      </c>
      <c r="Y90">
        <f t="shared" si="31"/>
        <v>3.7897658259999996</v>
      </c>
      <c r="Z90">
        <f t="shared" si="20"/>
        <v>6.5</v>
      </c>
    </row>
    <row r="91" spans="1:26" x14ac:dyDescent="0.2">
      <c r="A91" s="249">
        <f>IF(A90="","",IF((1+A90)&lt;Input_!$C$36,1+A90,""))</f>
        <v>45527</v>
      </c>
      <c r="B91">
        <v>0.11</v>
      </c>
      <c r="C91">
        <v>1.2</v>
      </c>
      <c r="D91">
        <f t="shared" si="22"/>
        <v>0.13200000000000001</v>
      </c>
      <c r="E91">
        <v>0.12992132999999997</v>
      </c>
      <c r="F91" s="287"/>
      <c r="G91" s="284"/>
      <c r="H91" s="250">
        <f t="shared" si="27"/>
        <v>0.65075684995990812</v>
      </c>
      <c r="I91">
        <f t="shared" si="28"/>
        <v>5.8568116496391731</v>
      </c>
      <c r="J91">
        <f t="shared" si="29"/>
        <v>3.1431883503608269</v>
      </c>
      <c r="K91">
        <f t="shared" si="23"/>
        <v>0.12992132999999997</v>
      </c>
      <c r="O91" s="249">
        <f t="shared" si="21"/>
        <v>45527</v>
      </c>
      <c r="P91">
        <f>IF(A91&gt;Input_!$C$32,+P90,(IF(A91&lt;Input_!$C$23,"",(Budget_!A91-Input_!$C$23)*Input_!$C$76+Input_!$C$25)))</f>
        <v>45</v>
      </c>
      <c r="Q91">
        <f>(+P91*Input_!$C$18)+R91</f>
        <v>17.55</v>
      </c>
      <c r="R91">
        <f>+P91*Input_!$C$19</f>
        <v>8.5500000000000007</v>
      </c>
      <c r="S91">
        <f t="shared" si="24"/>
        <v>9</v>
      </c>
      <c r="T91">
        <f t="shared" si="25"/>
        <v>13.05</v>
      </c>
      <c r="U91">
        <f t="shared" si="18"/>
        <v>14.406811649639174</v>
      </c>
      <c r="V91">
        <f t="shared" si="26"/>
        <v>0.32015136999198163</v>
      </c>
      <c r="W91">
        <f t="shared" si="30"/>
        <v>17.190000000000012</v>
      </c>
      <c r="X91">
        <f t="shared" si="19"/>
        <v>97.427982303764068</v>
      </c>
      <c r="Y91">
        <f t="shared" si="31"/>
        <v>3.9196871559999997</v>
      </c>
      <c r="Z91">
        <f t="shared" si="20"/>
        <v>6.5</v>
      </c>
    </row>
    <row r="92" spans="1:26" x14ac:dyDescent="0.2">
      <c r="A92" s="249">
        <f>IF(A91="","",IF((1+A91)&lt;Input_!$C$36,1+A91,""))</f>
        <v>45528</v>
      </c>
      <c r="B92">
        <v>0.22</v>
      </c>
      <c r="C92">
        <v>1.2</v>
      </c>
      <c r="D92">
        <f t="shared" si="22"/>
        <v>0.26400000000000001</v>
      </c>
      <c r="E92">
        <v>0.12007880499999998</v>
      </c>
      <c r="F92" s="287"/>
      <c r="G92" s="284"/>
      <c r="H92" s="250">
        <f t="shared" si="27"/>
        <v>0.63476560607101917</v>
      </c>
      <c r="I92">
        <f t="shared" si="28"/>
        <v>5.7128904546391723</v>
      </c>
      <c r="J92">
        <f t="shared" si="29"/>
        <v>3.2871095453608277</v>
      </c>
      <c r="K92">
        <f t="shared" si="23"/>
        <v>0.12007880499999998</v>
      </c>
      <c r="O92" s="249">
        <f t="shared" si="21"/>
        <v>45528</v>
      </c>
      <c r="P92">
        <f>IF(A92&gt;Input_!$C$32,+P91,(IF(A92&lt;Input_!$C$23,"",(Budget_!A92-Input_!$C$23)*Input_!$C$76+Input_!$C$25)))</f>
        <v>45</v>
      </c>
      <c r="Q92">
        <f>(+P92*Input_!$C$18)+R92</f>
        <v>17.55</v>
      </c>
      <c r="R92">
        <f>+P92*Input_!$C$19</f>
        <v>8.5500000000000007</v>
      </c>
      <c r="S92">
        <f t="shared" si="24"/>
        <v>9</v>
      </c>
      <c r="T92">
        <f t="shared" si="25"/>
        <v>13.05</v>
      </c>
      <c r="U92">
        <f t="shared" ref="U92:U123" si="32">IF(B92="",0,IF(B92&gt;-0.0001,MAX(IF(G92&gt;0.001,(G92*S92+R92),MIN((+U91+E92+F92-D92+Q92-Q91),Q92)),R92),""))</f>
        <v>14.262890454639173</v>
      </c>
      <c r="V92">
        <f t="shared" si="26"/>
        <v>0.31695312121420383</v>
      </c>
      <c r="W92">
        <f t="shared" si="30"/>
        <v>17.410000000000011</v>
      </c>
      <c r="X92">
        <f t="shared" ref="X92:X123" si="33">IF(E92="",0,IF(E92&gt;-0.0001,MAX(IF(I92&gt;0.001,(I92*U92+T92),MIN((+X91+G92+H92-F92+S92-S91),S92)),T92),""))</f>
        <v>94.5323307338723</v>
      </c>
      <c r="Y92">
        <f t="shared" si="31"/>
        <v>4.0397659609999996</v>
      </c>
      <c r="Z92">
        <f t="shared" ref="Z92:Z123" si="34">IF(+B92&gt;-0.01,+F92+Z91,"")</f>
        <v>6.5</v>
      </c>
    </row>
    <row r="93" spans="1:26" x14ac:dyDescent="0.2">
      <c r="A93" s="249">
        <f>IF(A92="","",IF((1+A92)&lt;Input_!$C$36,1+A92,""))</f>
        <v>45529</v>
      </c>
      <c r="B93">
        <v>0.32</v>
      </c>
      <c r="C93">
        <f>R5</f>
        <v>0.96062362449999994</v>
      </c>
      <c r="D93">
        <f t="shared" si="22"/>
        <v>0.30739955984</v>
      </c>
      <c r="E93">
        <v>0</v>
      </c>
      <c r="F93" s="287"/>
      <c r="G93" s="284"/>
      <c r="H93" s="250">
        <f t="shared" si="27"/>
        <v>0.60061009942213017</v>
      </c>
      <c r="I93">
        <f t="shared" si="28"/>
        <v>5.405490894799172</v>
      </c>
      <c r="J93">
        <f t="shared" si="29"/>
        <v>3.594509105200828</v>
      </c>
      <c r="K93" t="str">
        <f t="shared" si="23"/>
        <v/>
      </c>
      <c r="O93" s="249">
        <f t="shared" si="21"/>
        <v>45529</v>
      </c>
      <c r="P93">
        <f>IF(A93&gt;Input_!$C$32,+P92,(IF(A93&lt;Input_!$C$23,"",(Budget_!A93-Input_!$C$23)*Input_!$C$76+Input_!$C$25)))</f>
        <v>45</v>
      </c>
      <c r="Q93">
        <f>(+P93*Input_!$C$18)+R93</f>
        <v>17.55</v>
      </c>
      <c r="R93">
        <f>+P93*Input_!$C$19</f>
        <v>8.5500000000000007</v>
      </c>
      <c r="S93">
        <f t="shared" si="24"/>
        <v>9</v>
      </c>
      <c r="T93">
        <f t="shared" si="25"/>
        <v>13.05</v>
      </c>
      <c r="U93">
        <f t="shared" si="32"/>
        <v>13.955490894799173</v>
      </c>
      <c r="V93">
        <f t="shared" si="26"/>
        <v>0.31012201988442606</v>
      </c>
      <c r="W93">
        <f t="shared" si="30"/>
        <v>17.730000000000011</v>
      </c>
      <c r="X93">
        <f t="shared" si="33"/>
        <v>88.486278964289681</v>
      </c>
      <c r="Y93">
        <f t="shared" si="31"/>
        <v>4.0397659609999996</v>
      </c>
      <c r="Z93">
        <f t="shared" si="34"/>
        <v>6.5</v>
      </c>
    </row>
    <row r="94" spans="1:26" x14ac:dyDescent="0.2">
      <c r="A94" s="249">
        <f>IF(A93="","",IF((1+A93)&lt;Input_!$C$36,1+A93,""))</f>
        <v>45530</v>
      </c>
      <c r="B94">
        <v>0.27</v>
      </c>
      <c r="C94">
        <v>1.2</v>
      </c>
      <c r="D94">
        <f t="shared" si="22"/>
        <v>0.32400000000000001</v>
      </c>
      <c r="E94">
        <v>0</v>
      </c>
      <c r="F94" s="287"/>
      <c r="G94" s="284"/>
      <c r="H94" s="250">
        <f t="shared" si="27"/>
        <v>0.56461009942213047</v>
      </c>
      <c r="I94">
        <f t="shared" si="28"/>
        <v>5.0814908947991739</v>
      </c>
      <c r="J94">
        <f t="shared" si="29"/>
        <v>3.9185091052008261</v>
      </c>
      <c r="K94" t="str">
        <f t="shared" si="23"/>
        <v/>
      </c>
      <c r="O94" s="249">
        <f t="shared" si="21"/>
        <v>45530</v>
      </c>
      <c r="P94">
        <f>IF(A94&gt;Input_!$C$32,+P93,(IF(A94&lt;Input_!$C$23,"",(Budget_!A94-Input_!$C$23)*Input_!$C$76+Input_!$C$25)))</f>
        <v>45</v>
      </c>
      <c r="Q94">
        <f>(+P94*Input_!$C$18)+R94</f>
        <v>17.55</v>
      </c>
      <c r="R94">
        <f>+P94*Input_!$C$19</f>
        <v>8.5500000000000007</v>
      </c>
      <c r="S94">
        <f t="shared" si="24"/>
        <v>9</v>
      </c>
      <c r="T94">
        <f t="shared" si="25"/>
        <v>13.05</v>
      </c>
      <c r="U94">
        <f t="shared" si="32"/>
        <v>13.631490894799175</v>
      </c>
      <c r="V94">
        <f t="shared" si="26"/>
        <v>0.30292201988442613</v>
      </c>
      <c r="W94">
        <f t="shared" si="30"/>
        <v>18.000000000000011</v>
      </c>
      <c r="X94">
        <f t="shared" si="33"/>
        <v>82.318296864459853</v>
      </c>
      <c r="Y94">
        <f t="shared" si="31"/>
        <v>4.0397659609999996</v>
      </c>
      <c r="Z94">
        <f t="shared" si="34"/>
        <v>6.5</v>
      </c>
    </row>
    <row r="95" spans="1:26" x14ac:dyDescent="0.2">
      <c r="A95" s="249">
        <f>IF(A94="","",IF((1+A94)&lt;Input_!$C$36,1+A94,""))</f>
        <v>45531</v>
      </c>
      <c r="B95">
        <v>0.18</v>
      </c>
      <c r="C95">
        <v>1.2</v>
      </c>
      <c r="D95">
        <f t="shared" si="22"/>
        <v>0.216</v>
      </c>
      <c r="E95">
        <v>0.179921357</v>
      </c>
      <c r="F95" s="287">
        <v>1</v>
      </c>
      <c r="G95" s="284"/>
      <c r="H95" s="250">
        <f t="shared" si="27"/>
        <v>0.67171247242213006</v>
      </c>
      <c r="I95">
        <f t="shared" si="28"/>
        <v>6.0454122517991706</v>
      </c>
      <c r="J95">
        <f t="shared" si="29"/>
        <v>2.9545877482008294</v>
      </c>
      <c r="K95">
        <f t="shared" si="23"/>
        <v>0.179921357</v>
      </c>
      <c r="O95" s="249">
        <f t="shared" si="21"/>
        <v>45531</v>
      </c>
      <c r="P95">
        <f>IF(A95&gt;Input_!$C$32,+P94,(IF(A95&lt;Input_!$C$23,"",(Budget_!A95-Input_!$C$23)*Input_!$C$76+Input_!$C$25)))</f>
        <v>45</v>
      </c>
      <c r="Q95">
        <f>(+P95*Input_!$C$18)+R95</f>
        <v>17.55</v>
      </c>
      <c r="R95">
        <f>+P95*Input_!$C$19</f>
        <v>8.5500000000000007</v>
      </c>
      <c r="S95">
        <f t="shared" si="24"/>
        <v>9</v>
      </c>
      <c r="T95">
        <f t="shared" si="25"/>
        <v>13.05</v>
      </c>
      <c r="U95">
        <f t="shared" si="32"/>
        <v>14.595412251799171</v>
      </c>
      <c r="V95">
        <f t="shared" si="26"/>
        <v>0.32434249448442604</v>
      </c>
      <c r="W95">
        <f t="shared" si="30"/>
        <v>18.18000000000001</v>
      </c>
      <c r="X95">
        <f t="shared" si="33"/>
        <v>101.28528404708644</v>
      </c>
      <c r="Y95">
        <f t="shared" si="31"/>
        <v>4.2196873180000001</v>
      </c>
      <c r="Z95">
        <f t="shared" si="34"/>
        <v>7.5</v>
      </c>
    </row>
    <row r="96" spans="1:26" x14ac:dyDescent="0.2">
      <c r="A96" s="249">
        <f>IF(A95="","",IF((1+A95)&lt;Input_!$C$36,1+A95,""))</f>
        <v>45532</v>
      </c>
      <c r="B96">
        <v>0.25</v>
      </c>
      <c r="C96">
        <v>1.2</v>
      </c>
      <c r="D96">
        <f t="shared" si="22"/>
        <v>0.3</v>
      </c>
      <c r="E96">
        <v>5.9842552E-2</v>
      </c>
      <c r="F96" s="287"/>
      <c r="G96" s="284"/>
      <c r="H96" s="250">
        <f t="shared" si="27"/>
        <v>0.64502831153324103</v>
      </c>
      <c r="I96">
        <f t="shared" si="28"/>
        <v>5.8052548037991691</v>
      </c>
      <c r="J96">
        <f t="shared" si="29"/>
        <v>3.1947451962008309</v>
      </c>
      <c r="K96">
        <f t="shared" si="23"/>
        <v>5.9842552E-2</v>
      </c>
      <c r="O96" s="249">
        <f t="shared" si="21"/>
        <v>45532</v>
      </c>
      <c r="P96">
        <f>IF(A96&gt;Input_!$C$32,+P95,(IF(A96&lt;Input_!$C$23,"",(Budget_!A96-Input_!$C$23)*Input_!$C$76+Input_!$C$25)))</f>
        <v>45</v>
      </c>
      <c r="Q96">
        <f>(+P96*Input_!$C$18)+R96</f>
        <v>17.55</v>
      </c>
      <c r="R96">
        <f>+P96*Input_!$C$19</f>
        <v>8.5500000000000007</v>
      </c>
      <c r="S96">
        <f t="shared" si="24"/>
        <v>9</v>
      </c>
      <c r="T96">
        <f t="shared" si="25"/>
        <v>13.05</v>
      </c>
      <c r="U96">
        <f t="shared" si="32"/>
        <v>14.35525480379917</v>
      </c>
      <c r="V96">
        <f t="shared" si="26"/>
        <v>0.31900566230664823</v>
      </c>
      <c r="W96">
        <f t="shared" si="30"/>
        <v>18.43000000000001</v>
      </c>
      <c r="X96">
        <f t="shared" si="33"/>
        <v>96.385911909516224</v>
      </c>
      <c r="Y96">
        <f t="shared" si="31"/>
        <v>4.2795298700000002</v>
      </c>
      <c r="Z96">
        <f t="shared" si="34"/>
        <v>7.5</v>
      </c>
    </row>
    <row r="97" spans="1:26" x14ac:dyDescent="0.2">
      <c r="A97" s="249">
        <f>IF(A96="","",IF((1+A96)&lt;Input_!$C$36,1+A96,""))</f>
        <v>45533</v>
      </c>
      <c r="B97">
        <v>0.13</v>
      </c>
      <c r="C97">
        <v>1.2</v>
      </c>
      <c r="D97">
        <f t="shared" si="22"/>
        <v>0.156</v>
      </c>
      <c r="E97">
        <v>0</v>
      </c>
      <c r="F97" s="288"/>
      <c r="G97" s="284"/>
      <c r="H97" s="250">
        <f t="shared" si="27"/>
        <v>0.62769497819990738</v>
      </c>
      <c r="I97">
        <f t="shared" si="28"/>
        <v>5.6492548037991668</v>
      </c>
      <c r="J97">
        <f t="shared" si="29"/>
        <v>3.3507451962008332</v>
      </c>
      <c r="K97" t="str">
        <f t="shared" si="23"/>
        <v/>
      </c>
      <c r="O97" s="249">
        <f t="shared" si="21"/>
        <v>45533</v>
      </c>
      <c r="P97">
        <f>IF(A97&gt;Input_!$C$32,+P96,(IF(A97&lt;Input_!$C$23,"",(Budget_!A97-Input_!$C$23)*Input_!$C$76+Input_!$C$25)))</f>
        <v>45</v>
      </c>
      <c r="Q97">
        <f>(+P97*Input_!$C$18)+R97</f>
        <v>17.55</v>
      </c>
      <c r="R97">
        <f>+P97*Input_!$C$19</f>
        <v>8.5500000000000007</v>
      </c>
      <c r="S97">
        <f t="shared" si="24"/>
        <v>9</v>
      </c>
      <c r="T97">
        <f t="shared" si="25"/>
        <v>13.05</v>
      </c>
      <c r="U97">
        <f t="shared" si="32"/>
        <v>14.199254803799167</v>
      </c>
      <c r="V97">
        <f t="shared" si="26"/>
        <v>0.3155389956399815</v>
      </c>
      <c r="W97">
        <f t="shared" si="30"/>
        <v>18.560000000000009</v>
      </c>
      <c r="X97">
        <f t="shared" si="33"/>
        <v>93.265208410730835</v>
      </c>
      <c r="Y97">
        <f t="shared" si="31"/>
        <v>4.2795298700000002</v>
      </c>
      <c r="Z97">
        <f t="shared" si="34"/>
        <v>7.5</v>
      </c>
    </row>
    <row r="98" spans="1:26" x14ac:dyDescent="0.2">
      <c r="A98" s="249">
        <f>IF(A97="","",IF((1+A97)&lt;Input_!$C$36,1+A97,""))</f>
        <v>45534</v>
      </c>
      <c r="B98">
        <v>0.16</v>
      </c>
      <c r="C98">
        <v>1.2</v>
      </c>
      <c r="D98">
        <f t="shared" si="22"/>
        <v>0.192</v>
      </c>
      <c r="E98">
        <v>0</v>
      </c>
      <c r="F98" s="288"/>
      <c r="G98" s="284"/>
      <c r="H98" s="250">
        <f t="shared" si="27"/>
        <v>0.60636164486657407</v>
      </c>
      <c r="I98">
        <f t="shared" si="28"/>
        <v>5.4572548037991666</v>
      </c>
      <c r="J98">
        <f t="shared" si="29"/>
        <v>3.5427451962008334</v>
      </c>
      <c r="K98" t="str">
        <f t="shared" si="23"/>
        <v/>
      </c>
      <c r="O98" s="249">
        <f t="shared" si="21"/>
        <v>45534</v>
      </c>
      <c r="P98">
        <f>IF(A98&gt;Input_!$C$32,+P97,(IF(A98&lt;Input_!$C$23,"",(Budget_!A98-Input_!$C$23)*Input_!$C$76+Input_!$C$25)))</f>
        <v>45</v>
      </c>
      <c r="Q98">
        <f>(+P98*Input_!$C$18)+R98</f>
        <v>17.55</v>
      </c>
      <c r="R98">
        <f>+P98*Input_!$C$19</f>
        <v>8.5500000000000007</v>
      </c>
      <c r="S98">
        <f t="shared" si="24"/>
        <v>9</v>
      </c>
      <c r="T98">
        <f t="shared" si="25"/>
        <v>13.05</v>
      </c>
      <c r="U98">
        <f t="shared" si="32"/>
        <v>14.007254803799167</v>
      </c>
      <c r="V98">
        <f t="shared" si="26"/>
        <v>0.3112723289733148</v>
      </c>
      <c r="W98">
        <f t="shared" si="30"/>
        <v>18.72000000000001</v>
      </c>
      <c r="X98">
        <f t="shared" si="33"/>
        <v>89.49115856607196</v>
      </c>
      <c r="Y98">
        <f t="shared" si="31"/>
        <v>4.2795298700000002</v>
      </c>
      <c r="Z98">
        <f t="shared" si="34"/>
        <v>7.5</v>
      </c>
    </row>
    <row r="99" spans="1:26" x14ac:dyDescent="0.2">
      <c r="A99" s="249">
        <f>IF(A98="","",IF((1+A98)&lt;Input_!$C$36,1+A98,""))</f>
        <v>45535</v>
      </c>
      <c r="B99">
        <v>0.18</v>
      </c>
      <c r="C99">
        <f>S5</f>
        <v>0.96978964175000004</v>
      </c>
      <c r="D99">
        <f t="shared" si="22"/>
        <v>0.17456213551499999</v>
      </c>
      <c r="E99">
        <v>0</v>
      </c>
      <c r="H99" s="250">
        <f t="shared" si="27"/>
        <v>0.58696585203157403</v>
      </c>
      <c r="I99">
        <f t="shared" si="28"/>
        <v>5.2826926682841666</v>
      </c>
      <c r="J99">
        <f t="shared" si="29"/>
        <v>3.7173073317158334</v>
      </c>
      <c r="K99" t="str">
        <f t="shared" si="23"/>
        <v/>
      </c>
      <c r="O99" s="249">
        <f t="shared" si="21"/>
        <v>45535</v>
      </c>
      <c r="P99">
        <f>IF(A99&gt;Input_!$C$32,+P98,(IF(A99&lt;Input_!$C$23,"",(Budget_!A99-Input_!$C$23)*Input_!$C$76+Input_!$C$25)))</f>
        <v>45</v>
      </c>
      <c r="Q99">
        <f>(+P99*Input_!$C$18)+R99</f>
        <v>17.55</v>
      </c>
      <c r="R99">
        <f>+P99*Input_!$C$19</f>
        <v>8.5500000000000007</v>
      </c>
      <c r="S99">
        <f t="shared" si="24"/>
        <v>9</v>
      </c>
      <c r="T99">
        <f t="shared" si="25"/>
        <v>13.05</v>
      </c>
      <c r="U99">
        <f t="shared" si="32"/>
        <v>13.832692668284167</v>
      </c>
      <c r="V99">
        <f t="shared" si="26"/>
        <v>0.30739317040631481</v>
      </c>
      <c r="W99">
        <f t="shared" si="30"/>
        <v>18.900000000000009</v>
      </c>
      <c r="X99">
        <f t="shared" si="33"/>
        <v>86.12386414137292</v>
      </c>
      <c r="Y99">
        <f t="shared" si="31"/>
        <v>4.2795298700000002</v>
      </c>
      <c r="Z99">
        <f t="shared" si="34"/>
        <v>7.5</v>
      </c>
    </row>
    <row r="100" spans="1:26" x14ac:dyDescent="0.2">
      <c r="A100" s="249">
        <f>IF(A99="","",IF((1+A99)&lt;Input_!$C$36,1+A99,""))</f>
        <v>45536</v>
      </c>
      <c r="B100">
        <v>0.19</v>
      </c>
      <c r="C100">
        <v>1.2</v>
      </c>
      <c r="D100">
        <f t="shared" si="22"/>
        <v>0.22799999999999998</v>
      </c>
      <c r="E100">
        <v>0</v>
      </c>
      <c r="H100" s="250">
        <f t="shared" si="27"/>
        <v>0.56163251869824093</v>
      </c>
      <c r="I100">
        <f t="shared" si="28"/>
        <v>5.0546926682841686</v>
      </c>
      <c r="J100">
        <f t="shared" si="29"/>
        <v>3.9453073317158314</v>
      </c>
      <c r="K100" t="str">
        <f t="shared" si="23"/>
        <v/>
      </c>
      <c r="O100" s="249">
        <f t="shared" si="21"/>
        <v>45536</v>
      </c>
      <c r="P100">
        <f>IF(A100&gt;Input_!$C$32,+P99,(IF(A100&lt;Input_!$C$23,"",(Budget_!A100-Input_!$C$23)*Input_!$C$76+Input_!$C$25)))</f>
        <v>45</v>
      </c>
      <c r="Q100">
        <f>(+P100*Input_!$C$18)+R100</f>
        <v>17.55</v>
      </c>
      <c r="R100">
        <f>+P100*Input_!$C$19</f>
        <v>8.5500000000000007</v>
      </c>
      <c r="S100">
        <f t="shared" si="24"/>
        <v>9</v>
      </c>
      <c r="T100">
        <f t="shared" si="25"/>
        <v>13.05</v>
      </c>
      <c r="U100">
        <f t="shared" si="32"/>
        <v>13.604692668284169</v>
      </c>
      <c r="V100">
        <f t="shared" si="26"/>
        <v>0.3023265037396482</v>
      </c>
      <c r="W100">
        <f t="shared" si="30"/>
        <v>19.090000000000011</v>
      </c>
      <c r="X100">
        <f t="shared" si="33"/>
        <v>81.817540284635371</v>
      </c>
      <c r="Y100">
        <f t="shared" si="31"/>
        <v>4.2795298700000002</v>
      </c>
      <c r="Z100">
        <f t="shared" si="34"/>
        <v>7.5</v>
      </c>
    </row>
    <row r="101" spans="1:26" x14ac:dyDescent="0.2">
      <c r="A101" s="249">
        <f>IF(A100="","",IF((1+A100)&lt;Input_!$C$36,1+A100,""))</f>
        <v>45537</v>
      </c>
      <c r="B101">
        <v>0.21</v>
      </c>
      <c r="C101">
        <v>1.176923076923077</v>
      </c>
      <c r="D101">
        <f t="shared" si="22"/>
        <v>0.24715384615384614</v>
      </c>
      <c r="E101">
        <v>0</v>
      </c>
      <c r="H101" s="250">
        <f t="shared" si="27"/>
        <v>0.53417098023670251</v>
      </c>
      <c r="I101">
        <f t="shared" si="28"/>
        <v>4.8075388221303221</v>
      </c>
      <c r="J101">
        <f t="shared" si="29"/>
        <v>4.1924611778696779</v>
      </c>
      <c r="K101" t="str">
        <f t="shared" si="23"/>
        <v/>
      </c>
      <c r="O101" s="249">
        <f t="shared" si="21"/>
        <v>45537</v>
      </c>
      <c r="P101">
        <f>IF(A101&gt;Input_!$C$32,+P100,(IF(A101&lt;Input_!$C$23,"",(Budget_!A101-Input_!$C$23)*Input_!$C$76+Input_!$C$25)))</f>
        <v>45</v>
      </c>
      <c r="Q101">
        <f>(+P101*Input_!$C$18)+R101</f>
        <v>17.55</v>
      </c>
      <c r="R101">
        <f>+P101*Input_!$C$19</f>
        <v>8.5500000000000007</v>
      </c>
      <c r="S101">
        <f t="shared" si="24"/>
        <v>9</v>
      </c>
      <c r="T101">
        <f t="shared" si="25"/>
        <v>13.05</v>
      </c>
      <c r="U101">
        <f t="shared" si="32"/>
        <v>13.357538822130323</v>
      </c>
      <c r="V101">
        <f t="shared" si="26"/>
        <v>0.29683419604734052</v>
      </c>
      <c r="W101">
        <f t="shared" si="30"/>
        <v>19.300000000000011</v>
      </c>
      <c r="X101">
        <f t="shared" si="33"/>
        <v>77.266886455504462</v>
      </c>
      <c r="Y101">
        <f t="shared" si="31"/>
        <v>4.2795298700000002</v>
      </c>
      <c r="Z101">
        <f t="shared" si="34"/>
        <v>7.5</v>
      </c>
    </row>
    <row r="102" spans="1:26" x14ac:dyDescent="0.2">
      <c r="A102" s="249">
        <f>IF(A101="","",IF((1+A101)&lt;Input_!$C$36,1+A101,""))</f>
        <v>45538</v>
      </c>
      <c r="B102">
        <v>0.26</v>
      </c>
      <c r="C102">
        <v>1.153846153846154</v>
      </c>
      <c r="D102">
        <f t="shared" si="22"/>
        <v>0.30000000000000004</v>
      </c>
      <c r="E102">
        <v>0</v>
      </c>
      <c r="F102">
        <v>1</v>
      </c>
      <c r="H102" s="250">
        <f t="shared" si="27"/>
        <v>0.61194875801448012</v>
      </c>
      <c r="I102">
        <f t="shared" si="28"/>
        <v>5.5075388221303214</v>
      </c>
      <c r="J102">
        <f t="shared" si="29"/>
        <v>3.4924611778696786</v>
      </c>
      <c r="K102" t="str">
        <f t="shared" si="23"/>
        <v/>
      </c>
      <c r="O102" s="249">
        <f t="shared" si="21"/>
        <v>45538</v>
      </c>
      <c r="P102">
        <f>IF(A102&gt;Input_!$C$32,+P101,(IF(A102&lt;Input_!$C$23,"",(Budget_!A102-Input_!$C$23)*Input_!$C$76+Input_!$C$25)))</f>
        <v>45</v>
      </c>
      <c r="Q102">
        <f>(+P102*Input_!$C$18)+R102</f>
        <v>17.55</v>
      </c>
      <c r="R102">
        <f>+P102*Input_!$C$19</f>
        <v>8.5500000000000007</v>
      </c>
      <c r="S102">
        <f t="shared" si="24"/>
        <v>9</v>
      </c>
      <c r="T102">
        <f t="shared" si="25"/>
        <v>13.05</v>
      </c>
      <c r="U102">
        <f t="shared" si="32"/>
        <v>14.057538822130322</v>
      </c>
      <c r="V102">
        <f t="shared" si="26"/>
        <v>0.31238975160289606</v>
      </c>
      <c r="W102">
        <f t="shared" si="30"/>
        <v>19.560000000000013</v>
      </c>
      <c r="X102">
        <f t="shared" si="33"/>
        <v>90.472440806486901</v>
      </c>
      <c r="Y102">
        <f t="shared" si="31"/>
        <v>4.2795298700000002</v>
      </c>
      <c r="Z102">
        <f t="shared" si="34"/>
        <v>8.5</v>
      </c>
    </row>
    <row r="103" spans="1:26" x14ac:dyDescent="0.2">
      <c r="A103" s="249">
        <f>IF(A102="","",IF((1+A102)&lt;Input_!$C$36,1+A102,""))</f>
        <v>45539</v>
      </c>
      <c r="B103">
        <v>0.25</v>
      </c>
      <c r="C103">
        <v>1.130769230769231</v>
      </c>
      <c r="D103">
        <f t="shared" si="22"/>
        <v>0.28269230769230774</v>
      </c>
      <c r="E103">
        <v>0</v>
      </c>
      <c r="H103" s="250">
        <f t="shared" si="27"/>
        <v>0.58053850160422371</v>
      </c>
      <c r="I103">
        <f t="shared" si="28"/>
        <v>5.2248465144380134</v>
      </c>
      <c r="J103">
        <f t="shared" si="29"/>
        <v>3.7751534855619866</v>
      </c>
      <c r="K103" t="str">
        <f t="shared" si="23"/>
        <v/>
      </c>
      <c r="O103" s="249">
        <f t="shared" si="21"/>
        <v>45539</v>
      </c>
      <c r="P103">
        <f>IF(A103&gt;Input_!$C$32,+P102,(IF(A103&lt;Input_!$C$23,"",(Budget_!A103-Input_!$C$23)*Input_!$C$76+Input_!$C$25)))</f>
        <v>45</v>
      </c>
      <c r="Q103">
        <f>(+P103*Input_!$C$18)+R103</f>
        <v>17.55</v>
      </c>
      <c r="R103">
        <f>+P103*Input_!$C$19</f>
        <v>8.5500000000000007</v>
      </c>
      <c r="S103">
        <f t="shared" si="24"/>
        <v>9</v>
      </c>
      <c r="T103">
        <f t="shared" si="25"/>
        <v>13.05</v>
      </c>
      <c r="U103">
        <f t="shared" si="32"/>
        <v>13.774846514438014</v>
      </c>
      <c r="V103">
        <f t="shared" si="26"/>
        <v>0.30610770032084478</v>
      </c>
      <c r="W103">
        <f t="shared" si="30"/>
        <v>19.810000000000013</v>
      </c>
      <c r="X103">
        <f t="shared" si="33"/>
        <v>85.021458797880072</v>
      </c>
      <c r="Y103">
        <f t="shared" si="31"/>
        <v>4.2795298700000002</v>
      </c>
      <c r="Z103">
        <f t="shared" si="34"/>
        <v>8.5</v>
      </c>
    </row>
    <row r="104" spans="1:26" x14ac:dyDescent="0.2">
      <c r="A104" s="249">
        <f>IF(A103="","",IF((1+A103)&lt;Input_!$C$36,1+A103,""))</f>
        <v>45540</v>
      </c>
      <c r="B104">
        <v>0.13</v>
      </c>
      <c r="C104">
        <v>1.107692307692308</v>
      </c>
      <c r="D104">
        <f t="shared" si="22"/>
        <v>0.14400000000000004</v>
      </c>
      <c r="E104">
        <v>0</v>
      </c>
      <c r="F104" s="289"/>
      <c r="H104" s="250">
        <f t="shared" si="27"/>
        <v>0.56453850160422392</v>
      </c>
      <c r="I104">
        <f t="shared" si="28"/>
        <v>5.080846514438015</v>
      </c>
      <c r="J104">
        <f t="shared" si="29"/>
        <v>3.919153485561985</v>
      </c>
      <c r="K104" t="str">
        <f t="shared" si="23"/>
        <v/>
      </c>
      <c r="O104" s="249">
        <f t="shared" si="21"/>
        <v>45540</v>
      </c>
      <c r="P104">
        <f>IF(A104&gt;Input_!$C$32,+P103,(IF(A104&lt;Input_!$C$23,"",(Budget_!A104-Input_!$C$23)*Input_!$C$76+Input_!$C$25)))</f>
        <v>45</v>
      </c>
      <c r="Q104">
        <f>(+P104*Input_!$C$18)+R104</f>
        <v>17.55</v>
      </c>
      <c r="R104">
        <f>+P104*Input_!$C$19</f>
        <v>8.5500000000000007</v>
      </c>
      <c r="S104">
        <f t="shared" si="24"/>
        <v>9</v>
      </c>
      <c r="T104">
        <f t="shared" si="25"/>
        <v>13.05</v>
      </c>
      <c r="U104">
        <f t="shared" si="32"/>
        <v>13.630846514438016</v>
      </c>
      <c r="V104">
        <f t="shared" si="26"/>
        <v>0.3029077003208448</v>
      </c>
      <c r="W104">
        <f t="shared" si="30"/>
        <v>19.940000000000012</v>
      </c>
      <c r="X104">
        <f t="shared" si="33"/>
        <v>82.306239001721963</v>
      </c>
      <c r="Y104">
        <f t="shared" si="31"/>
        <v>4.2795298700000002</v>
      </c>
      <c r="Z104">
        <f t="shared" si="34"/>
        <v>8.5</v>
      </c>
    </row>
    <row r="105" spans="1:26" x14ac:dyDescent="0.2">
      <c r="A105" s="249">
        <f>IF(A104="","",IF((1+A104)&lt;Input_!$C$36,1+A104,""))</f>
        <v>45541</v>
      </c>
      <c r="B105">
        <v>0.16</v>
      </c>
      <c r="C105">
        <f>T5</f>
        <v>0.91165977549999999</v>
      </c>
      <c r="D105">
        <f t="shared" si="22"/>
        <v>0.14586556408000001</v>
      </c>
      <c r="E105">
        <v>0</v>
      </c>
      <c r="H105" s="250">
        <f t="shared" si="27"/>
        <v>0.54833121670644636</v>
      </c>
      <c r="I105">
        <f t="shared" si="28"/>
        <v>4.9349809503580175</v>
      </c>
      <c r="J105">
        <f t="shared" si="29"/>
        <v>4.0650190496419825</v>
      </c>
      <c r="K105" t="str">
        <f t="shared" si="23"/>
        <v/>
      </c>
      <c r="O105" s="249">
        <f t="shared" si="21"/>
        <v>45541</v>
      </c>
      <c r="P105">
        <f>IF(A105&gt;Input_!$C$32,+P104,(IF(A105&lt;Input_!$C$23,"",(Budget_!A105-Input_!$C$23)*Input_!$C$76+Input_!$C$25)))</f>
        <v>45</v>
      </c>
      <c r="Q105">
        <f>(+P105*Input_!$C$18)+R105</f>
        <v>17.55</v>
      </c>
      <c r="R105">
        <f>+P105*Input_!$C$19</f>
        <v>8.5500000000000007</v>
      </c>
      <c r="S105">
        <f t="shared" si="24"/>
        <v>9</v>
      </c>
      <c r="T105">
        <f t="shared" si="25"/>
        <v>13.05</v>
      </c>
      <c r="U105">
        <f t="shared" si="32"/>
        <v>13.484980950358018</v>
      </c>
      <c r="V105">
        <f t="shared" si="26"/>
        <v>0.29966624334128927</v>
      </c>
      <c r="W105">
        <f t="shared" si="30"/>
        <v>20.100000000000012</v>
      </c>
      <c r="X105">
        <f t="shared" si="33"/>
        <v>79.598124105957567</v>
      </c>
      <c r="Y105">
        <f t="shared" si="31"/>
        <v>4.2795298700000002</v>
      </c>
      <c r="Z105">
        <f t="shared" si="34"/>
        <v>8.5</v>
      </c>
    </row>
    <row r="106" spans="1:26" x14ac:dyDescent="0.2">
      <c r="A106" s="249">
        <f>IF(A105="","",IF((1+A105)&lt;Input_!$C$36,1+A105,""))</f>
        <v>45542</v>
      </c>
      <c r="B106">
        <v>0.19</v>
      </c>
      <c r="C106">
        <v>1.061538461538462</v>
      </c>
      <c r="D106">
        <f t="shared" si="22"/>
        <v>0.20169230769230778</v>
      </c>
      <c r="E106">
        <v>0</v>
      </c>
      <c r="H106" s="250">
        <f t="shared" si="27"/>
        <v>0.52592096029618984</v>
      </c>
      <c r="I106">
        <f t="shared" si="28"/>
        <v>4.733288642665709</v>
      </c>
      <c r="J106">
        <f t="shared" si="29"/>
        <v>4.266711357334291</v>
      </c>
      <c r="K106" t="str">
        <f t="shared" si="23"/>
        <v/>
      </c>
      <c r="O106" s="249">
        <f t="shared" si="21"/>
        <v>45542</v>
      </c>
      <c r="P106">
        <f>IF(A106&gt;Input_!$C$32,+P105,(IF(A106&lt;Input_!$C$23,"",(Budget_!A106-Input_!$C$23)*Input_!$C$76+Input_!$C$25)))</f>
        <v>45</v>
      </c>
      <c r="Q106">
        <f>(+P106*Input_!$C$18)+R106</f>
        <v>17.55</v>
      </c>
      <c r="R106">
        <f>+P106*Input_!$C$19</f>
        <v>8.5500000000000007</v>
      </c>
      <c r="S106">
        <f t="shared" si="24"/>
        <v>9</v>
      </c>
      <c r="T106">
        <f t="shared" si="25"/>
        <v>13.05</v>
      </c>
      <c r="U106">
        <f t="shared" si="32"/>
        <v>13.28328864266571</v>
      </c>
      <c r="V106">
        <f t="shared" si="26"/>
        <v>0.29518419205923802</v>
      </c>
      <c r="W106">
        <f t="shared" si="30"/>
        <v>20.290000000000013</v>
      </c>
      <c r="X106">
        <f t="shared" si="33"/>
        <v>75.923639269580008</v>
      </c>
      <c r="Y106">
        <f t="shared" si="31"/>
        <v>4.2795298700000002</v>
      </c>
      <c r="Z106">
        <f t="shared" si="34"/>
        <v>8.5</v>
      </c>
    </row>
    <row r="107" spans="1:26" x14ac:dyDescent="0.2">
      <c r="A107" s="249">
        <f>IF(A106="","",IF((1+A106)&lt;Input_!$C$36,1+A106,""))</f>
        <v>45543</v>
      </c>
      <c r="B107">
        <v>0.22</v>
      </c>
      <c r="C107">
        <v>1.038461538461539</v>
      </c>
      <c r="D107">
        <f t="shared" si="22"/>
        <v>0.22846153846153858</v>
      </c>
      <c r="E107">
        <v>0</v>
      </c>
      <c r="H107" s="250">
        <f t="shared" si="27"/>
        <v>0.50053634491157462</v>
      </c>
      <c r="I107">
        <f t="shared" si="28"/>
        <v>4.5048271042041712</v>
      </c>
      <c r="J107">
        <f t="shared" si="29"/>
        <v>4.4951728957958288</v>
      </c>
      <c r="K107" t="str">
        <f t="shared" si="23"/>
        <v/>
      </c>
      <c r="O107" s="249">
        <f t="shared" si="21"/>
        <v>45543</v>
      </c>
      <c r="P107">
        <f>IF(A107&gt;Input_!$C$32,+P106,(IF(A107&lt;Input_!$C$23,"",(Budget_!A107-Input_!$C$23)*Input_!$C$76+Input_!$C$25)))</f>
        <v>45</v>
      </c>
      <c r="Q107">
        <f>(+P107*Input_!$C$18)+R107</f>
        <v>17.55</v>
      </c>
      <c r="R107">
        <f>+P107*Input_!$C$19</f>
        <v>8.5500000000000007</v>
      </c>
      <c r="S107">
        <f t="shared" si="24"/>
        <v>9</v>
      </c>
      <c r="T107">
        <f t="shared" si="25"/>
        <v>13.05</v>
      </c>
      <c r="U107">
        <f t="shared" si="32"/>
        <v>13.054827104204172</v>
      </c>
      <c r="V107">
        <f t="shared" si="26"/>
        <v>0.29010726898231493</v>
      </c>
      <c r="W107">
        <f t="shared" si="30"/>
        <v>20.510000000000012</v>
      </c>
      <c r="X107">
        <f t="shared" si="33"/>
        <v>71.859738979718202</v>
      </c>
      <c r="Y107">
        <f t="shared" si="31"/>
        <v>4.2795298700000002</v>
      </c>
      <c r="Z107">
        <f t="shared" si="34"/>
        <v>8.5</v>
      </c>
    </row>
    <row r="108" spans="1:26" x14ac:dyDescent="0.2">
      <c r="A108" s="249">
        <f>IF(A107="","",IF((1+A107)&lt;Input_!$C$36,1+A107,""))</f>
        <v>45544</v>
      </c>
      <c r="B108">
        <v>0.28999999999999998</v>
      </c>
      <c r="C108">
        <v>1.015384615384616</v>
      </c>
      <c r="D108">
        <f t="shared" si="22"/>
        <v>0.29446153846153861</v>
      </c>
      <c r="E108">
        <v>0</v>
      </c>
      <c r="H108" s="250">
        <f t="shared" si="27"/>
        <v>0.46781839619362603</v>
      </c>
      <c r="I108">
        <f t="shared" si="28"/>
        <v>4.2103655657426344</v>
      </c>
      <c r="J108">
        <f t="shared" si="29"/>
        <v>4.7896344342573656</v>
      </c>
      <c r="K108" t="str">
        <f t="shared" si="23"/>
        <v/>
      </c>
      <c r="O108" s="249">
        <f t="shared" si="21"/>
        <v>45544</v>
      </c>
      <c r="P108">
        <f>IF(A108&gt;Input_!$C$32,+P107,(IF(A108&lt;Input_!$C$23,"",(Budget_!A108-Input_!$C$23)*Input_!$C$76+Input_!$C$25)))</f>
        <v>45</v>
      </c>
      <c r="Q108">
        <f>(+P108*Input_!$C$18)+R108</f>
        <v>17.55</v>
      </c>
      <c r="R108">
        <f>+P108*Input_!$C$19</f>
        <v>8.5500000000000007</v>
      </c>
      <c r="S108">
        <f t="shared" si="24"/>
        <v>9</v>
      </c>
      <c r="T108">
        <f t="shared" si="25"/>
        <v>13.05</v>
      </c>
      <c r="U108">
        <f t="shared" si="32"/>
        <v>12.760365565742635</v>
      </c>
      <c r="V108">
        <f t="shared" si="26"/>
        <v>0.28356367923872522</v>
      </c>
      <c r="W108">
        <f t="shared" si="30"/>
        <v>20.800000000000011</v>
      </c>
      <c r="X108">
        <f t="shared" si="33"/>
        <v>66.775803784290815</v>
      </c>
      <c r="Y108">
        <f t="shared" si="31"/>
        <v>4.2795298700000002</v>
      </c>
      <c r="Z108">
        <f t="shared" si="34"/>
        <v>8.5</v>
      </c>
    </row>
    <row r="109" spans="1:26" x14ac:dyDescent="0.2">
      <c r="A109" s="249">
        <f>IF(A108="","",IF((1+A108)&lt;Input_!$C$36,1+A108,""))</f>
        <v>45545</v>
      </c>
      <c r="B109">
        <v>0.24</v>
      </c>
      <c r="C109">
        <v>0.99230769230769289</v>
      </c>
      <c r="D109">
        <f t="shared" si="22"/>
        <v>0.23815384615384627</v>
      </c>
      <c r="E109">
        <v>0</v>
      </c>
      <c r="F109">
        <v>1</v>
      </c>
      <c r="H109" s="250">
        <f t="shared" si="27"/>
        <v>0.55246796884319871</v>
      </c>
      <c r="I109">
        <f t="shared" si="28"/>
        <v>4.9722117195887883</v>
      </c>
      <c r="J109">
        <f t="shared" si="29"/>
        <v>4.0277882804112117</v>
      </c>
      <c r="K109" t="str">
        <f t="shared" si="23"/>
        <v/>
      </c>
      <c r="O109" s="249">
        <f t="shared" si="21"/>
        <v>45545</v>
      </c>
      <c r="P109">
        <f>IF(A109&gt;Input_!$C$32,+P108,(IF(A109&lt;Input_!$C$23,"",(Budget_!A109-Input_!$C$23)*Input_!$C$76+Input_!$C$25)))</f>
        <v>45</v>
      </c>
      <c r="Q109">
        <f>(+P109*Input_!$C$18)+R109</f>
        <v>17.55</v>
      </c>
      <c r="R109">
        <f>+P109*Input_!$C$19</f>
        <v>8.5500000000000007</v>
      </c>
      <c r="S109">
        <f t="shared" si="24"/>
        <v>9</v>
      </c>
      <c r="T109">
        <f t="shared" si="25"/>
        <v>13.05</v>
      </c>
      <c r="U109">
        <f t="shared" si="32"/>
        <v>13.522211719588789</v>
      </c>
      <c r="V109">
        <f t="shared" si="26"/>
        <v>0.30049359376863977</v>
      </c>
      <c r="W109">
        <f t="shared" si="30"/>
        <v>21.04000000000001</v>
      </c>
      <c r="X109">
        <f t="shared" si="33"/>
        <v>80.285299586900237</v>
      </c>
      <c r="Y109">
        <f t="shared" si="31"/>
        <v>4.2795298700000002</v>
      </c>
      <c r="Z109">
        <f t="shared" si="34"/>
        <v>9.5</v>
      </c>
    </row>
    <row r="110" spans="1:26" x14ac:dyDescent="0.2">
      <c r="A110" s="249">
        <f>IF(A109="","",IF((1+A109)&lt;Input_!$C$36,1+A109,""))</f>
        <v>45546</v>
      </c>
      <c r="B110">
        <v>0.3</v>
      </c>
      <c r="C110">
        <v>0.96923076923076978</v>
      </c>
      <c r="D110">
        <f t="shared" si="22"/>
        <v>0.29076923076923095</v>
      </c>
      <c r="E110">
        <v>0</v>
      </c>
      <c r="H110" s="250">
        <f t="shared" si="27"/>
        <v>0.52016027653550623</v>
      </c>
      <c r="I110">
        <f t="shared" si="28"/>
        <v>4.681442488819556</v>
      </c>
      <c r="J110">
        <f t="shared" si="29"/>
        <v>4.318557511180444</v>
      </c>
      <c r="K110" t="str">
        <f t="shared" si="23"/>
        <v/>
      </c>
      <c r="O110" s="249">
        <f t="shared" si="21"/>
        <v>45546</v>
      </c>
      <c r="P110">
        <f>IF(A110&gt;Input_!$C$32,+P109,(IF(A110&lt;Input_!$C$23,"",(Budget_!A110-Input_!$C$23)*Input_!$C$76+Input_!$C$25)))</f>
        <v>45</v>
      </c>
      <c r="Q110">
        <f>(+P110*Input_!$C$18)+R110</f>
        <v>17.55</v>
      </c>
      <c r="R110">
        <f>+P110*Input_!$C$19</f>
        <v>8.5500000000000007</v>
      </c>
      <c r="S110">
        <f t="shared" si="24"/>
        <v>9</v>
      </c>
      <c r="T110">
        <f t="shared" si="25"/>
        <v>13.05</v>
      </c>
      <c r="U110">
        <f t="shared" si="32"/>
        <v>13.231442488819557</v>
      </c>
      <c r="V110">
        <f t="shared" si="26"/>
        <v>0.29403205530710125</v>
      </c>
      <c r="W110">
        <f t="shared" si="30"/>
        <v>21.340000000000011</v>
      </c>
      <c r="X110">
        <f t="shared" si="33"/>
        <v>74.992237055532243</v>
      </c>
      <c r="Y110">
        <f t="shared" si="31"/>
        <v>4.2795298700000002</v>
      </c>
      <c r="Z110">
        <f t="shared" si="34"/>
        <v>9.5</v>
      </c>
    </row>
    <row r="111" spans="1:26" x14ac:dyDescent="0.2">
      <c r="A111" s="249">
        <f>IF(A110="","",IF((1+A110)&lt;Input_!$C$36,1+A110,""))</f>
        <v>45547</v>
      </c>
      <c r="B111">
        <v>0.3</v>
      </c>
      <c r="C111">
        <v>0.94615384615384668</v>
      </c>
      <c r="D111">
        <f t="shared" si="22"/>
        <v>0.28384615384615397</v>
      </c>
      <c r="E111">
        <v>0</v>
      </c>
      <c r="F111" s="289"/>
      <c r="H111" s="250">
        <f t="shared" si="27"/>
        <v>0.48862181499704449</v>
      </c>
      <c r="I111">
        <f t="shared" si="28"/>
        <v>4.3975963349734002</v>
      </c>
      <c r="J111">
        <f t="shared" si="29"/>
        <v>4.6024036650265998</v>
      </c>
      <c r="K111" t="str">
        <f t="shared" si="23"/>
        <v/>
      </c>
      <c r="O111" s="249">
        <f t="shared" si="21"/>
        <v>45547</v>
      </c>
      <c r="P111">
        <f>IF(A111&gt;Input_!$C$32,+P110,(IF(A111&lt;Input_!$C$23,"",(Budget_!A111-Input_!$C$23)*Input_!$C$76+Input_!$C$25)))</f>
        <v>45</v>
      </c>
      <c r="Q111">
        <f>(+P111*Input_!$C$18)+R111</f>
        <v>17.55</v>
      </c>
      <c r="R111">
        <f>+P111*Input_!$C$19</f>
        <v>8.5500000000000007</v>
      </c>
      <c r="S111">
        <f t="shared" si="24"/>
        <v>9</v>
      </c>
      <c r="T111">
        <f t="shared" si="25"/>
        <v>13.05</v>
      </c>
      <c r="U111">
        <f t="shared" si="32"/>
        <v>12.947596334973401</v>
      </c>
      <c r="V111">
        <f t="shared" si="26"/>
        <v>0.2877243629994089</v>
      </c>
      <c r="W111">
        <f t="shared" si="30"/>
        <v>21.640000000000011</v>
      </c>
      <c r="X111">
        <f t="shared" si="33"/>
        <v>69.988302189394062</v>
      </c>
      <c r="Y111">
        <f t="shared" si="31"/>
        <v>4.2795298700000002</v>
      </c>
      <c r="Z111">
        <f t="shared" si="34"/>
        <v>9.5</v>
      </c>
    </row>
    <row r="112" spans="1:26" x14ac:dyDescent="0.2">
      <c r="A112" s="249">
        <f>IF(A111="","",IF((1+A111)&lt;Input_!$C$36,1+A111,""))</f>
        <v>45548</v>
      </c>
      <c r="B112">
        <v>0.24</v>
      </c>
      <c r="C112">
        <f>U5</f>
        <v>0.78179320849999989</v>
      </c>
      <c r="D112">
        <f t="shared" si="22"/>
        <v>0.18763037003999997</v>
      </c>
      <c r="E112">
        <v>0</v>
      </c>
      <c r="H112" s="250">
        <f t="shared" si="27"/>
        <v>0.46777399610371106</v>
      </c>
      <c r="I112">
        <f t="shared" si="28"/>
        <v>4.2099659649333994</v>
      </c>
      <c r="J112">
        <f t="shared" si="29"/>
        <v>4.7900340350666006</v>
      </c>
      <c r="K112" t="str">
        <f t="shared" si="23"/>
        <v/>
      </c>
      <c r="O112" s="249">
        <f t="shared" si="21"/>
        <v>45548</v>
      </c>
      <c r="P112">
        <f>IF(A112&gt;Input_!$C$32,+P111,(IF(A112&lt;Input_!$C$23,"",(Budget_!A112-Input_!$C$23)*Input_!$C$76+Input_!$C$25)))</f>
        <v>45</v>
      </c>
      <c r="Q112">
        <f>(+P112*Input_!$C$18)+R112</f>
        <v>17.55</v>
      </c>
      <c r="R112">
        <f>+P112*Input_!$C$19</f>
        <v>8.5500000000000007</v>
      </c>
      <c r="S112">
        <f t="shared" si="24"/>
        <v>9</v>
      </c>
      <c r="T112">
        <f t="shared" si="25"/>
        <v>13.05</v>
      </c>
      <c r="U112">
        <f t="shared" si="32"/>
        <v>12.7599659649334</v>
      </c>
      <c r="V112">
        <f t="shared" si="26"/>
        <v>0.28355479922074223</v>
      </c>
      <c r="W112">
        <f t="shared" si="30"/>
        <v>21.88000000000001</v>
      </c>
      <c r="X112">
        <f t="shared" si="33"/>
        <v>66.76902242607818</v>
      </c>
      <c r="Y112">
        <f t="shared" si="31"/>
        <v>4.2795298700000002</v>
      </c>
      <c r="Z112">
        <f t="shared" si="34"/>
        <v>9.5</v>
      </c>
    </row>
    <row r="113" spans="1:26" x14ac:dyDescent="0.2">
      <c r="A113" s="249">
        <f>IF(A112="","",IF((1+A112)&lt;Input_!$C$36,1+A112,""))</f>
        <v>45549</v>
      </c>
      <c r="B113">
        <v>0.18</v>
      </c>
      <c r="C113">
        <v>0.90000000000000047</v>
      </c>
      <c r="D113">
        <f t="shared" si="22"/>
        <v>0.16200000000000009</v>
      </c>
      <c r="E113">
        <v>0</v>
      </c>
      <c r="H113" s="250">
        <f t="shared" si="27"/>
        <v>0.44977399610371077</v>
      </c>
      <c r="I113">
        <f t="shared" si="28"/>
        <v>4.0479659649333968</v>
      </c>
      <c r="J113">
        <f t="shared" si="29"/>
        <v>4.9520340350666032</v>
      </c>
      <c r="K113" t="str">
        <f t="shared" si="23"/>
        <v/>
      </c>
      <c r="O113" s="249">
        <f t="shared" si="21"/>
        <v>45549</v>
      </c>
      <c r="P113">
        <f>IF(A113&gt;Input_!$C$32,+P112,(IF(A113&lt;Input_!$C$23,"",(Budget_!A113-Input_!$C$23)*Input_!$C$76+Input_!$C$25)))</f>
        <v>45</v>
      </c>
      <c r="Q113">
        <f>(+P113*Input_!$C$18)+R113</f>
        <v>17.55</v>
      </c>
      <c r="R113">
        <f>+P113*Input_!$C$19</f>
        <v>8.5500000000000007</v>
      </c>
      <c r="S113">
        <f t="shared" si="24"/>
        <v>9</v>
      </c>
      <c r="T113">
        <f t="shared" si="25"/>
        <v>13.05</v>
      </c>
      <c r="U113">
        <f t="shared" si="32"/>
        <v>12.597965964933397</v>
      </c>
      <c r="V113">
        <f t="shared" si="26"/>
        <v>0.27995479922074218</v>
      </c>
      <c r="W113">
        <f t="shared" si="30"/>
        <v>22.060000000000009</v>
      </c>
      <c r="X113">
        <f t="shared" si="33"/>
        <v>64.046137453439712</v>
      </c>
      <c r="Y113">
        <f t="shared" si="31"/>
        <v>4.2795298700000002</v>
      </c>
      <c r="Z113">
        <f t="shared" si="34"/>
        <v>9.5</v>
      </c>
    </row>
    <row r="114" spans="1:26" x14ac:dyDescent="0.2">
      <c r="A114" s="249">
        <f>IF(A113="","",IF((1+A113)&lt;Input_!$C$36,1+A113,""))</f>
        <v>45550</v>
      </c>
      <c r="B114">
        <v>0.25</v>
      </c>
      <c r="C114">
        <v>0.87692307692307736</v>
      </c>
      <c r="D114">
        <f t="shared" si="22"/>
        <v>0.21923076923076934</v>
      </c>
      <c r="E114">
        <v>0</v>
      </c>
      <c r="H114" s="250">
        <f t="shared" si="27"/>
        <v>0.42541502174473639</v>
      </c>
      <c r="I114">
        <f t="shared" si="28"/>
        <v>3.8287351957026274</v>
      </c>
      <c r="J114">
        <f t="shared" si="29"/>
        <v>5.1712648042973726</v>
      </c>
      <c r="K114" t="str">
        <f t="shared" si="23"/>
        <v/>
      </c>
      <c r="O114" s="249">
        <f t="shared" si="21"/>
        <v>45550</v>
      </c>
      <c r="P114">
        <f>IF(A114&gt;Input_!$C$32,+P113,(IF(A114&lt;Input_!$C$23,"",(Budget_!A114-Input_!$C$23)*Input_!$C$76+Input_!$C$25)))</f>
        <v>45</v>
      </c>
      <c r="Q114">
        <f>(+P114*Input_!$C$18)+R114</f>
        <v>17.55</v>
      </c>
      <c r="R114">
        <f>+P114*Input_!$C$19</f>
        <v>8.5500000000000007</v>
      </c>
      <c r="S114">
        <f t="shared" si="24"/>
        <v>9</v>
      </c>
      <c r="T114">
        <f t="shared" si="25"/>
        <v>13.05</v>
      </c>
      <c r="U114">
        <f t="shared" si="32"/>
        <v>12.378735195702628</v>
      </c>
      <c r="V114">
        <f t="shared" si="26"/>
        <v>0.27508300434894728</v>
      </c>
      <c r="W114">
        <f t="shared" si="30"/>
        <v>22.310000000000009</v>
      </c>
      <c r="X114">
        <f t="shared" si="33"/>
        <v>60.444899122069501</v>
      </c>
      <c r="Y114">
        <f t="shared" si="31"/>
        <v>4.2795298700000002</v>
      </c>
      <c r="Z114">
        <f t="shared" si="34"/>
        <v>9.5</v>
      </c>
    </row>
    <row r="115" spans="1:26" x14ac:dyDescent="0.2">
      <c r="A115" s="249">
        <f>IF(A114="","",IF((1+A114)&lt;Input_!$C$36,1+A114,""))</f>
        <v>45551</v>
      </c>
      <c r="B115">
        <v>0.21</v>
      </c>
      <c r="C115">
        <v>0.85384615384615425</v>
      </c>
      <c r="D115">
        <f t="shared" si="22"/>
        <v>0.17930769230769239</v>
      </c>
      <c r="E115">
        <v>2.9921276E-2</v>
      </c>
      <c r="H115" s="250">
        <f t="shared" si="27"/>
        <v>0.40881653104388171</v>
      </c>
      <c r="I115">
        <f t="shared" si="28"/>
        <v>3.6793487793949353</v>
      </c>
      <c r="J115">
        <f t="shared" si="29"/>
        <v>5.3206512206050647</v>
      </c>
      <c r="K115">
        <f t="shared" si="23"/>
        <v>2.9921276E-2</v>
      </c>
      <c r="O115" s="249">
        <f t="shared" si="21"/>
        <v>45551</v>
      </c>
      <c r="P115">
        <f>IF(A115&gt;Input_!$C$32,+P114,(IF(A115&lt;Input_!$C$23,"",(Budget_!A115-Input_!$C$23)*Input_!$C$76+Input_!$C$25)))</f>
        <v>45</v>
      </c>
      <c r="Q115">
        <f>(+P115*Input_!$C$18)+R115</f>
        <v>17.55</v>
      </c>
      <c r="R115">
        <f>+P115*Input_!$C$19</f>
        <v>8.5500000000000007</v>
      </c>
      <c r="S115">
        <f t="shared" si="24"/>
        <v>9</v>
      </c>
      <c r="T115">
        <f t="shared" si="25"/>
        <v>13.05</v>
      </c>
      <c r="U115">
        <f t="shared" si="32"/>
        <v>12.229348779394936</v>
      </c>
      <c r="V115">
        <f t="shared" si="26"/>
        <v>0.27176330620877637</v>
      </c>
      <c r="W115">
        <f t="shared" si="30"/>
        <v>22.52000000000001</v>
      </c>
      <c r="X115">
        <f t="shared" si="33"/>
        <v>58.046039504261699</v>
      </c>
      <c r="Y115">
        <f t="shared" si="31"/>
        <v>4.3094511459999998</v>
      </c>
      <c r="Z115">
        <f t="shared" si="34"/>
        <v>9.5</v>
      </c>
    </row>
    <row r="116" spans="1:26" x14ac:dyDescent="0.2">
      <c r="A116" s="249">
        <f>IF(A115="","",IF((1+A115)&lt;Input_!$C$36,1+A115,""))</f>
        <v>45552</v>
      </c>
      <c r="B116">
        <v>0.24</v>
      </c>
      <c r="C116">
        <v>0.83076923076923115</v>
      </c>
      <c r="D116">
        <f t="shared" si="22"/>
        <v>0.19938461538461547</v>
      </c>
      <c r="E116">
        <v>2.0078750999999999E-2</v>
      </c>
      <c r="H116" s="250">
        <f t="shared" si="27"/>
        <v>0.38889365722336877</v>
      </c>
      <c r="I116">
        <f t="shared" si="28"/>
        <v>3.5000429150103187</v>
      </c>
      <c r="J116">
        <f t="shared" si="29"/>
        <v>5.4999570849896813</v>
      </c>
      <c r="K116">
        <f t="shared" si="23"/>
        <v>2.0078750999999999E-2</v>
      </c>
      <c r="O116" s="249">
        <f t="shared" si="21"/>
        <v>45552</v>
      </c>
      <c r="P116">
        <f>IF(A116&gt;Input_!$C$32,+P115,(IF(A116&lt;Input_!$C$23,"",(Budget_!A116-Input_!$C$23)*Input_!$C$76+Input_!$C$25)))</f>
        <v>45</v>
      </c>
      <c r="Q116">
        <f>(+P116*Input_!$C$18)+R116</f>
        <v>17.55</v>
      </c>
      <c r="R116">
        <f>+P116*Input_!$C$19</f>
        <v>8.5500000000000007</v>
      </c>
      <c r="S116">
        <f t="shared" si="24"/>
        <v>9</v>
      </c>
      <c r="T116">
        <f t="shared" si="25"/>
        <v>13.05</v>
      </c>
      <c r="U116">
        <f t="shared" si="32"/>
        <v>12.050042915010319</v>
      </c>
      <c r="V116">
        <f t="shared" si="26"/>
        <v>0.26777873144467379</v>
      </c>
      <c r="W116">
        <f t="shared" si="30"/>
        <v>22.760000000000009</v>
      </c>
      <c r="X116">
        <f t="shared" si="33"/>
        <v>55.225667330252151</v>
      </c>
      <c r="Y116">
        <f t="shared" si="31"/>
        <v>4.3295298969999996</v>
      </c>
      <c r="Z116">
        <f t="shared" si="34"/>
        <v>9.5</v>
      </c>
    </row>
    <row r="117" spans="1:26" x14ac:dyDescent="0.2">
      <c r="A117" s="249">
        <f>IF(A116="","",IF((1+A116)&lt;Input_!$C$36,1+A116,""))</f>
        <v>45553</v>
      </c>
      <c r="B117">
        <v>0.15</v>
      </c>
      <c r="C117">
        <v>0.80769230769230804</v>
      </c>
      <c r="D117">
        <f t="shared" si="22"/>
        <v>0.1211538461538462</v>
      </c>
      <c r="E117">
        <v>0.22007885899999999</v>
      </c>
      <c r="H117" s="250">
        <f t="shared" si="27"/>
        <v>0.39988532531738563</v>
      </c>
      <c r="I117">
        <f t="shared" si="28"/>
        <v>3.5989679278564708</v>
      </c>
      <c r="J117">
        <f t="shared" si="29"/>
        <v>5.4010320721435292</v>
      </c>
      <c r="K117">
        <f t="shared" si="23"/>
        <v>0.22007885899999999</v>
      </c>
      <c r="O117" s="249">
        <f>+A117</f>
        <v>45553</v>
      </c>
      <c r="P117">
        <f>IF(A117&gt;Input_!$C$32,+P116,(IF(A117&lt;Input_!$C$23,"",(Budget_!A117-Input_!$C$23)*Input_!$C$76+Input_!$C$25)))</f>
        <v>45</v>
      </c>
      <c r="Q117">
        <f>(+P117*Input_!$C$18)+R117</f>
        <v>17.55</v>
      </c>
      <c r="R117">
        <f>+P117*Input_!$C$19</f>
        <v>8.5500000000000007</v>
      </c>
      <c r="S117">
        <f>+Q117-R117</f>
        <v>9</v>
      </c>
      <c r="T117">
        <f t="shared" si="25"/>
        <v>13.05</v>
      </c>
      <c r="U117">
        <f t="shared" si="32"/>
        <v>12.148967927856472</v>
      </c>
      <c r="V117">
        <f t="shared" si="26"/>
        <v>0.26997706506347713</v>
      </c>
      <c r="W117">
        <f>IF(+B117&gt;-0.01,+B117+W116,"")</f>
        <v>22.910000000000007</v>
      </c>
      <c r="X117">
        <f t="shared" si="33"/>
        <v>56.773745928912334</v>
      </c>
      <c r="Y117">
        <f>IF(+B117&gt;-0.01,+E117+Y116,"")</f>
        <v>4.5496087559999996</v>
      </c>
      <c r="Z117">
        <f t="shared" si="34"/>
        <v>9.5</v>
      </c>
    </row>
    <row r="118" spans="1:26" x14ac:dyDescent="0.2">
      <c r="A118" s="249">
        <f>IF(A117="","",IF((1+A117)&lt;Input_!$C$36,1+A117,""))</f>
        <v>45554</v>
      </c>
      <c r="B118">
        <v>0.17</v>
      </c>
      <c r="C118">
        <v>0.78461538461538494</v>
      </c>
      <c r="E118">
        <v>0</v>
      </c>
      <c r="F118" s="289"/>
      <c r="H118" s="250">
        <f t="shared" si="27"/>
        <v>0.39988532531738563</v>
      </c>
      <c r="I118">
        <f t="shared" si="28"/>
        <v>3.5989679278564708</v>
      </c>
      <c r="J118">
        <f t="shared" si="29"/>
        <v>5.4010320721435292</v>
      </c>
      <c r="K118" t="str">
        <f t="shared" si="23"/>
        <v/>
      </c>
      <c r="O118" s="249">
        <f t="shared" ref="O118:O167" si="35">+A118</f>
        <v>45554</v>
      </c>
      <c r="P118">
        <f>IF(A118&gt;Input_!$C$32,+P117,(IF(A118&lt;Input_!$C$23,"",(Budget_!A118-Input_!$C$23)*Input_!$C$76+Input_!$C$25)))</f>
        <v>45</v>
      </c>
      <c r="Q118">
        <f>(+P118*Input_!$C$18)+R118</f>
        <v>17.55</v>
      </c>
      <c r="R118">
        <f>+P118*Input_!$C$19</f>
        <v>8.5500000000000007</v>
      </c>
      <c r="S118">
        <f t="shared" ref="S118:S126" si="36">+Q118-R118</f>
        <v>9</v>
      </c>
      <c r="T118">
        <f t="shared" si="25"/>
        <v>13.05</v>
      </c>
      <c r="U118">
        <f t="shared" si="32"/>
        <v>12.148967927856472</v>
      </c>
      <c r="V118">
        <f t="shared" si="26"/>
        <v>0.26997706506347713</v>
      </c>
      <c r="W118">
        <f t="shared" ref="W118:W126" si="37">IF(+B118&gt;-0.01,+B118+W117,"")</f>
        <v>23.080000000000009</v>
      </c>
      <c r="X118">
        <f t="shared" si="33"/>
        <v>56.773745928912334</v>
      </c>
      <c r="Y118">
        <f t="shared" ref="Y118:Y126" si="38">IF(+B118&gt;-0.01,+E118+Y117,"")</f>
        <v>4.5496087559999996</v>
      </c>
      <c r="Z118">
        <f t="shared" si="34"/>
        <v>9.5</v>
      </c>
    </row>
    <row r="119" spans="1:26" x14ac:dyDescent="0.2">
      <c r="A119" s="249">
        <f>IF(A118="","",IF((1+A118)&lt;Input_!$C$36,1+A118,""))</f>
        <v>45555</v>
      </c>
      <c r="B119">
        <v>0.21</v>
      </c>
      <c r="C119">
        <f>V5</f>
        <v>0.70587966550000003</v>
      </c>
      <c r="E119">
        <v>0</v>
      </c>
      <c r="H119" s="250">
        <f t="shared" si="27"/>
        <v>0.39988532531738563</v>
      </c>
      <c r="I119">
        <f t="shared" si="28"/>
        <v>3.5989679278564708</v>
      </c>
      <c r="J119">
        <f t="shared" si="29"/>
        <v>5.4010320721435292</v>
      </c>
      <c r="K119" t="str">
        <f t="shared" si="23"/>
        <v/>
      </c>
      <c r="O119" s="249">
        <f t="shared" si="35"/>
        <v>45555</v>
      </c>
      <c r="P119">
        <f>IF(A119&gt;Input_!$C$32,+P118,(IF(A119&lt;Input_!$C$23,"",(Budget_!A119-Input_!$C$23)*Input_!$C$76+Input_!$C$25)))</f>
        <v>45</v>
      </c>
      <c r="Q119">
        <f>(+P119*Input_!$C$18)+R119</f>
        <v>17.55</v>
      </c>
      <c r="R119">
        <f>+P119*Input_!$C$19</f>
        <v>8.5500000000000007</v>
      </c>
      <c r="S119">
        <f t="shared" si="36"/>
        <v>9</v>
      </c>
      <c r="T119">
        <f t="shared" si="25"/>
        <v>13.05</v>
      </c>
      <c r="U119">
        <f t="shared" si="32"/>
        <v>12.148967927856472</v>
      </c>
      <c r="V119">
        <f t="shared" si="26"/>
        <v>0.26997706506347713</v>
      </c>
      <c r="W119">
        <f t="shared" si="37"/>
        <v>23.29000000000001</v>
      </c>
      <c r="X119">
        <f t="shared" si="33"/>
        <v>56.773745928912334</v>
      </c>
      <c r="Y119">
        <f t="shared" si="38"/>
        <v>4.5496087559999996</v>
      </c>
      <c r="Z119">
        <f t="shared" si="34"/>
        <v>9.5</v>
      </c>
    </row>
    <row r="120" spans="1:26" x14ac:dyDescent="0.2">
      <c r="A120" s="249">
        <f>IF(A119="","",IF((1+A119)&lt;Input_!$C$36,1+A119,""))</f>
        <v>45556</v>
      </c>
      <c r="B120">
        <v>0.18</v>
      </c>
      <c r="C120">
        <v>0.73846153846153872</v>
      </c>
      <c r="E120">
        <v>0</v>
      </c>
      <c r="H120" s="250">
        <f t="shared" si="27"/>
        <v>0.39988532531738563</v>
      </c>
      <c r="I120">
        <f t="shared" si="28"/>
        <v>3.5989679278564708</v>
      </c>
      <c r="J120">
        <f t="shared" si="29"/>
        <v>5.4010320721435292</v>
      </c>
      <c r="K120" t="str">
        <f t="shared" si="23"/>
        <v/>
      </c>
      <c r="O120" s="249">
        <f t="shared" si="35"/>
        <v>45556</v>
      </c>
      <c r="P120">
        <f>IF(A120&gt;Input_!$C$32,+P119,(IF(A120&lt;Input_!$C$23,"",(Budget_!A120-Input_!$C$23)*Input_!$C$76+Input_!$C$25)))</f>
        <v>45</v>
      </c>
      <c r="Q120">
        <f>(+P120*Input_!$C$18)+R120</f>
        <v>17.55</v>
      </c>
      <c r="R120">
        <f>+P120*Input_!$C$19</f>
        <v>8.5500000000000007</v>
      </c>
      <c r="S120">
        <f t="shared" si="36"/>
        <v>9</v>
      </c>
      <c r="T120">
        <f t="shared" si="25"/>
        <v>13.05</v>
      </c>
      <c r="U120">
        <f t="shared" si="32"/>
        <v>12.148967927856472</v>
      </c>
      <c r="V120">
        <f t="shared" si="26"/>
        <v>0.26997706506347713</v>
      </c>
      <c r="W120">
        <f t="shared" si="37"/>
        <v>23.47000000000001</v>
      </c>
      <c r="X120">
        <f t="shared" si="33"/>
        <v>56.773745928912334</v>
      </c>
      <c r="Y120">
        <f t="shared" si="38"/>
        <v>4.5496087559999996</v>
      </c>
      <c r="Z120">
        <f t="shared" si="34"/>
        <v>9.5</v>
      </c>
    </row>
    <row r="121" spans="1:26" x14ac:dyDescent="0.2">
      <c r="A121" s="249">
        <f>IF(A120="","",IF((1+A120)&lt;Input_!$C$36,1+A120,""))</f>
        <v>45557</v>
      </c>
      <c r="B121">
        <v>0.11</v>
      </c>
      <c r="C121">
        <v>0.71538461538461562</v>
      </c>
      <c r="E121">
        <v>0</v>
      </c>
      <c r="H121" s="250">
        <f t="shared" si="27"/>
        <v>0.39988532531738563</v>
      </c>
      <c r="I121">
        <f t="shared" si="28"/>
        <v>3.5989679278564708</v>
      </c>
      <c r="J121">
        <f t="shared" si="29"/>
        <v>5.4010320721435292</v>
      </c>
      <c r="K121" t="str">
        <f t="shared" si="23"/>
        <v/>
      </c>
      <c r="O121" s="249">
        <f t="shared" si="35"/>
        <v>45557</v>
      </c>
      <c r="P121">
        <f>IF(A121&gt;Input_!$C$32,+P120,(IF(A121&lt;Input_!$C$23,"",(Budget_!A121-Input_!$C$23)*Input_!$C$76+Input_!$C$25)))</f>
        <v>45</v>
      </c>
      <c r="Q121">
        <f>(+P121*Input_!$C$18)+R121</f>
        <v>17.55</v>
      </c>
      <c r="R121">
        <f>+P121*Input_!$C$19</f>
        <v>8.5500000000000007</v>
      </c>
      <c r="S121">
        <f t="shared" si="36"/>
        <v>9</v>
      </c>
      <c r="T121">
        <f t="shared" si="25"/>
        <v>13.05</v>
      </c>
      <c r="U121">
        <f t="shared" si="32"/>
        <v>12.148967927856472</v>
      </c>
      <c r="V121">
        <f t="shared" si="26"/>
        <v>0.26997706506347713</v>
      </c>
      <c r="W121">
        <f t="shared" si="37"/>
        <v>23.580000000000009</v>
      </c>
      <c r="X121">
        <f t="shared" si="33"/>
        <v>56.773745928912334</v>
      </c>
      <c r="Y121">
        <f t="shared" si="38"/>
        <v>4.5496087559999996</v>
      </c>
      <c r="Z121">
        <f t="shared" si="34"/>
        <v>9.5</v>
      </c>
    </row>
    <row r="122" spans="1:26" x14ac:dyDescent="0.2">
      <c r="A122" s="249">
        <f>IF(A121="","",IF((1+A121)&lt;Input_!$C$36,1+A121,""))</f>
        <v>45558</v>
      </c>
      <c r="B122">
        <v>0.12</v>
      </c>
      <c r="C122">
        <v>0.69230769230769251</v>
      </c>
      <c r="E122">
        <v>0.35984271400000001</v>
      </c>
      <c r="H122" s="250">
        <f t="shared" si="27"/>
        <v>0.4398678490951633</v>
      </c>
      <c r="I122">
        <f t="shared" si="28"/>
        <v>3.9588106418564699</v>
      </c>
      <c r="J122">
        <f t="shared" si="29"/>
        <v>5.0411893581435301</v>
      </c>
      <c r="K122">
        <f t="shared" si="23"/>
        <v>0.35984271400000001</v>
      </c>
      <c r="O122" s="249">
        <f t="shared" si="35"/>
        <v>45558</v>
      </c>
      <c r="P122">
        <f>IF(A122&gt;Input_!$C$32,+P121,(IF(A122&lt;Input_!$C$23,"",(Budget_!A122-Input_!$C$23)*Input_!$C$76+Input_!$C$25)))</f>
        <v>45</v>
      </c>
      <c r="Q122">
        <f>(+P122*Input_!$C$18)+R122</f>
        <v>17.55</v>
      </c>
      <c r="R122">
        <f>+P122*Input_!$C$19</f>
        <v>8.5500000000000007</v>
      </c>
      <c r="S122">
        <f t="shared" si="36"/>
        <v>9</v>
      </c>
      <c r="T122">
        <f t="shared" si="25"/>
        <v>13.05</v>
      </c>
      <c r="U122">
        <f t="shared" si="32"/>
        <v>12.508810641856471</v>
      </c>
      <c r="V122">
        <f t="shared" si="26"/>
        <v>0.27797356981903271</v>
      </c>
      <c r="W122">
        <f t="shared" si="37"/>
        <v>23.70000000000001</v>
      </c>
      <c r="X122">
        <f t="shared" si="33"/>
        <v>62.570012685948853</v>
      </c>
      <c r="Y122">
        <f t="shared" si="38"/>
        <v>4.9094514699999996</v>
      </c>
      <c r="Z122">
        <f t="shared" si="34"/>
        <v>9.5</v>
      </c>
    </row>
    <row r="123" spans="1:26" x14ac:dyDescent="0.2">
      <c r="A123" s="249">
        <f>IF(A122="","",IF((1+A122)&lt;Input_!$C$36,1+A122,""))</f>
        <v>45559</v>
      </c>
      <c r="B123">
        <v>0.14000000000000001</v>
      </c>
      <c r="C123">
        <v>0.66923076923076941</v>
      </c>
      <c r="E123">
        <v>0</v>
      </c>
      <c r="H123" s="250">
        <f t="shared" si="27"/>
        <v>0.4398678490951633</v>
      </c>
      <c r="I123">
        <f t="shared" si="28"/>
        <v>3.9588106418564699</v>
      </c>
      <c r="J123">
        <f t="shared" si="29"/>
        <v>5.0411893581435301</v>
      </c>
      <c r="K123" t="str">
        <f t="shared" si="23"/>
        <v/>
      </c>
      <c r="O123" s="249">
        <f t="shared" si="35"/>
        <v>45559</v>
      </c>
      <c r="P123">
        <f>IF(A123&gt;Input_!$C$32,+P122,(IF(A123&lt;Input_!$C$23,"",(Budget_!A123-Input_!$C$23)*Input_!$C$76+Input_!$C$25)))</f>
        <v>45</v>
      </c>
      <c r="Q123">
        <f>(+P123*Input_!$C$18)+R123</f>
        <v>17.55</v>
      </c>
      <c r="R123">
        <f>+P123*Input_!$C$19</f>
        <v>8.5500000000000007</v>
      </c>
      <c r="S123">
        <f t="shared" si="36"/>
        <v>9</v>
      </c>
      <c r="T123">
        <f t="shared" si="25"/>
        <v>13.05</v>
      </c>
      <c r="U123">
        <f t="shared" si="32"/>
        <v>12.508810641856471</v>
      </c>
      <c r="V123">
        <f t="shared" si="26"/>
        <v>0.27797356981903271</v>
      </c>
      <c r="W123">
        <f t="shared" si="37"/>
        <v>23.840000000000011</v>
      </c>
      <c r="X123">
        <f t="shared" si="33"/>
        <v>62.570012685948853</v>
      </c>
      <c r="Y123">
        <f t="shared" si="38"/>
        <v>4.9094514699999996</v>
      </c>
      <c r="Z123">
        <f t="shared" si="34"/>
        <v>9.5</v>
      </c>
    </row>
    <row r="124" spans="1:26" x14ac:dyDescent="0.2">
      <c r="A124" s="249">
        <f>IF(A123="","",IF((1+A123)&lt;Input_!$C$36,1+A123,""))</f>
        <v>45560</v>
      </c>
      <c r="B124">
        <v>0.14000000000000001</v>
      </c>
      <c r="C124">
        <v>0.6461538461538463</v>
      </c>
      <c r="E124">
        <v>0</v>
      </c>
      <c r="H124" s="250">
        <f t="shared" si="27"/>
        <v>0.4398678490951633</v>
      </c>
      <c r="I124">
        <f t="shared" si="28"/>
        <v>3.9588106418564699</v>
      </c>
      <c r="J124">
        <f t="shared" si="29"/>
        <v>5.0411893581435301</v>
      </c>
      <c r="K124" t="str">
        <f t="shared" si="23"/>
        <v/>
      </c>
      <c r="O124" s="249">
        <f t="shared" si="35"/>
        <v>45560</v>
      </c>
      <c r="P124">
        <f>IF(A124&gt;Input_!$C$32,+P123,(IF(A124&lt;Input_!$C$23,"",(Budget_!A124-Input_!$C$23)*Input_!$C$76+Input_!$C$25)))</f>
        <v>45</v>
      </c>
      <c r="Q124">
        <f>(+P124*Input_!$C$18)+R124</f>
        <v>17.55</v>
      </c>
      <c r="R124">
        <f>+P124*Input_!$C$19</f>
        <v>8.5500000000000007</v>
      </c>
      <c r="S124">
        <f t="shared" si="36"/>
        <v>9</v>
      </c>
      <c r="T124">
        <f t="shared" si="25"/>
        <v>13.05</v>
      </c>
      <c r="U124">
        <f t="shared" ref="U124:U126" si="39">IF(B124="",0,IF(B124&gt;-0.0001,MAX(IF(G124&gt;0.001,(G124*S124+R124),MIN((+U123+E124+F124-D124+Q124-Q123),Q124)),R124),""))</f>
        <v>12.508810641856471</v>
      </c>
      <c r="V124">
        <f t="shared" si="26"/>
        <v>0.27797356981903271</v>
      </c>
      <c r="W124">
        <f t="shared" si="37"/>
        <v>23.980000000000011</v>
      </c>
      <c r="X124">
        <f t="shared" ref="X124:X126" si="40">IF(E124="",0,IF(E124&gt;-0.0001,MAX(IF(I124&gt;0.001,(I124*U124+T124),MIN((+X123+G124+H124-F124+S124-S123),S124)),T124),""))</f>
        <v>62.570012685948853</v>
      </c>
      <c r="Y124">
        <f t="shared" si="38"/>
        <v>4.9094514699999996</v>
      </c>
      <c r="Z124">
        <f t="shared" ref="Z124:Z126" si="41">IF(+B124&gt;-0.01,+F124+Z123,"")</f>
        <v>9.5</v>
      </c>
    </row>
    <row r="125" spans="1:26" x14ac:dyDescent="0.2">
      <c r="A125" s="249">
        <f>IF(A124="","",IF((1+A124)&lt;Input_!$C$36,1+A124,""))</f>
        <v>45561</v>
      </c>
      <c r="B125">
        <v>0.19</v>
      </c>
      <c r="C125">
        <v>0.62307692307692319</v>
      </c>
      <c r="E125">
        <v>0</v>
      </c>
      <c r="F125" s="289"/>
      <c r="H125" s="250">
        <f t="shared" si="27"/>
        <v>0.4398678490951633</v>
      </c>
      <c r="I125">
        <f t="shared" si="28"/>
        <v>3.9588106418564699</v>
      </c>
      <c r="J125">
        <f t="shared" si="29"/>
        <v>5.0411893581435301</v>
      </c>
      <c r="K125" t="str">
        <f t="shared" si="23"/>
        <v/>
      </c>
      <c r="O125" s="249">
        <f t="shared" si="35"/>
        <v>45561</v>
      </c>
      <c r="P125">
        <f>IF(A125&gt;Input_!$C$32,+P124,(IF(A125&lt;Input_!$C$23,"",(Budget_!A125-Input_!$C$23)*Input_!$C$76+Input_!$C$25)))</f>
        <v>45</v>
      </c>
      <c r="Q125">
        <f>(+P125*Input_!$C$18)+R125</f>
        <v>17.55</v>
      </c>
      <c r="R125">
        <f>+P125*Input_!$C$19</f>
        <v>8.5500000000000007</v>
      </c>
      <c r="S125">
        <f t="shared" si="36"/>
        <v>9</v>
      </c>
      <c r="T125">
        <f t="shared" si="25"/>
        <v>13.05</v>
      </c>
      <c r="U125">
        <f t="shared" si="39"/>
        <v>12.508810641856471</v>
      </c>
      <c r="V125">
        <f t="shared" si="26"/>
        <v>0.27797356981903271</v>
      </c>
      <c r="W125">
        <f t="shared" si="37"/>
        <v>24.170000000000012</v>
      </c>
      <c r="X125">
        <f t="shared" si="40"/>
        <v>62.570012685948853</v>
      </c>
      <c r="Y125">
        <f t="shared" si="38"/>
        <v>4.9094514699999996</v>
      </c>
      <c r="Z125">
        <f t="shared" si="41"/>
        <v>9.5</v>
      </c>
    </row>
    <row r="126" spans="1:26" x14ac:dyDescent="0.2">
      <c r="A126" s="249">
        <f>IF(A125="","",IF((1+A125)&lt;Input_!$C$36,1+A125,""))</f>
        <v>45562</v>
      </c>
      <c r="B126">
        <v>0.13</v>
      </c>
      <c r="C126">
        <v>0.60000000000000009</v>
      </c>
      <c r="E126">
        <v>0</v>
      </c>
      <c r="H126" s="250">
        <f t="shared" si="27"/>
        <v>0.4398678490951633</v>
      </c>
      <c r="I126">
        <f t="shared" si="28"/>
        <v>3.9588106418564699</v>
      </c>
      <c r="J126">
        <f t="shared" si="29"/>
        <v>5.0411893581435301</v>
      </c>
      <c r="K126" t="str">
        <f t="shared" si="23"/>
        <v/>
      </c>
      <c r="O126" s="249">
        <f t="shared" si="35"/>
        <v>45562</v>
      </c>
      <c r="P126">
        <f>IF(A126&gt;Input_!$C$32,+P125,(IF(A126&lt;Input_!$C$23,"",(Budget_!A126-Input_!$C$23)*Input_!$C$76+Input_!$C$25)))</f>
        <v>45</v>
      </c>
      <c r="Q126">
        <f>(+P126*Input_!$C$18)+R126</f>
        <v>17.55</v>
      </c>
      <c r="R126">
        <f>+P126*Input_!$C$19</f>
        <v>8.5500000000000007</v>
      </c>
      <c r="S126">
        <f t="shared" si="36"/>
        <v>9</v>
      </c>
      <c r="T126">
        <f t="shared" si="25"/>
        <v>13.05</v>
      </c>
      <c r="U126">
        <f t="shared" si="39"/>
        <v>12.508810641856471</v>
      </c>
      <c r="V126">
        <f t="shared" si="26"/>
        <v>0.27797356981903271</v>
      </c>
      <c r="W126">
        <f t="shared" si="37"/>
        <v>24.300000000000011</v>
      </c>
      <c r="X126">
        <f t="shared" si="40"/>
        <v>62.570012685948853</v>
      </c>
      <c r="Y126">
        <f t="shared" si="38"/>
        <v>4.9094514699999996</v>
      </c>
      <c r="Z126">
        <f t="shared" si="41"/>
        <v>9.5</v>
      </c>
    </row>
    <row r="127" spans="1:26" x14ac:dyDescent="0.2">
      <c r="A127" s="249" t="str">
        <f>IF(A126="","",IF((1+A126)&lt;Input_!$C$36,1+A126,""))</f>
        <v/>
      </c>
      <c r="F127">
        <f>SUM(F17:F126)</f>
        <v>9.5</v>
      </c>
      <c r="H127" s="250" t="str">
        <f t="shared" si="27"/>
        <v/>
      </c>
      <c r="I127" t="str">
        <f t="shared" si="28"/>
        <v/>
      </c>
      <c r="J127" t="str">
        <f t="shared" si="29"/>
        <v/>
      </c>
      <c r="K127" t="str">
        <f t="shared" si="23"/>
        <v/>
      </c>
      <c r="O127" s="249" t="str">
        <f t="shared" si="35"/>
        <v/>
      </c>
    </row>
    <row r="128" spans="1:26" x14ac:dyDescent="0.2">
      <c r="A128" s="249" t="str">
        <f>IF(A127="","",IF((1+A127)&lt;Input_!$C$36,1+A127,""))</f>
        <v/>
      </c>
      <c r="H128" s="250" t="str">
        <f t="shared" si="27"/>
        <v/>
      </c>
      <c r="I128" t="str">
        <f t="shared" si="28"/>
        <v/>
      </c>
      <c r="J128" t="str">
        <f t="shared" si="29"/>
        <v/>
      </c>
      <c r="K128" t="str">
        <f t="shared" si="23"/>
        <v/>
      </c>
      <c r="O128" s="249" t="str">
        <f t="shared" si="35"/>
        <v/>
      </c>
    </row>
    <row r="129" spans="1:15" x14ac:dyDescent="0.2">
      <c r="A129" s="249" t="str">
        <f>IF(A128="","",IF((1+A128)&lt;Input_!$C$36,1+A128,""))</f>
        <v/>
      </c>
      <c r="H129" s="250" t="str">
        <f t="shared" si="27"/>
        <v/>
      </c>
      <c r="I129" t="str">
        <f t="shared" si="28"/>
        <v/>
      </c>
      <c r="J129" t="str">
        <f t="shared" si="29"/>
        <v/>
      </c>
      <c r="K129" t="str">
        <f t="shared" si="23"/>
        <v/>
      </c>
      <c r="O129" s="249" t="str">
        <f t="shared" si="35"/>
        <v/>
      </c>
    </row>
    <row r="130" spans="1:15" x14ac:dyDescent="0.2">
      <c r="A130" s="249" t="str">
        <f>IF(A129="","",IF((1+A129)&lt;Input_!$C$36,1+A129,""))</f>
        <v/>
      </c>
      <c r="H130" s="250" t="str">
        <f t="shared" si="27"/>
        <v/>
      </c>
      <c r="I130" t="str">
        <f t="shared" si="28"/>
        <v/>
      </c>
      <c r="J130" t="str">
        <f t="shared" si="29"/>
        <v/>
      </c>
      <c r="K130" t="str">
        <f t="shared" si="23"/>
        <v/>
      </c>
      <c r="O130" s="249" t="str">
        <f t="shared" si="35"/>
        <v/>
      </c>
    </row>
    <row r="131" spans="1:15" x14ac:dyDescent="0.2">
      <c r="A131" s="249" t="str">
        <f>IF(A130="","",IF((1+A130)&lt;Input_!$C$36,1+A130,""))</f>
        <v/>
      </c>
      <c r="H131" s="250" t="str">
        <f t="shared" si="27"/>
        <v/>
      </c>
      <c r="I131" t="str">
        <f t="shared" si="28"/>
        <v/>
      </c>
      <c r="J131" t="str">
        <f t="shared" si="29"/>
        <v/>
      </c>
      <c r="K131" t="str">
        <f t="shared" si="23"/>
        <v/>
      </c>
      <c r="O131" s="249" t="str">
        <f t="shared" si="35"/>
        <v/>
      </c>
    </row>
    <row r="132" spans="1:15" x14ac:dyDescent="0.2">
      <c r="A132" s="249" t="str">
        <f>IF(A131="","",IF((1+A131)&lt;Input_!$C$36,1+A131,""))</f>
        <v/>
      </c>
      <c r="H132" s="250" t="str">
        <f t="shared" si="27"/>
        <v/>
      </c>
      <c r="I132" t="str">
        <f t="shared" si="28"/>
        <v/>
      </c>
      <c r="J132" t="str">
        <f t="shared" si="29"/>
        <v/>
      </c>
      <c r="K132" t="str">
        <f t="shared" si="23"/>
        <v/>
      </c>
      <c r="O132" s="249" t="str">
        <f t="shared" si="35"/>
        <v/>
      </c>
    </row>
    <row r="133" spans="1:15" x14ac:dyDescent="0.2">
      <c r="A133" s="249" t="str">
        <f>IF(A132="","",IF((1+A132)&lt;Input_!$C$36,1+A132,""))</f>
        <v/>
      </c>
      <c r="H133" s="250" t="str">
        <f t="shared" si="27"/>
        <v/>
      </c>
      <c r="I133" t="str">
        <f t="shared" si="28"/>
        <v/>
      </c>
      <c r="J133" t="str">
        <f t="shared" si="29"/>
        <v/>
      </c>
      <c r="K133" t="str">
        <f t="shared" si="23"/>
        <v/>
      </c>
      <c r="O133" s="249" t="str">
        <f t="shared" si="35"/>
        <v/>
      </c>
    </row>
    <row r="134" spans="1:15" x14ac:dyDescent="0.2">
      <c r="A134" s="249" t="str">
        <f>IF(A133="","",IF((1+A133)&lt;Input_!$C$36,1+A133,""))</f>
        <v/>
      </c>
      <c r="H134" s="250" t="str">
        <f t="shared" si="27"/>
        <v/>
      </c>
      <c r="I134" t="str">
        <f t="shared" si="28"/>
        <v/>
      </c>
      <c r="J134" t="str">
        <f t="shared" si="29"/>
        <v/>
      </c>
      <c r="K134" t="str">
        <f t="shared" si="23"/>
        <v/>
      </c>
      <c r="O134" s="249" t="str">
        <f t="shared" si="35"/>
        <v/>
      </c>
    </row>
    <row r="135" spans="1:15" x14ac:dyDescent="0.2">
      <c r="A135" s="249" t="str">
        <f>IF(A134="","",IF((1+A134)&lt;Input_!$C$36,1+A134,""))</f>
        <v/>
      </c>
      <c r="H135" s="250" t="str">
        <f t="shared" si="27"/>
        <v/>
      </c>
      <c r="I135" t="str">
        <f t="shared" si="28"/>
        <v/>
      </c>
      <c r="J135" t="str">
        <f t="shared" si="29"/>
        <v/>
      </c>
      <c r="K135" t="str">
        <f t="shared" si="23"/>
        <v/>
      </c>
      <c r="O135" s="249" t="str">
        <f t="shared" si="35"/>
        <v/>
      </c>
    </row>
    <row r="136" spans="1:15" x14ac:dyDescent="0.2">
      <c r="A136" s="249" t="str">
        <f>IF(A135="","",IF((1+A135)&lt;Input_!$C$36,1+A135,""))</f>
        <v/>
      </c>
      <c r="H136" s="250" t="str">
        <f t="shared" si="27"/>
        <v/>
      </c>
      <c r="I136" t="str">
        <f t="shared" si="28"/>
        <v/>
      </c>
      <c r="J136" t="str">
        <f t="shared" si="29"/>
        <v/>
      </c>
      <c r="K136" t="str">
        <f t="shared" si="23"/>
        <v/>
      </c>
      <c r="O136" s="249" t="str">
        <f t="shared" si="35"/>
        <v/>
      </c>
    </row>
    <row r="137" spans="1:15" x14ac:dyDescent="0.2">
      <c r="A137" s="249" t="str">
        <f>IF(A136="","",IF((1+A136)&lt;Input_!$C$36,1+A136,""))</f>
        <v/>
      </c>
      <c r="H137" s="250" t="str">
        <f t="shared" si="27"/>
        <v/>
      </c>
      <c r="I137" t="str">
        <f t="shared" si="28"/>
        <v/>
      </c>
      <c r="J137" t="str">
        <f t="shared" si="29"/>
        <v/>
      </c>
      <c r="K137" t="str">
        <f t="shared" si="23"/>
        <v/>
      </c>
      <c r="O137" s="249" t="str">
        <f t="shared" si="35"/>
        <v/>
      </c>
    </row>
    <row r="138" spans="1:15" x14ac:dyDescent="0.2">
      <c r="A138" s="249" t="str">
        <f>IF(A137="","",IF((1+A137)&lt;Input_!$C$36,1+A137,""))</f>
        <v/>
      </c>
      <c r="H138" s="250" t="str">
        <f t="shared" si="27"/>
        <v/>
      </c>
      <c r="I138" t="str">
        <f t="shared" si="28"/>
        <v/>
      </c>
      <c r="J138" t="str">
        <f t="shared" si="29"/>
        <v/>
      </c>
      <c r="K138" t="str">
        <f t="shared" si="23"/>
        <v/>
      </c>
      <c r="O138" s="249" t="str">
        <f t="shared" si="35"/>
        <v/>
      </c>
    </row>
    <row r="139" spans="1:15" x14ac:dyDescent="0.2">
      <c r="A139" s="249" t="str">
        <f>IF(A138="","",IF((1+A138)&lt;Input_!$C$36,1+A138,""))</f>
        <v/>
      </c>
      <c r="H139" s="250" t="str">
        <f t="shared" si="27"/>
        <v/>
      </c>
      <c r="I139" t="str">
        <f t="shared" si="28"/>
        <v/>
      </c>
      <c r="J139" t="str">
        <f t="shared" si="29"/>
        <v/>
      </c>
      <c r="K139" t="str">
        <f t="shared" si="23"/>
        <v/>
      </c>
      <c r="O139" s="249" t="str">
        <f t="shared" si="35"/>
        <v/>
      </c>
    </row>
    <row r="140" spans="1:15" x14ac:dyDescent="0.2">
      <c r="A140" s="249" t="str">
        <f>IF(A139="","",IF((1+A139)&lt;Input_!$C$36,1+A139,""))</f>
        <v/>
      </c>
      <c r="H140" s="250" t="str">
        <f t="shared" si="27"/>
        <v/>
      </c>
      <c r="I140" t="str">
        <f t="shared" si="28"/>
        <v/>
      </c>
      <c r="J140" t="str">
        <f t="shared" si="29"/>
        <v/>
      </c>
      <c r="K140" t="str">
        <f t="shared" si="23"/>
        <v/>
      </c>
      <c r="O140" s="249" t="str">
        <f t="shared" si="35"/>
        <v/>
      </c>
    </row>
    <row r="141" spans="1:15" x14ac:dyDescent="0.2">
      <c r="A141" s="249" t="str">
        <f>IF(A140="","",IF((1+A140)&lt;Input_!$C$36,1+A140,""))</f>
        <v/>
      </c>
      <c r="H141" s="250" t="str">
        <f t="shared" si="27"/>
        <v/>
      </c>
      <c r="I141" t="str">
        <f t="shared" si="28"/>
        <v/>
      </c>
      <c r="J141" t="str">
        <f t="shared" si="29"/>
        <v/>
      </c>
      <c r="K141" t="str">
        <f t="shared" si="23"/>
        <v/>
      </c>
      <c r="O141" s="249" t="str">
        <f t="shared" si="35"/>
        <v/>
      </c>
    </row>
    <row r="142" spans="1:15" x14ac:dyDescent="0.2">
      <c r="A142" s="249" t="str">
        <f>IF(A141="","",IF((1+A141)&lt;Input_!$C$36,1+A141,""))</f>
        <v/>
      </c>
      <c r="H142" s="250" t="str">
        <f t="shared" si="27"/>
        <v/>
      </c>
      <c r="I142" t="str">
        <f t="shared" si="28"/>
        <v/>
      </c>
      <c r="J142" t="str">
        <f t="shared" si="29"/>
        <v/>
      </c>
      <c r="K142" t="str">
        <f t="shared" si="23"/>
        <v/>
      </c>
      <c r="O142" s="249" t="str">
        <f t="shared" si="35"/>
        <v/>
      </c>
    </row>
    <row r="143" spans="1:15" x14ac:dyDescent="0.2">
      <c r="A143" s="249" t="str">
        <f>IF(A142="","",IF((1+A142)&lt;Input_!$C$36,1+A142,""))</f>
        <v/>
      </c>
      <c r="H143" s="250" t="str">
        <f t="shared" si="27"/>
        <v/>
      </c>
      <c r="I143" t="str">
        <f t="shared" si="28"/>
        <v/>
      </c>
      <c r="J143" t="str">
        <f t="shared" si="29"/>
        <v/>
      </c>
      <c r="K143" t="str">
        <f t="shared" si="23"/>
        <v/>
      </c>
      <c r="O143" s="249" t="str">
        <f t="shared" si="35"/>
        <v/>
      </c>
    </row>
    <row r="144" spans="1:15" x14ac:dyDescent="0.2">
      <c r="A144" s="249" t="str">
        <f>IF(A143="","",IF((1+A143)&lt;Input_!$C$36,1+A143,""))</f>
        <v/>
      </c>
      <c r="H144" s="250" t="str">
        <f t="shared" si="27"/>
        <v/>
      </c>
      <c r="I144" t="str">
        <f t="shared" si="28"/>
        <v/>
      </c>
      <c r="J144" t="str">
        <f t="shared" si="29"/>
        <v/>
      </c>
      <c r="K144" t="str">
        <f t="shared" si="23"/>
        <v/>
      </c>
      <c r="O144" s="249" t="str">
        <f t="shared" si="35"/>
        <v/>
      </c>
    </row>
    <row r="145" spans="1:15" x14ac:dyDescent="0.2">
      <c r="A145" s="249" t="str">
        <f>IF(A144="","",IF((1+A144)&lt;Input_!$C$36,1+A144,""))</f>
        <v/>
      </c>
      <c r="H145" s="250" t="str">
        <f t="shared" si="27"/>
        <v/>
      </c>
      <c r="I145" t="str">
        <f t="shared" si="28"/>
        <v/>
      </c>
      <c r="J145" t="str">
        <f t="shared" si="29"/>
        <v/>
      </c>
      <c r="K145" t="str">
        <f t="shared" si="23"/>
        <v/>
      </c>
      <c r="O145" s="249" t="str">
        <f t="shared" si="35"/>
        <v/>
      </c>
    </row>
    <row r="146" spans="1:15" x14ac:dyDescent="0.2">
      <c r="A146" s="249" t="str">
        <f>IF(A145="","",IF((1+A145)&lt;Input_!$C$36,1+A145,""))</f>
        <v/>
      </c>
      <c r="H146" s="250" t="str">
        <f t="shared" si="27"/>
        <v/>
      </c>
      <c r="I146" t="str">
        <f t="shared" si="28"/>
        <v/>
      </c>
      <c r="J146" t="str">
        <f t="shared" si="29"/>
        <v/>
      </c>
      <c r="K146" t="str">
        <f t="shared" ref="K146:K167" si="42">IF(E146&gt;0.001,MIN(J145+D146,E146),"")</f>
        <v/>
      </c>
      <c r="O146" s="249" t="str">
        <f t="shared" si="35"/>
        <v/>
      </c>
    </row>
    <row r="147" spans="1:15" x14ac:dyDescent="0.2">
      <c r="A147" s="249" t="str">
        <f>IF(A146="","",IF((1+A146)&lt;Input_!$C$36,1+A146,""))</f>
        <v/>
      </c>
      <c r="H147" s="250" t="str">
        <f t="shared" ref="H147:H167" si="43">IF(B147="","",IF(B147&gt;-0.0001,IF(G147&gt;0.0001,+G147,IF((+U147-R147)/(Q147-R147)&gt;1,1,(MAX(0,(+U147-R147)/(Q147-R147))))),""))</f>
        <v/>
      </c>
      <c r="I147" t="str">
        <f t="shared" ref="I147:I167" si="44">IF(B147="","",IF(B147&gt;-0.0001,IF((+U147-R147)&lt;0,0,+U147-R147),""))</f>
        <v/>
      </c>
      <c r="J147" t="str">
        <f t="shared" ref="J147:J167" si="45">IF(B147="","",IF(B147&gt;-0.0001,IF((Q147-U147)&lt;0,0,Q147-U147),""))</f>
        <v/>
      </c>
      <c r="K147" t="str">
        <f t="shared" si="42"/>
        <v/>
      </c>
      <c r="O147" s="249" t="str">
        <f t="shared" si="35"/>
        <v/>
      </c>
    </row>
    <row r="148" spans="1:15" x14ac:dyDescent="0.2">
      <c r="A148" s="249" t="str">
        <f>IF(A147="","",IF((1+A147)&lt;Input_!$C$36,1+A147,""))</f>
        <v/>
      </c>
      <c r="H148" s="250" t="str">
        <f t="shared" si="43"/>
        <v/>
      </c>
      <c r="I148" t="str">
        <f t="shared" si="44"/>
        <v/>
      </c>
      <c r="J148" t="str">
        <f t="shared" si="45"/>
        <v/>
      </c>
      <c r="K148" t="str">
        <f t="shared" si="42"/>
        <v/>
      </c>
      <c r="O148" s="249" t="str">
        <f t="shared" si="35"/>
        <v/>
      </c>
    </row>
    <row r="149" spans="1:15" x14ac:dyDescent="0.2">
      <c r="A149" s="249" t="str">
        <f>IF(A148="","",IF((1+A148)&lt;Input_!$C$36,1+A148,""))</f>
        <v/>
      </c>
      <c r="H149" s="250" t="str">
        <f t="shared" si="43"/>
        <v/>
      </c>
      <c r="I149" t="str">
        <f t="shared" si="44"/>
        <v/>
      </c>
      <c r="J149" t="str">
        <f t="shared" si="45"/>
        <v/>
      </c>
      <c r="K149" t="str">
        <f t="shared" si="42"/>
        <v/>
      </c>
      <c r="O149" s="249" t="str">
        <f t="shared" si="35"/>
        <v/>
      </c>
    </row>
    <row r="150" spans="1:15" x14ac:dyDescent="0.2">
      <c r="A150" s="249" t="str">
        <f>IF(A149="","",IF((1+A149)&lt;Input_!$C$36,1+A149,""))</f>
        <v/>
      </c>
      <c r="H150" s="250" t="str">
        <f t="shared" si="43"/>
        <v/>
      </c>
      <c r="I150" t="str">
        <f t="shared" si="44"/>
        <v/>
      </c>
      <c r="J150" t="str">
        <f t="shared" si="45"/>
        <v/>
      </c>
      <c r="K150" t="str">
        <f t="shared" si="42"/>
        <v/>
      </c>
      <c r="O150" s="249" t="str">
        <f t="shared" si="35"/>
        <v/>
      </c>
    </row>
    <row r="151" spans="1:15" x14ac:dyDescent="0.2">
      <c r="A151" s="249" t="str">
        <f>IF(A150="","",IF((1+A150)&lt;Input_!$C$36,1+A150,""))</f>
        <v/>
      </c>
      <c r="H151" s="250" t="str">
        <f t="shared" si="43"/>
        <v/>
      </c>
      <c r="I151" t="str">
        <f t="shared" si="44"/>
        <v/>
      </c>
      <c r="J151" t="str">
        <f t="shared" si="45"/>
        <v/>
      </c>
      <c r="K151" t="str">
        <f t="shared" si="42"/>
        <v/>
      </c>
      <c r="O151" s="249" t="str">
        <f t="shared" si="35"/>
        <v/>
      </c>
    </row>
    <row r="152" spans="1:15" x14ac:dyDescent="0.2">
      <c r="A152" s="249" t="str">
        <f>IF(A151="","",IF((1+A151)&lt;Input_!$C$36,1+A151,""))</f>
        <v/>
      </c>
      <c r="H152" s="250" t="str">
        <f t="shared" si="43"/>
        <v/>
      </c>
      <c r="I152" t="str">
        <f t="shared" si="44"/>
        <v/>
      </c>
      <c r="J152" t="str">
        <f t="shared" si="45"/>
        <v/>
      </c>
      <c r="K152" t="str">
        <f t="shared" si="42"/>
        <v/>
      </c>
      <c r="O152" s="249" t="str">
        <f t="shared" si="35"/>
        <v/>
      </c>
    </row>
    <row r="153" spans="1:15" x14ac:dyDescent="0.2">
      <c r="A153" s="249" t="str">
        <f>IF(A152="","",IF((1+A152)&lt;Input_!$C$36,1+A152,""))</f>
        <v/>
      </c>
      <c r="H153" s="250" t="str">
        <f t="shared" si="43"/>
        <v/>
      </c>
      <c r="I153" t="str">
        <f t="shared" si="44"/>
        <v/>
      </c>
      <c r="J153" t="str">
        <f t="shared" si="45"/>
        <v/>
      </c>
      <c r="K153" t="str">
        <f t="shared" si="42"/>
        <v/>
      </c>
      <c r="O153" s="249" t="str">
        <f t="shared" si="35"/>
        <v/>
      </c>
    </row>
    <row r="154" spans="1:15" x14ac:dyDescent="0.2">
      <c r="A154" s="249" t="str">
        <f>IF(A153="","",IF((1+A153)&lt;Input_!$C$36,1+A153,""))</f>
        <v/>
      </c>
      <c r="H154" s="250" t="str">
        <f t="shared" si="43"/>
        <v/>
      </c>
      <c r="I154" t="str">
        <f t="shared" si="44"/>
        <v/>
      </c>
      <c r="J154" t="str">
        <f t="shared" si="45"/>
        <v/>
      </c>
      <c r="K154" t="str">
        <f t="shared" si="42"/>
        <v/>
      </c>
      <c r="O154" s="249" t="str">
        <f t="shared" si="35"/>
        <v/>
      </c>
    </row>
    <row r="155" spans="1:15" x14ac:dyDescent="0.2">
      <c r="A155" s="249" t="str">
        <f>IF(A154="","",IF((1+A154)&lt;Input_!$C$36,1+A154,""))</f>
        <v/>
      </c>
      <c r="H155" s="250" t="str">
        <f t="shared" si="43"/>
        <v/>
      </c>
      <c r="I155" t="str">
        <f t="shared" si="44"/>
        <v/>
      </c>
      <c r="J155" t="str">
        <f t="shared" si="45"/>
        <v/>
      </c>
      <c r="K155" t="str">
        <f t="shared" si="42"/>
        <v/>
      </c>
      <c r="O155" s="249" t="str">
        <f t="shared" si="35"/>
        <v/>
      </c>
    </row>
    <row r="156" spans="1:15" x14ac:dyDescent="0.2">
      <c r="A156" s="249" t="str">
        <f>IF(A155="","",IF((1+A155)&lt;Input_!$C$36,1+A155,""))</f>
        <v/>
      </c>
      <c r="H156" s="250" t="str">
        <f t="shared" si="43"/>
        <v/>
      </c>
      <c r="I156" t="str">
        <f t="shared" si="44"/>
        <v/>
      </c>
      <c r="J156" t="str">
        <f t="shared" si="45"/>
        <v/>
      </c>
      <c r="K156" t="str">
        <f t="shared" si="42"/>
        <v/>
      </c>
      <c r="O156" s="249" t="str">
        <f t="shared" si="35"/>
        <v/>
      </c>
    </row>
    <row r="157" spans="1:15" x14ac:dyDescent="0.2">
      <c r="A157" s="249" t="str">
        <f>IF(A156="","",IF((1+A156)&lt;Input_!$C$36,1+A156,""))</f>
        <v/>
      </c>
      <c r="H157" s="250" t="str">
        <f t="shared" si="43"/>
        <v/>
      </c>
      <c r="I157" t="str">
        <f t="shared" si="44"/>
        <v/>
      </c>
      <c r="J157" t="str">
        <f t="shared" si="45"/>
        <v/>
      </c>
      <c r="K157" t="str">
        <f t="shared" si="42"/>
        <v/>
      </c>
      <c r="O157" s="249" t="str">
        <f t="shared" si="35"/>
        <v/>
      </c>
    </row>
    <row r="158" spans="1:15" x14ac:dyDescent="0.2">
      <c r="A158" s="249" t="str">
        <f>IF(A157="","",IF((1+A157)&lt;Input_!$C$36,1+A157,""))</f>
        <v/>
      </c>
      <c r="H158" s="250" t="str">
        <f t="shared" si="43"/>
        <v/>
      </c>
      <c r="I158" t="str">
        <f t="shared" si="44"/>
        <v/>
      </c>
      <c r="J158" t="str">
        <f t="shared" si="45"/>
        <v/>
      </c>
      <c r="K158" t="str">
        <f t="shared" si="42"/>
        <v/>
      </c>
      <c r="O158" s="249" t="str">
        <f t="shared" si="35"/>
        <v/>
      </c>
    </row>
    <row r="159" spans="1:15" x14ac:dyDescent="0.2">
      <c r="A159" s="249" t="str">
        <f>IF(A158="","",IF((1+A158)&lt;Input_!$C$36,1+A158,""))</f>
        <v/>
      </c>
      <c r="H159" s="250" t="str">
        <f t="shared" si="43"/>
        <v/>
      </c>
      <c r="I159" t="str">
        <f t="shared" si="44"/>
        <v/>
      </c>
      <c r="J159" t="str">
        <f t="shared" si="45"/>
        <v/>
      </c>
      <c r="K159" t="str">
        <f t="shared" si="42"/>
        <v/>
      </c>
      <c r="O159" s="249" t="str">
        <f t="shared" si="35"/>
        <v/>
      </c>
    </row>
    <row r="160" spans="1:15" x14ac:dyDescent="0.2">
      <c r="A160" s="249" t="str">
        <f>IF(A159="","",IF((1+A159)&lt;Input_!$C$36,1+A159,""))</f>
        <v/>
      </c>
      <c r="H160" s="250" t="str">
        <f t="shared" si="43"/>
        <v/>
      </c>
      <c r="I160" t="str">
        <f t="shared" si="44"/>
        <v/>
      </c>
      <c r="J160" t="str">
        <f t="shared" si="45"/>
        <v/>
      </c>
      <c r="K160" t="str">
        <f t="shared" si="42"/>
        <v/>
      </c>
      <c r="O160" s="249" t="str">
        <f t="shared" si="35"/>
        <v/>
      </c>
    </row>
    <row r="161" spans="1:15" x14ac:dyDescent="0.2">
      <c r="A161" s="249" t="str">
        <f>IF(A160="","",IF((1+A160)&lt;Input_!$C$36,1+A160,""))</f>
        <v/>
      </c>
      <c r="H161" s="250" t="str">
        <f t="shared" si="43"/>
        <v/>
      </c>
      <c r="I161" t="str">
        <f t="shared" si="44"/>
        <v/>
      </c>
      <c r="J161" t="str">
        <f t="shared" si="45"/>
        <v/>
      </c>
      <c r="K161" t="str">
        <f t="shared" si="42"/>
        <v/>
      </c>
      <c r="O161" s="249" t="str">
        <f t="shared" si="35"/>
        <v/>
      </c>
    </row>
    <row r="162" spans="1:15" x14ac:dyDescent="0.2">
      <c r="A162" s="249" t="str">
        <f>IF(A161="","",IF((1+A161)&lt;Input_!$C$36,1+A161,""))</f>
        <v/>
      </c>
      <c r="H162" s="250" t="str">
        <f t="shared" si="43"/>
        <v/>
      </c>
      <c r="I162" t="str">
        <f t="shared" si="44"/>
        <v/>
      </c>
      <c r="J162" t="str">
        <f t="shared" si="45"/>
        <v/>
      </c>
      <c r="K162" t="str">
        <f t="shared" si="42"/>
        <v/>
      </c>
      <c r="O162" s="249" t="str">
        <f t="shared" si="35"/>
        <v/>
      </c>
    </row>
    <row r="163" spans="1:15" x14ac:dyDescent="0.2">
      <c r="A163" s="249" t="str">
        <f>IF(A162="","",IF((1+A162)&lt;Input_!$C$36,1+A162,""))</f>
        <v/>
      </c>
      <c r="H163" s="250" t="str">
        <f t="shared" si="43"/>
        <v/>
      </c>
      <c r="I163" t="str">
        <f t="shared" si="44"/>
        <v/>
      </c>
      <c r="J163" t="str">
        <f t="shared" si="45"/>
        <v/>
      </c>
      <c r="K163" t="str">
        <f t="shared" si="42"/>
        <v/>
      </c>
      <c r="O163" s="249" t="str">
        <f t="shared" si="35"/>
        <v/>
      </c>
    </row>
    <row r="164" spans="1:15" x14ac:dyDescent="0.2">
      <c r="A164" s="249" t="str">
        <f>IF(A163="","",IF((1+A163)&lt;Input_!$C$36,1+A163,""))</f>
        <v/>
      </c>
      <c r="H164" s="250" t="str">
        <f t="shared" si="43"/>
        <v/>
      </c>
      <c r="I164" t="str">
        <f t="shared" si="44"/>
        <v/>
      </c>
      <c r="J164" t="str">
        <f t="shared" si="45"/>
        <v/>
      </c>
      <c r="K164" t="str">
        <f t="shared" si="42"/>
        <v/>
      </c>
      <c r="O164" s="249" t="str">
        <f t="shared" si="35"/>
        <v/>
      </c>
    </row>
    <row r="165" spans="1:15" x14ac:dyDescent="0.2">
      <c r="A165" s="249" t="str">
        <f>IF(A164="","",IF((1+A164)&lt;Input_!$C$36,1+A164,""))</f>
        <v/>
      </c>
      <c r="H165" s="250" t="str">
        <f t="shared" si="43"/>
        <v/>
      </c>
      <c r="I165" t="str">
        <f t="shared" si="44"/>
        <v/>
      </c>
      <c r="J165" t="str">
        <f t="shared" si="45"/>
        <v/>
      </c>
      <c r="K165" t="str">
        <f t="shared" si="42"/>
        <v/>
      </c>
      <c r="O165" s="249" t="str">
        <f t="shared" si="35"/>
        <v/>
      </c>
    </row>
    <row r="166" spans="1:15" x14ac:dyDescent="0.2">
      <c r="A166" s="249" t="str">
        <f>IF(A165="","",IF((1+A165)&lt;Input_!$C$36,1+A165,""))</f>
        <v/>
      </c>
      <c r="H166" s="250" t="str">
        <f t="shared" si="43"/>
        <v/>
      </c>
      <c r="I166" t="str">
        <f t="shared" si="44"/>
        <v/>
      </c>
      <c r="J166" t="str">
        <f t="shared" si="45"/>
        <v/>
      </c>
      <c r="K166" t="str">
        <f t="shared" si="42"/>
        <v/>
      </c>
      <c r="O166" s="249" t="str">
        <f t="shared" si="35"/>
        <v/>
      </c>
    </row>
    <row r="167" spans="1:15" x14ac:dyDescent="0.2">
      <c r="A167" s="249" t="str">
        <f>IF(A166="","",IF((1+A166)&lt;Input_!$C$36,1+A166,""))</f>
        <v/>
      </c>
      <c r="H167" s="250" t="str">
        <f t="shared" si="43"/>
        <v/>
      </c>
      <c r="I167" t="str">
        <f t="shared" si="44"/>
        <v/>
      </c>
      <c r="J167" t="str">
        <f t="shared" si="45"/>
        <v/>
      </c>
      <c r="K167" t="str">
        <f t="shared" si="42"/>
        <v/>
      </c>
      <c r="O167" s="249" t="str">
        <f t="shared" si="35"/>
        <v/>
      </c>
    </row>
  </sheetData>
  <mergeCells count="5">
    <mergeCell ref="A1:Z1"/>
    <mergeCell ref="A4:E4"/>
    <mergeCell ref="F4:F5"/>
    <mergeCell ref="A5:E5"/>
    <mergeCell ref="A7:D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144" workbookViewId="0">
      <selection activeCell="U72" sqref="U72:U181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tabSelected="1" workbookViewId="0">
      <selection activeCell="L27" sqref="L27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topLeftCell="A84" workbookViewId="0">
      <selection activeCell="D12" sqref="D12:D121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45453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45453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Coeff_'!A12+1,"")</f>
        <v>45454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Coeff_'!C12+1,"")</f>
        <v>45454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Coeff_'!A13+1,"")</f>
        <v>45455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Coeff_'!C13+1,"")</f>
        <v>45455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Coeff_'!A14+1,"")</f>
        <v>45456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Coeff_'!C14+1,"")</f>
        <v>45456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Coeff_'!A15+1,"")</f>
        <v>45457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Coeff_'!C15+1,"")</f>
        <v>45457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Coeff_'!A16+1,"")</f>
        <v>45458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Coeff_'!C16+1,"")</f>
        <v>45458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Coeff_'!A17+1,"")</f>
        <v>45459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Coeff_'!C17+1,"")</f>
        <v>45459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Coeff_'!A18+1,"")</f>
        <v>45460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Coeff_'!C18+1,"")</f>
        <v>45460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Coeff_'!A19+1,"")</f>
        <v>45461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Coeff_'!C19+1,"")</f>
        <v>45461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Coeff_'!A20+1,"")</f>
        <v>45462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Coeff_'!C20+1,"")</f>
        <v>45462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Coeff_'!A21+1,"")</f>
        <v>45463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Coeff_'!C21+1,"")</f>
        <v>45463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Coeff_'!A22+1,"")</f>
        <v>45464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Coeff_'!C22+1,"")</f>
        <v>45464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Coeff_'!A23+1,"")</f>
        <v>45465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Coeff_'!C23+1,"")</f>
        <v>45465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Coeff_'!A24+1,"")</f>
        <v>45466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Coeff_'!C24+1,"")</f>
        <v>45466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Coeff_'!A25+1,"")</f>
        <v>45467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Coeff_'!C25+1,"")</f>
        <v>45467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Coeff_'!A26+1,"")</f>
        <v>45468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Coeff_'!C26+1,"")</f>
        <v>45468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Coeff_'!A27+1,"")</f>
        <v>45469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Coeff_'!C27+1,"")</f>
        <v>45469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Coeff_'!A28+1,"")</f>
        <v>45470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Coeff_'!C28+1,"")</f>
        <v>45470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Coeff_'!A29+1,"")</f>
        <v>45471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Coeff_'!C29+1,"")</f>
        <v>45471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Coeff_'!A30+1,"")</f>
        <v>45472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Coeff_'!C30+1,"")</f>
        <v>45472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Coeff_'!A31+1,"")</f>
        <v>45473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Coeff_'!C31+1,"")</f>
        <v>45473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Coeff_'!A32+1,"")</f>
        <v>45474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Coeff_'!C32+1,"")</f>
        <v>45474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Coeff_'!A33+1,"")</f>
        <v>45475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Coeff_'!C33+1,"")</f>
        <v>45475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Coeff_'!A34+1,"")</f>
        <v>45476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Coeff_'!C34+1,"")</f>
        <v>45476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Coeff_'!A35+1,"")</f>
        <v>45477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Coeff_'!C35+1,"")</f>
        <v>45477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Coeff_'!A36+1,"")</f>
        <v>45478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Coeff_'!C36+1,"")</f>
        <v>45478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Coeff_'!A37+1,"")</f>
        <v>45479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Coeff_'!C37+1,"")</f>
        <v>45479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Coeff_'!A38+1,"")</f>
        <v>45480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Coeff_'!C38+1,"")</f>
        <v>45480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Coeff_'!A39+1,"")</f>
        <v>45481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Coeff_'!C39+1,"")</f>
        <v>45481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Coeff_'!A40+1,"")</f>
        <v>45482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Coeff_'!C40+1,"")</f>
        <v>45482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Coeff_'!A41+1,"")</f>
        <v>45483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Coeff_'!C41+1,"")</f>
        <v>45483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Coeff_'!A42+1,"")</f>
        <v>45484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Coeff_'!C42+1,"")</f>
        <v>45484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Coeff_'!A43+1,"")</f>
        <v>45485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Coeff_'!C43+1,"")</f>
        <v>45485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Coeff_'!A44+1,"")</f>
        <v>45486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Coeff_'!C44+1,"")</f>
        <v>45486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Coeff_'!A45+1,"")</f>
        <v>45487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Coeff_'!C45+1,"")</f>
        <v>45487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Coeff_'!A46+1,"")</f>
        <v>45488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Coeff_'!C46+1,"")</f>
        <v>45488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Coeff_'!A47+1,"")</f>
        <v>45489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Coeff_'!C47+1,"")</f>
        <v>45489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Coeff_'!A48+1,"")</f>
        <v>45490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Coeff_'!C48+1,"")</f>
        <v>45490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Coeff_'!A49+1,"")</f>
        <v>45491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Coeff_'!C49+1,"")</f>
        <v>45491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Coeff_'!A50+1,"")</f>
        <v>45492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Coeff_'!C50+1,"")</f>
        <v>45492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Coeff_'!A51+1,"")</f>
        <v>45493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Coeff_'!C51+1,"")</f>
        <v>45493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Coeff_'!A52+1,"")</f>
        <v>45494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Coeff_'!C52+1,"")</f>
        <v>45494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Coeff_'!A53+1,"")</f>
        <v>45495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Coeff_'!C53+1,"")</f>
        <v>45495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Coeff_'!A54+1,"")</f>
        <v>45496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Coeff_'!C54+1,"")</f>
        <v>45496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Coeff_'!A55+1,"")</f>
        <v>45497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Coeff_'!C55+1,"")</f>
        <v>45497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Coeff_'!A56+1,"")</f>
        <v>45498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Coeff_'!C56+1,"")</f>
        <v>45498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Coeff_'!A57+1,"")</f>
        <v>45499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Coeff_'!C57+1,"")</f>
        <v>45499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Coeff_'!A58+1,"")</f>
        <v>45500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Coeff_'!C58+1,"")</f>
        <v>45500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Coeff_'!A59+1,"")</f>
        <v>45501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Coeff_'!C59+1,"")</f>
        <v>45501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Coeff_'!A60+1,"")</f>
        <v>45502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Coeff_'!C60+1,"")</f>
        <v>45502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Coeff_'!A61+1,"")</f>
        <v>45503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Coeff_'!C61+1,"")</f>
        <v>45503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Coeff_'!A62+1,"")</f>
        <v>45504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Coeff_'!C62+1,"")</f>
        <v>45504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Coeff_'!A63+1,"")</f>
        <v>45505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Coeff_'!C63+1,"")</f>
        <v>45505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Coeff_'!A64+1,"")</f>
        <v>45506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Coeff_'!C64+1,"")</f>
        <v>45506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Coeff_'!A65+1,"")</f>
        <v>45507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Coeff_'!C65+1,"")</f>
        <v>45507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Coeff_'!A66+1,"")</f>
        <v>45508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Coeff_'!C66+1,"")</f>
        <v>45508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Coeff_'!A67+1,"")</f>
        <v>45509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Coeff_'!C67+1,"")</f>
        <v>45509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Coeff_'!A68+1,"")</f>
        <v>45510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Coeff_'!C68+1,"")</f>
        <v>45510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Coeff_'!A69+1,"")</f>
        <v>45511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Coeff_'!C69+1,"")</f>
        <v>45511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Coeff_'!A70+1,"")</f>
        <v>45512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Coeff_'!C70+1,"")</f>
        <v>45512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Coeff_'!A71+1,"")</f>
        <v>45513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Coeff_'!C71+1,"")</f>
        <v>45513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Coeff_'!A72+1,"")</f>
        <v>45514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Coeff_'!C72+1,"")</f>
        <v>45514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Coeff_'!A73+1,"")</f>
        <v>45515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Coeff_'!C73+1,"")</f>
        <v>45515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Coeff_'!A74+1,"")</f>
        <v>45516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Coeff_'!C74+1,"")</f>
        <v>45516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Coeff_'!A75+1,"")</f>
        <v>45517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Coeff_'!C75+1,"")</f>
        <v>45517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Coeff_'!A76+1,"")</f>
        <v>45518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Coeff_'!C76+1,"")</f>
        <v>45518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Coeff_'!A77+1,"")</f>
        <v>45519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Coeff_'!C77+1,"")</f>
        <v>45519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Coeff_'!A78+1,"")</f>
        <v>45520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Coeff_'!C78+1,"")</f>
        <v>45520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Coeff_'!A79+1,"")</f>
        <v>45521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Coeff_'!C79+1,"")</f>
        <v>45521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Coeff_'!A80+1,"")</f>
        <v>45522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Coeff_'!C80+1,"")</f>
        <v>45522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Coeff_'!A81+1,"")</f>
        <v>45523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Coeff_'!C81+1,"")</f>
        <v>45523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Coeff_'!A82+1,"")</f>
        <v>45524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Coeff_'!C82+1,"")</f>
        <v>45524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Coeff_'!A83+1,"")</f>
        <v>45525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Coeff_'!C83+1,"")</f>
        <v>45525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Coeff_'!A84+1,"")</f>
        <v>45526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Coeff_'!C84+1,"")</f>
        <v>45526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Coeff_'!A85+1,"")</f>
        <v>45527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Coeff_'!C85+1,"")</f>
        <v>45527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Coeff_'!A86+1,"")</f>
        <v>45528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Coeff_'!C86+1,"")</f>
        <v>45528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Coeff_'!A87+1,"")</f>
        <v>45529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Coeff_'!C87+1,"")</f>
        <v>45529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Coeff_'!A88+1,"")</f>
        <v>45530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Coeff_'!C88+1,"")</f>
        <v>45530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Coeff_'!A89+1,"")</f>
        <v>45531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Coeff_'!C89+1,"")</f>
        <v>45531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Coeff_'!A90+1,"")</f>
        <v>45532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Coeff_'!C90+1,"")</f>
        <v>45532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Coeff_'!A91+1,"")</f>
        <v>45533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Coeff_'!C91+1,"")</f>
        <v>45533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Coeff_'!A92+1,"")</f>
        <v>45534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Coeff_'!C92+1,"")</f>
        <v>45534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Coeff_'!A93+1,"")</f>
        <v>45535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Coeff_'!C93+1,"")</f>
        <v>45535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Coeff_'!A94+1,"")</f>
        <v>45536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Coeff_'!C94+1,"")</f>
        <v>45536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Coeff_'!A95+1,"")</f>
        <v>45537</v>
      </c>
      <c r="B96">
        <f>+IF(A96="","",IF(A96&lt;Input_!$C$29,Input_!$C$38,IF(A96&gt;Input_!$C$32,IF(A96&lt;Input_!$C$34,Input_!$C$40,B95-Input_!$C$78),MIN(B95+Input_!$C$77,Input_!C$40))))</f>
        <v>1.176923076923077</v>
      </c>
      <c r="C96" s="249">
        <f>IF(C95&lt;Input_!$C$36,'Crop Coeff_'!C95+1,"")</f>
        <v>45537</v>
      </c>
      <c r="D96">
        <f>+IF(C96="","",IF(C96&lt;Input_!$C$29,Input_!$C$38,IF(C96&gt;Input_!$C$32,IF(C96&lt;Input_!$C$34,Input_!$C$40,D95-Input_!$C$78),MIN(D95+Input_!$C$77,Input_!$C$40))))</f>
        <v>1.176923076923077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Coeff_'!A96+1,"")</f>
        <v>45538</v>
      </c>
      <c r="B97">
        <f>+IF(A97="","",IF(A97&lt;Input_!$C$29,Input_!$C$38,IF(A97&gt;Input_!$C$32,IF(A97&lt;Input_!$C$34,Input_!$C$40,B96-Input_!$C$78),MIN(B96+Input_!$C$77,Input_!C$40))))</f>
        <v>1.153846153846154</v>
      </c>
      <c r="C97" s="249">
        <f>IF(C96&lt;Input_!$C$36,'Crop Coeff_'!C96+1,"")</f>
        <v>45538</v>
      </c>
      <c r="D97">
        <f>+IF(C97="","",IF(C97&lt;Input_!$C$29,Input_!$C$38,IF(C97&gt;Input_!$C$32,IF(C97&lt;Input_!$C$34,Input_!$C$40,D96-Input_!$C$78),MIN(D96+Input_!$C$77,Input_!$C$40))))</f>
        <v>1.153846153846154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Coeff_'!A97+1,"")</f>
        <v>45539</v>
      </c>
      <c r="B98">
        <f>+IF(A98="","",IF(A98&lt;Input_!$C$29,Input_!$C$38,IF(A98&gt;Input_!$C$32,IF(A98&lt;Input_!$C$34,Input_!$C$40,B97-Input_!$C$78),MIN(B97+Input_!$C$77,Input_!C$40))))</f>
        <v>1.130769230769231</v>
      </c>
      <c r="C98" s="249">
        <f>IF(C97&lt;Input_!$C$36,'Crop Coeff_'!C97+1,"")</f>
        <v>45539</v>
      </c>
      <c r="D98">
        <f>+IF(C98="","",IF(C98&lt;Input_!$C$29,Input_!$C$38,IF(C98&gt;Input_!$C$32,IF(C98&lt;Input_!$C$34,Input_!$C$40,D97-Input_!$C$78),MIN(D97+Input_!$C$77,Input_!$C$40))))</f>
        <v>1.130769230769231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Coeff_'!A98+1,"")</f>
        <v>45540</v>
      </c>
      <c r="B99">
        <f>+IF(A99="","",IF(A99&lt;Input_!$C$29,Input_!$C$38,IF(A99&gt;Input_!$C$32,IF(A99&lt;Input_!$C$34,Input_!$C$40,B98-Input_!$C$78),MIN(B98+Input_!$C$77,Input_!C$40))))</f>
        <v>1.107692307692308</v>
      </c>
      <c r="C99" s="249">
        <f>IF(C98&lt;Input_!$C$36,'Crop Coeff_'!C98+1,"")</f>
        <v>45540</v>
      </c>
      <c r="D99">
        <f>+IF(C99="","",IF(C99&lt;Input_!$C$29,Input_!$C$38,IF(C99&gt;Input_!$C$32,IF(C99&lt;Input_!$C$34,Input_!$C$40,D98-Input_!$C$78),MIN(D98+Input_!$C$77,Input_!$C$40))))</f>
        <v>1.107692307692308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Coeff_'!A99+1,"")</f>
        <v>45541</v>
      </c>
      <c r="B100">
        <f>+IF(A100="","",IF(A100&lt;Input_!$C$29,Input_!$C$38,IF(A100&gt;Input_!$C$32,IF(A100&lt;Input_!$C$34,Input_!$C$40,B99-Input_!$C$78),MIN(B99+Input_!$C$77,Input_!C$40))))</f>
        <v>1.084615384615385</v>
      </c>
      <c r="C100" s="249">
        <f>IF(C99&lt;Input_!$C$36,'Crop Coeff_'!C99+1,"")</f>
        <v>45541</v>
      </c>
      <c r="D100">
        <f>+IF(C100="","",IF(C100&lt;Input_!$C$29,Input_!$C$38,IF(C100&gt;Input_!$C$32,IF(C100&lt;Input_!$C$34,Input_!$C$40,D99-Input_!$C$78),MIN(D99+Input_!$C$77,Input_!$C$40))))</f>
        <v>1.084615384615385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Coeff_'!A100+1,"")</f>
        <v>45542</v>
      </c>
      <c r="B101">
        <f>+IF(A101="","",IF(A101&lt;Input_!$C$29,Input_!$C$38,IF(A101&gt;Input_!$C$32,IF(A101&lt;Input_!$C$34,Input_!$C$40,B100-Input_!$C$78),MIN(B100+Input_!$C$77,Input_!C$40))))</f>
        <v>1.061538461538462</v>
      </c>
      <c r="C101" s="249">
        <f>IF(C100&lt;Input_!$C$36,'Crop Coeff_'!C100+1,"")</f>
        <v>45542</v>
      </c>
      <c r="D101">
        <f>+IF(C101="","",IF(C101&lt;Input_!$C$29,Input_!$C$38,IF(C101&gt;Input_!$C$32,IF(C101&lt;Input_!$C$34,Input_!$C$40,D100-Input_!$C$78),MIN(D100+Input_!$C$77,Input_!$C$40))))</f>
        <v>1.061538461538462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Coeff_'!A101+1,"")</f>
        <v>45543</v>
      </c>
      <c r="B102">
        <f>+IF(A102="","",IF(A102&lt;Input_!$C$29,Input_!$C$38,IF(A102&gt;Input_!$C$32,IF(A102&lt;Input_!$C$34,Input_!$C$40,B101-Input_!$C$78),MIN(B101+Input_!$C$77,Input_!C$40))))</f>
        <v>1.038461538461539</v>
      </c>
      <c r="C102" s="249">
        <f>IF(C101&lt;Input_!$C$36,'Crop Coeff_'!C101+1,"")</f>
        <v>45543</v>
      </c>
      <c r="D102">
        <f>+IF(C102="","",IF(C102&lt;Input_!$C$29,Input_!$C$38,IF(C102&gt;Input_!$C$32,IF(C102&lt;Input_!$C$34,Input_!$C$40,D101-Input_!$C$78),MIN(D101+Input_!$C$77,Input_!$C$40))))</f>
        <v>1.038461538461539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Coeff_'!A102+1,"")</f>
        <v>45544</v>
      </c>
      <c r="B103">
        <f>+IF(A103="","",IF(A103&lt;Input_!$C$29,Input_!$C$38,IF(A103&gt;Input_!$C$32,IF(A103&lt;Input_!$C$34,Input_!$C$40,B102-Input_!$C$78),MIN(B102+Input_!$C$77,Input_!C$40))))</f>
        <v>1.015384615384616</v>
      </c>
      <c r="C103" s="249">
        <f>IF(C102&lt;Input_!$C$36,'Crop Coeff_'!C102+1,"")</f>
        <v>45544</v>
      </c>
      <c r="D103">
        <f>+IF(C103="","",IF(C103&lt;Input_!$C$29,Input_!$C$38,IF(C103&gt;Input_!$C$32,IF(C103&lt;Input_!$C$34,Input_!$C$40,D102-Input_!$C$78),MIN(D102+Input_!$C$77,Input_!$C$40))))</f>
        <v>1.015384615384616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Coeff_'!A103+1,"")</f>
        <v>45545</v>
      </c>
      <c r="B104">
        <f>+IF(A104="","",IF(A104&lt;Input_!$C$29,Input_!$C$38,IF(A104&gt;Input_!$C$32,IF(A104&lt;Input_!$C$34,Input_!$C$40,B103-Input_!$C$78),MIN(B103+Input_!$C$77,Input_!C$40))))</f>
        <v>0.99230769230769289</v>
      </c>
      <c r="C104" s="249">
        <f>IF(C103&lt;Input_!$C$36,'Crop Coeff_'!C103+1,"")</f>
        <v>45545</v>
      </c>
      <c r="D104">
        <f>+IF(C104="","",IF(C104&lt;Input_!$C$29,Input_!$C$38,IF(C104&gt;Input_!$C$32,IF(C104&lt;Input_!$C$34,Input_!$C$40,D103-Input_!$C$78),MIN(D103+Input_!$C$77,Input_!$C$40))))</f>
        <v>0.99230769230769289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Coeff_'!A104+1,"")</f>
        <v>45546</v>
      </c>
      <c r="B105">
        <f>+IF(A105="","",IF(A105&lt;Input_!$C$29,Input_!$C$38,IF(A105&gt;Input_!$C$32,IF(A105&lt;Input_!$C$34,Input_!$C$40,B104-Input_!$C$78),MIN(B104+Input_!$C$77,Input_!C$40))))</f>
        <v>0.96923076923076978</v>
      </c>
      <c r="C105" s="249">
        <f>IF(C104&lt;Input_!$C$36,'Crop Coeff_'!C104+1,"")</f>
        <v>45546</v>
      </c>
      <c r="D105">
        <f>+IF(C105="","",IF(C105&lt;Input_!$C$29,Input_!$C$38,IF(C105&gt;Input_!$C$32,IF(C105&lt;Input_!$C$34,Input_!$C$40,D104-Input_!$C$78),MIN(D104+Input_!$C$77,Input_!$C$40))))</f>
        <v>0.96923076923076978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Coeff_'!A105+1,"")</f>
        <v>45547</v>
      </c>
      <c r="B106">
        <f>+IF(A106="","",IF(A106&lt;Input_!$C$29,Input_!$C$38,IF(A106&gt;Input_!$C$32,IF(A106&lt;Input_!$C$34,Input_!$C$40,B105-Input_!$C$78),MIN(B105+Input_!$C$77,Input_!C$40))))</f>
        <v>0.94615384615384668</v>
      </c>
      <c r="C106" s="249">
        <f>IF(C105&lt;Input_!$C$36,'Crop Coeff_'!C105+1,"")</f>
        <v>45547</v>
      </c>
      <c r="D106">
        <f>+IF(C106="","",IF(C106&lt;Input_!$C$29,Input_!$C$38,IF(C106&gt;Input_!$C$32,IF(C106&lt;Input_!$C$34,Input_!$C$40,D105-Input_!$C$78),MIN(D105+Input_!$C$77,Input_!$C$40))))</f>
        <v>0.94615384615384668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Coeff_'!A106+1,"")</f>
        <v>45548</v>
      </c>
      <c r="B107">
        <f>+IF(A107="","",IF(A107&lt;Input_!$C$29,Input_!$C$38,IF(A107&gt;Input_!$C$32,IF(A107&lt;Input_!$C$34,Input_!$C$40,B106-Input_!$C$78),MIN(B106+Input_!$C$77,Input_!C$40))))</f>
        <v>0.92307692307692357</v>
      </c>
      <c r="C107" s="249">
        <f>IF(C106&lt;Input_!$C$36,'Crop Coeff_'!C106+1,"")</f>
        <v>45548</v>
      </c>
      <c r="D107">
        <f>+IF(C107="","",IF(C107&lt;Input_!$C$29,Input_!$C$38,IF(C107&gt;Input_!$C$32,IF(C107&lt;Input_!$C$34,Input_!$C$40,D106-Input_!$C$78),MIN(D106+Input_!$C$77,Input_!$C$40))))</f>
        <v>0.92307692307692357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Coeff_'!A107+1,"")</f>
        <v>45549</v>
      </c>
      <c r="B108">
        <f>+IF(A108="","",IF(A108&lt;Input_!$C$29,Input_!$C$38,IF(A108&gt;Input_!$C$32,IF(A108&lt;Input_!$C$34,Input_!$C$40,B107-Input_!$C$78),MIN(B107+Input_!$C$77,Input_!C$40))))</f>
        <v>0.90000000000000047</v>
      </c>
      <c r="C108" s="249">
        <f>IF(C107&lt;Input_!$C$36,'Crop Coeff_'!C107+1,"")</f>
        <v>45549</v>
      </c>
      <c r="D108">
        <f>+IF(C108="","",IF(C108&lt;Input_!$C$29,Input_!$C$38,IF(C108&gt;Input_!$C$32,IF(C108&lt;Input_!$C$34,Input_!$C$40,D107-Input_!$C$78),MIN(D107+Input_!$C$77,Input_!$C$40))))</f>
        <v>0.90000000000000047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Coeff_'!A108+1,"")</f>
        <v>45550</v>
      </c>
      <c r="B109">
        <f>+IF(A109="","",IF(A109&lt;Input_!$C$29,Input_!$C$38,IF(A109&gt;Input_!$C$32,IF(A109&lt;Input_!$C$34,Input_!$C$40,B108-Input_!$C$78),MIN(B108+Input_!$C$77,Input_!C$40))))</f>
        <v>0.87692307692307736</v>
      </c>
      <c r="C109" s="249">
        <f>IF(C108&lt;Input_!$C$36,'Crop Coeff_'!C108+1,"")</f>
        <v>45550</v>
      </c>
      <c r="D109">
        <f>+IF(C109="","",IF(C109&lt;Input_!$C$29,Input_!$C$38,IF(C109&gt;Input_!$C$32,IF(C109&lt;Input_!$C$34,Input_!$C$40,D108-Input_!$C$78),MIN(D108+Input_!$C$77,Input_!$C$40))))</f>
        <v>0.87692307692307736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Coeff_'!A109+1,"")</f>
        <v>45551</v>
      </c>
      <c r="B110">
        <f>+IF(A110="","",IF(A110&lt;Input_!$C$29,Input_!$C$38,IF(A110&gt;Input_!$C$32,IF(A110&lt;Input_!$C$34,Input_!$C$40,B109-Input_!$C$78),MIN(B109+Input_!$C$77,Input_!C$40))))</f>
        <v>0.85384615384615425</v>
      </c>
      <c r="C110" s="249">
        <f>IF(C109&lt;Input_!$C$36,'Crop Coeff_'!C109+1,"")</f>
        <v>45551</v>
      </c>
      <c r="D110">
        <f>+IF(C110="","",IF(C110&lt;Input_!$C$29,Input_!$C$38,IF(C110&gt;Input_!$C$32,IF(C110&lt;Input_!$C$34,Input_!$C$40,D109-Input_!$C$78),MIN(D109+Input_!$C$77,Input_!$C$40))))</f>
        <v>0.85384615384615425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Coeff_'!A110+1,"")</f>
        <v>45552</v>
      </c>
      <c r="B111">
        <f>+IF(A111="","",IF(A111&lt;Input_!$C$29,Input_!$C$38,IF(A111&gt;Input_!$C$32,IF(A111&lt;Input_!$C$34,Input_!$C$40,B110-Input_!$C$78),MIN(B110+Input_!$C$77,Input_!C$40))))</f>
        <v>0.83076923076923115</v>
      </c>
      <c r="C111" s="249">
        <f>IF(C110&lt;Input_!$C$36,'Crop Coeff_'!C110+1,"")</f>
        <v>45552</v>
      </c>
      <c r="D111">
        <f>+IF(C111="","",IF(C111&lt;Input_!$C$29,Input_!$C$38,IF(C111&gt;Input_!$C$32,IF(C111&lt;Input_!$C$34,Input_!$C$40,D110-Input_!$C$78),MIN(D110+Input_!$C$77,Input_!$C$40))))</f>
        <v>0.83076923076923115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Coeff_'!A111+1,"")</f>
        <v>45553</v>
      </c>
      <c r="B112">
        <f>+IF(A112="","",IF(A112&lt;Input_!$C$29,Input_!$C$38,IF(A112&gt;Input_!$C$32,IF(A112&lt;Input_!$C$34,Input_!$C$40,B111-Input_!$C$78),MIN(B111+Input_!$C$77,Input_!C$40))))</f>
        <v>0.80769230769230804</v>
      </c>
      <c r="C112" s="249">
        <f>IF(C111&lt;Input_!$C$36,'Crop Coeff_'!C111+1,"")</f>
        <v>45553</v>
      </c>
      <c r="D112">
        <f>+IF(C112="","",IF(C112&lt;Input_!$C$29,Input_!$C$38,IF(C112&gt;Input_!$C$32,IF(C112&lt;Input_!$C$34,Input_!$C$40,D111-Input_!$C$78),MIN(D111+Input_!$C$77,Input_!$C$40))))</f>
        <v>0.80769230769230804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Coeff_'!A112+1,"")</f>
        <v>45554</v>
      </c>
      <c r="B113">
        <f>+IF(A113="","",IF(A113&lt;Input_!$C$29,Input_!$C$38,IF(A113&gt;Input_!$C$32,IF(A113&lt;Input_!$C$34,Input_!$C$40,B112-Input_!$C$78),MIN(B112+Input_!$C$77,Input_!C$40))))</f>
        <v>0.78461538461538494</v>
      </c>
      <c r="C113" s="249">
        <f>IF(C112&lt;Input_!$C$36,'Crop Coeff_'!C112+1,"")</f>
        <v>45554</v>
      </c>
      <c r="D113">
        <f>+IF(C113="","",IF(C113&lt;Input_!$C$29,Input_!$C$38,IF(C113&gt;Input_!$C$32,IF(C113&lt;Input_!$C$34,Input_!$C$40,D112-Input_!$C$78),MIN(D112+Input_!$C$77,Input_!$C$40))))</f>
        <v>0.78461538461538494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Coeff_'!A113+1,"")</f>
        <v>45555</v>
      </c>
      <c r="B114">
        <f>+IF(A114="","",IF(A114&lt;Input_!$C$29,Input_!$C$38,IF(A114&gt;Input_!$C$32,IF(A114&lt;Input_!$C$34,Input_!$C$40,B113-Input_!$C$78),MIN(B113+Input_!$C$77,Input_!C$40))))</f>
        <v>0.76153846153846183</v>
      </c>
      <c r="C114" s="249">
        <f>IF(C113&lt;Input_!$C$36,'Crop Coeff_'!C113+1,"")</f>
        <v>45555</v>
      </c>
      <c r="D114">
        <f>+IF(C114="","",IF(C114&lt;Input_!$C$29,Input_!$C$38,IF(C114&gt;Input_!$C$32,IF(C114&lt;Input_!$C$34,Input_!$C$40,D113-Input_!$C$78),MIN(D113+Input_!$C$77,Input_!$C$40))))</f>
        <v>0.76153846153846183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Coeff_'!A114+1,"")</f>
        <v>45556</v>
      </c>
      <c r="B115">
        <f>+IF(A115="","",IF(A115&lt;Input_!$C$29,Input_!$C$38,IF(A115&gt;Input_!$C$32,IF(A115&lt;Input_!$C$34,Input_!$C$40,B114-Input_!$C$78),MIN(B114+Input_!$C$77,Input_!C$40))))</f>
        <v>0.73846153846153872</v>
      </c>
      <c r="C115" s="249">
        <f>IF(C114&lt;Input_!$C$36,'Crop Coeff_'!C114+1,"")</f>
        <v>45556</v>
      </c>
      <c r="D115">
        <f>+IF(C115="","",IF(C115&lt;Input_!$C$29,Input_!$C$38,IF(C115&gt;Input_!$C$32,IF(C115&lt;Input_!$C$34,Input_!$C$40,D114-Input_!$C$78),MIN(D114+Input_!$C$77,Input_!$C$40))))</f>
        <v>0.73846153846153872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Coeff_'!A115+1,"")</f>
        <v>45557</v>
      </c>
      <c r="B116">
        <f>+IF(A116="","",IF(A116&lt;Input_!$C$29,Input_!$C$38,IF(A116&gt;Input_!$C$32,IF(A116&lt;Input_!$C$34,Input_!$C$40,B115-Input_!$C$78),MIN(B115+Input_!$C$77,Input_!C$40))))</f>
        <v>0.71538461538461562</v>
      </c>
      <c r="C116" s="249">
        <f>IF(C115&lt;Input_!$C$36,'Crop Coeff_'!C115+1,"")</f>
        <v>45557</v>
      </c>
      <c r="D116">
        <f>+IF(C116="","",IF(C116&lt;Input_!$C$29,Input_!$C$38,IF(C116&gt;Input_!$C$32,IF(C116&lt;Input_!$C$34,Input_!$C$40,D115-Input_!$C$78),MIN(D115+Input_!$C$77,Input_!$C$40))))</f>
        <v>0.71538461538461562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Coeff_'!A116+1,"")</f>
        <v>45558</v>
      </c>
      <c r="B117">
        <f>+IF(A117="","",IF(A117&lt;Input_!$C$29,Input_!$C$38,IF(A117&gt;Input_!$C$32,IF(A117&lt;Input_!$C$34,Input_!$C$40,B116-Input_!$C$78),MIN(B116+Input_!$C$77,Input_!C$40))))</f>
        <v>0.69230769230769251</v>
      </c>
      <c r="C117" s="249">
        <f>IF(C116&lt;Input_!$C$36,'Crop Coeff_'!C116+1,"")</f>
        <v>45558</v>
      </c>
      <c r="D117">
        <f>+IF(C117="","",IF(C117&lt;Input_!$C$29,Input_!$C$38,IF(C117&gt;Input_!$C$32,IF(C117&lt;Input_!$C$34,Input_!$C$40,D116-Input_!$C$78),MIN(D116+Input_!$C$77,Input_!$C$40))))</f>
        <v>0.69230769230769251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Coeff_'!A117+1,"")</f>
        <v>45559</v>
      </c>
      <c r="B118">
        <f>+IF(A118="","",IF(A118&lt;Input_!$C$29,Input_!$C$38,IF(A118&gt;Input_!$C$32,IF(A118&lt;Input_!$C$34,Input_!$C$40,B117-Input_!$C$78),MIN(B117+Input_!$C$77,Input_!C$40))))</f>
        <v>0.66923076923076941</v>
      </c>
      <c r="C118" s="249">
        <f>IF(C117&lt;Input_!$C$36,'Crop Coeff_'!C117+1,"")</f>
        <v>45559</v>
      </c>
      <c r="D118">
        <f>+IF(C118="","",IF(C118&lt;Input_!$C$29,Input_!$C$38,IF(C118&gt;Input_!$C$32,IF(C118&lt;Input_!$C$34,Input_!$C$40,D117-Input_!$C$78),MIN(D117+Input_!$C$77,Input_!$C$40))))</f>
        <v>0.66923076923076941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Coeff_'!A118+1,"")</f>
        <v>45560</v>
      </c>
      <c r="B119">
        <f>+IF(A119="","",IF(A119&lt;Input_!$C$29,Input_!$C$38,IF(A119&gt;Input_!$C$32,IF(A119&lt;Input_!$C$34,Input_!$C$40,B118-Input_!$C$78),MIN(B118+Input_!$C$77,Input_!C$40))))</f>
        <v>0.6461538461538463</v>
      </c>
      <c r="C119" s="249">
        <f>IF(C118&lt;Input_!$C$36,'Crop Coeff_'!C118+1,"")</f>
        <v>45560</v>
      </c>
      <c r="D119">
        <f>+IF(C119="","",IF(C119&lt;Input_!$C$29,Input_!$C$38,IF(C119&gt;Input_!$C$32,IF(C119&lt;Input_!$C$34,Input_!$C$40,D118-Input_!$C$78),MIN(D118+Input_!$C$77,Input_!$C$40))))</f>
        <v>0.6461538461538463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Coeff_'!A119+1,"")</f>
        <v>45561</v>
      </c>
      <c r="B120">
        <f>+IF(A120="","",IF(A120&lt;Input_!$C$29,Input_!$C$38,IF(A120&gt;Input_!$C$32,IF(A120&lt;Input_!$C$34,Input_!$C$40,B119-Input_!$C$78),MIN(B119+Input_!$C$77,Input_!C$40))))</f>
        <v>0.62307692307692319</v>
      </c>
      <c r="C120" s="249">
        <f>IF(C119&lt;Input_!$C$36,'Crop Coeff_'!C119+1,"")</f>
        <v>45561</v>
      </c>
      <c r="D120">
        <f>+IF(C120="","",IF(C120&lt;Input_!$C$29,Input_!$C$38,IF(C120&gt;Input_!$C$32,IF(C120&lt;Input_!$C$34,Input_!$C$40,D119-Input_!$C$78),MIN(D119+Input_!$C$77,Input_!$C$40))))</f>
        <v>0.62307692307692319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Coeff_'!A120+1,"")</f>
        <v>45562</v>
      </c>
      <c r="B121">
        <f>+IF(A121="","",IF(A121&lt;Input_!$C$29,Input_!$C$38,IF(A121&gt;Input_!$C$32,IF(A121&lt;Input_!$C$34,Input_!$C$40,B120-Input_!$C$78),MIN(B120+Input_!$C$77,Input_!C$40))))</f>
        <v>0.60000000000000009</v>
      </c>
      <c r="C121" s="249">
        <f>IF(C120&lt;Input_!$C$36,'Crop Coeff_'!C120+1,"")</f>
        <v>45562</v>
      </c>
      <c r="D121">
        <f>+IF(C121="","",IF(C121&lt;Input_!$C$29,Input_!$C$38,IF(C121&gt;Input_!$C$32,IF(C121&lt;Input_!$C$34,Input_!$C$40,D120-Input_!$C$78),MIN(D120+Input_!$C$77,Input_!$C$40))))</f>
        <v>0.60000000000000009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Coeff_'!A121+1,"")</f>
        <v>45563</v>
      </c>
      <c r="B122">
        <f>+IF(A122="","",IF(A122&lt;Input_!$C$29,Input_!$C$38,IF(A122&gt;Input_!$C$32,IF(A122&lt;Input_!$C$34,Input_!$C$40,B121-Input_!$C$78),MIN(B121+Input_!$C$77,Input_!C$40))))</f>
        <v>0.57692307692307698</v>
      </c>
      <c r="C122" s="249">
        <f>IF(C121&lt;Input_!$C$36,'Crop Coeff_'!C121+1,"")</f>
        <v>45563</v>
      </c>
      <c r="D122">
        <f>+IF(C122="","",IF(C122&lt;Input_!$C$29,Input_!$C$38,IF(C122&gt;Input_!$C$32,IF(C122&lt;Input_!$C$34,Input_!$C$40,D121-Input_!$C$78),MIN(D121+Input_!$C$77,Input_!$C$40))))</f>
        <v>0.57692307692307698</v>
      </c>
      <c r="E122">
        <f>IF(Budget!G126&lt;Budget!$F$4,'Crop Coeff'!D122*Budget!G126/Budget!$F$4,'Crop Coeff'!D122)</f>
        <v>0.60000000000000009</v>
      </c>
    </row>
    <row r="123" spans="1:5" x14ac:dyDescent="0.2">
      <c r="A123" s="249" t="str">
        <f>IF(A122&lt;Input_!$C$36,'Crop Coeff_'!A122+1,"")</f>
        <v/>
      </c>
      <c r="B123" t="str">
        <f>+IF(A123="","",IF(A123&lt;Input_!$C$29,Input_!$C$38,IF(A123&gt;Input_!$C$32,IF(A123&lt;Input_!$C$34,Input_!$C$40,B122-Input_!$C$78),MIN(B122+Input_!$C$77,Input_!C$40))))</f>
        <v/>
      </c>
      <c r="C123" s="249" t="str">
        <f>IF(C122&lt;Input_!$C$36,'Crop Coeff_'!C122+1,"")</f>
        <v/>
      </c>
      <c r="D123" t="str">
        <f>+IF(C123="","",IF(C123&lt;Input_!$C$29,Input_!$C$38,IF(C123&gt;Input_!$C$32,IF(C123&lt;Input_!$C$34,Input_!$C$40,D122-Input_!$C$78),MIN(D122+Input_!$C$77,Input_!$C$40))))</f>
        <v/>
      </c>
      <c r="E123">
        <f>IF(Budget!G127&lt;Budget!$F$4,'Crop Coeff'!D123*Budget!G127/Budget!$F$4,'Crop Coeff'!D123)</f>
        <v>0.57692307692307698</v>
      </c>
    </row>
    <row r="124" spans="1:5" x14ac:dyDescent="0.2">
      <c r="A124" s="249" t="str">
        <f>IF(A123&lt;Input_!$C$36,'Crop Coeff_'!A123+1,"")</f>
        <v/>
      </c>
      <c r="B124" t="str">
        <f>+IF(A124="","",IF(A124&lt;Input_!$C$29,Input_!$C$38,IF(A124&gt;Input_!$C$32,IF(A124&lt;Input_!$C$34,Input_!$C$40,B123-Input_!$C$78),MIN(B123+Input_!$C$77,Input_!C$40))))</f>
        <v/>
      </c>
      <c r="C124" s="249" t="str">
        <f>IF(C123&lt;Input_!$C$36,'Crop Coeff_'!C123+1,"")</f>
        <v/>
      </c>
      <c r="D124" t="str">
        <f>+IF(C124="","",IF(C124&lt;Input_!$C$29,Input_!$C$38,IF(C124&gt;Input_!$C$32,IF(C124&lt;Input_!$C$34,Input_!$C$40,D123-Input_!$C$78),MIN(D123+Input_!$C$77,Input_!$C$40))))</f>
        <v/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Coeff_'!A124+1,"")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Coeff_'!C124+1,"")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Coeff_'!A125+1,"")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Coeff_'!C125+1,"")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Coeff_'!A126+1,"")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Coeff_'!C126+1,"")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Coeff_'!A127+1,"")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Coeff_'!C127+1,"")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Coeff_'!A128+1,"")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Coeff_'!C128+1,"")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Coeff_'!A129+1,"")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Coeff_'!C129+1,"")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Coeff_'!A130+1,"")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Coeff_'!C130+1,"")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Coeff_'!A131+1,"")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Coeff_'!C131+1,"")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Coeff_'!A132+1,"")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Coeff_'!C132+1,"")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Coeff_'!A133+1,"")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Coeff_'!C133+1,"")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Coeff_'!A134+1,"")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Coeff_'!C134+1,"")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Coeff_'!A135+1,"")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Coeff_'!C135+1,"")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Coeff_'!A136+1,"")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Coeff_'!C136+1,"")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Coeff_'!A137+1,"")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Coeff_'!C137+1,"")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Coeff_'!A138+1,"")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Coeff_'!C138+1,"")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Coeff_'!A139+1,"")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Coeff_'!C139+1,"")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Coeff_'!A140+1,"")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Coeff_'!C140+1,"")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Coeff_'!A141+1,"")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Coeff_'!A142+1,"")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Coeff_'!A143+1,"")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Coeff_'!A144+1,"")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Coeff_'!A145+1,"")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Coeff_'!A146+1,"")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Coeff_'!A147+1,"")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Coeff_'!A148+1,"")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Coeff_'!A149+1,"")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Coeff_'!A150+1,"")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Coeff_'!A151+1,"")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Coeff_'!A152+1,"")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Coeff_'!A153+1,"")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Coeff_'!A154+1,"")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Coeff_'!A155+1,"")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Coeff_'!A156+1,"")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Coeff_'!A157+1,"")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Coeff_'!A158+1,"")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Coeff_'!A159+1,"")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Coeff_'!A160+1,"")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Coeff_'!A161+1,"")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Title</vt:lpstr>
      <vt:lpstr>Soil&amp;Crop Data_</vt:lpstr>
      <vt:lpstr>Input_</vt:lpstr>
      <vt:lpstr>Irrigation</vt:lpstr>
      <vt:lpstr>Budget_</vt:lpstr>
      <vt:lpstr>Weather_</vt:lpstr>
      <vt:lpstr>Mgmt Chart_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2024-10-29T22:56:53Z</dcterms:modified>
</cp:coreProperties>
</file>