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ksuemailprod-my.sharepoint.com/personal/rgvjoshi_ksu_edu/Documents/Desktop/Hackathon Datasets/KanSched/NDVI-based/NDVI plot based files/Each Team/Planting 8 May/"/>
    </mc:Choice>
  </mc:AlternateContent>
  <xr:revisionPtr revIDLastSave="179" documentId="8_{54B9A6F5-2A06-4D9D-8F4B-CB76867B8DB6}" xr6:coauthVersionLast="47" xr6:coauthVersionMax="47" xr10:uidLastSave="{9A2DEA8E-C2E9-4FE8-B24D-013E58F9B3E8}"/>
  <bookViews>
    <workbookView xWindow="25080" yWindow="-120" windowWidth="25440" windowHeight="15270" tabRatio="778" activeTab="3" xr2:uid="{00000000-000D-0000-FFFF-FFFF00000000}"/>
  </bookViews>
  <sheets>
    <sheet name="Title" sheetId="11" r:id="rId1"/>
    <sheet name="Soil&amp;Crop Data_" sheetId="20" r:id="rId2"/>
    <sheet name="Input_" sheetId="15" r:id="rId3"/>
    <sheet name="Budget_" sheetId="14" r:id="rId4"/>
    <sheet name="Mgmt Chart_" sheetId="17" r:id="rId5"/>
    <sheet name="Weather_" sheetId="21" r:id="rId6"/>
    <sheet name="Crop Coeff_" sheetId="19" r:id="rId7"/>
    <sheet name="Summary_" sheetId="18" r:id="rId8"/>
    <sheet name="Budget (2)" sheetId="13" r:id="rId9"/>
    <sheet name="Input" sheetId="1" r:id="rId10"/>
    <sheet name="Budget" sheetId="2" r:id="rId11"/>
    <sheet name="Mgmt Chart" sheetId="6" r:id="rId12"/>
    <sheet name="Summary" sheetId="10" r:id="rId13"/>
    <sheet name="Crop Coeff" sheetId="3" r:id="rId14"/>
    <sheet name="Soil&amp;Crop Data" sheetId="8" r:id="rId15"/>
    <sheet name="Wthr Sta." sheetId="5" r:id="rId16"/>
    <sheet name="Sheet1" sheetId="12" r:id="rId17"/>
  </sheets>
  <definedNames>
    <definedName name="_xlnm.Print_Area" localSheetId="10">Budget!$A$1:$I$36</definedName>
    <definedName name="_xlnm.Print_Area" localSheetId="8">'Budget (2)'!$A$1:$I$36</definedName>
    <definedName name="_xlnm.Print_Area" localSheetId="9">Input!$A$1:$C$32</definedName>
    <definedName name="_xlnm.Print_Area" localSheetId="12">Summary!$A$1:$G$40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8" i="14" l="1"/>
  <c r="C122" i="14"/>
  <c r="C116" i="14"/>
  <c r="C111" i="14"/>
  <c r="C91" i="14"/>
  <c r="C79" i="14"/>
  <c r="C72" i="14"/>
  <c r="C66" i="14"/>
  <c r="C53" i="14"/>
  <c r="C43" i="14"/>
  <c r="C26" i="14"/>
  <c r="V18" i="14"/>
  <c r="V19" i="14"/>
  <c r="V20" i="14"/>
  <c r="V21" i="14"/>
  <c r="V22" i="14"/>
  <c r="V23" i="14"/>
  <c r="V24" i="14"/>
  <c r="V25" i="14"/>
  <c r="V17" i="14"/>
  <c r="D18" i="14" l="1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7" i="14"/>
  <c r="X17" i="14" l="1"/>
  <c r="H17" i="14"/>
  <c r="W17" i="14"/>
  <c r="W18" i="14" s="1"/>
  <c r="W19" i="14" s="1"/>
  <c r="W20" i="14" s="1"/>
  <c r="W21" i="14" s="1"/>
  <c r="W22" i="14" s="1"/>
  <c r="W23" i="14" s="1"/>
  <c r="W24" i="14" s="1"/>
  <c r="W25" i="14" s="1"/>
  <c r="W26" i="14" s="1"/>
  <c r="W27" i="14" s="1"/>
  <c r="W28" i="14" s="1"/>
  <c r="W29" i="14" s="1"/>
  <c r="W30" i="14" s="1"/>
  <c r="W31" i="14" s="1"/>
  <c r="W32" i="14" s="1"/>
  <c r="W33" i="14" s="1"/>
  <c r="W34" i="14" s="1"/>
  <c r="W35" i="14" s="1"/>
  <c r="W36" i="14" s="1"/>
  <c r="W37" i="14" s="1"/>
  <c r="W38" i="14" s="1"/>
  <c r="W39" i="14" s="1"/>
  <c r="W40" i="14" s="1"/>
  <c r="W41" i="14" s="1"/>
  <c r="W42" i="14" s="1"/>
  <c r="W43" i="14" s="1"/>
  <c r="W44" i="14" s="1"/>
  <c r="W45" i="14" s="1"/>
  <c r="W46" i="14" s="1"/>
  <c r="W47" i="14" s="1"/>
  <c r="W48" i="14" s="1"/>
  <c r="W49" i="14" s="1"/>
  <c r="W50" i="14" s="1"/>
  <c r="W51" i="14" s="1"/>
  <c r="W52" i="14" s="1"/>
  <c r="W53" i="14" s="1"/>
  <c r="W54" i="14" s="1"/>
  <c r="W55" i="14" s="1"/>
  <c r="W56" i="14" s="1"/>
  <c r="W57" i="14" s="1"/>
  <c r="W58" i="14" s="1"/>
  <c r="W59" i="14" s="1"/>
  <c r="W60" i="14" s="1"/>
  <c r="W61" i="14" s="1"/>
  <c r="W62" i="14" s="1"/>
  <c r="W63" i="14" s="1"/>
  <c r="W64" i="14" s="1"/>
  <c r="W65" i="14" s="1"/>
  <c r="W66" i="14" s="1"/>
  <c r="W67" i="14" s="1"/>
  <c r="W68" i="14" s="1"/>
  <c r="W69" i="14" s="1"/>
  <c r="W70" i="14" s="1"/>
  <c r="W71" i="14" s="1"/>
  <c r="W72" i="14" s="1"/>
  <c r="W73" i="14" s="1"/>
  <c r="W74" i="14" s="1"/>
  <c r="W75" i="14" s="1"/>
  <c r="W76" i="14" s="1"/>
  <c r="W77" i="14" s="1"/>
  <c r="W78" i="14" s="1"/>
  <c r="W79" i="14" s="1"/>
  <c r="W80" i="14" s="1"/>
  <c r="W81" i="14" s="1"/>
  <c r="W82" i="14" s="1"/>
  <c r="W83" i="14" s="1"/>
  <c r="W84" i="14" s="1"/>
  <c r="W85" i="14" s="1"/>
  <c r="W86" i="14" s="1"/>
  <c r="W87" i="14" s="1"/>
  <c r="W88" i="14" s="1"/>
  <c r="W89" i="14" s="1"/>
  <c r="W90" i="14" s="1"/>
  <c r="W91" i="14" s="1"/>
  <c r="W92" i="14" s="1"/>
  <c r="W93" i="14" s="1"/>
  <c r="W94" i="14" s="1"/>
  <c r="W95" i="14" s="1"/>
  <c r="W96" i="14" s="1"/>
  <c r="W97" i="14" s="1"/>
  <c r="W98" i="14" s="1"/>
  <c r="W99" i="14" s="1"/>
  <c r="W100" i="14" s="1"/>
  <c r="W101" i="14" s="1"/>
  <c r="W102" i="14" s="1"/>
  <c r="W103" i="14" s="1"/>
  <c r="W104" i="14" s="1"/>
  <c r="W105" i="14" s="1"/>
  <c r="W106" i="14" s="1"/>
  <c r="W107" i="14" s="1"/>
  <c r="W108" i="14" s="1"/>
  <c r="W109" i="14" s="1"/>
  <c r="W110" i="14" s="1"/>
  <c r="W111" i="14" s="1"/>
  <c r="W112" i="14" s="1"/>
  <c r="W113" i="14" s="1"/>
  <c r="W114" i="14" s="1"/>
  <c r="W115" i="14" s="1"/>
  <c r="W116" i="14" s="1"/>
  <c r="W117" i="14" s="1"/>
  <c r="W118" i="14" s="1"/>
  <c r="W119" i="14" s="1"/>
  <c r="W120" i="14" s="1"/>
  <c r="W121" i="14" s="1"/>
  <c r="W122" i="14" s="1"/>
  <c r="W123" i="14" s="1"/>
  <c r="W124" i="14" s="1"/>
  <c r="W125" i="14" s="1"/>
  <c r="W126" i="14" s="1"/>
  <c r="W127" i="14" s="1"/>
  <c r="W128" i="14" s="1"/>
  <c r="W129" i="14" s="1"/>
  <c r="W130" i="14" s="1"/>
  <c r="Y17" i="14"/>
  <c r="Y18" i="14" s="1"/>
  <c r="Y19" i="14" s="1"/>
  <c r="Y20" i="14" s="1"/>
  <c r="Y21" i="14" s="1"/>
  <c r="Y22" i="14" s="1"/>
  <c r="Y23" i="14" s="1"/>
  <c r="Y24" i="14" s="1"/>
  <c r="Y25" i="14" s="1"/>
  <c r="Y26" i="14" s="1"/>
  <c r="Y27" i="14" s="1"/>
  <c r="Y28" i="14" s="1"/>
  <c r="Y29" i="14" s="1"/>
  <c r="Y30" i="14" s="1"/>
  <c r="Y31" i="14" s="1"/>
  <c r="Y32" i="14" s="1"/>
  <c r="Y33" i="14" s="1"/>
  <c r="Y34" i="14" s="1"/>
  <c r="Y35" i="14" s="1"/>
  <c r="Y36" i="14" s="1"/>
  <c r="Y37" i="14" s="1"/>
  <c r="Y38" i="14" s="1"/>
  <c r="Y39" i="14" s="1"/>
  <c r="Y40" i="14" s="1"/>
  <c r="Y41" i="14" s="1"/>
  <c r="Y42" i="14" s="1"/>
  <c r="Y43" i="14" s="1"/>
  <c r="Y44" i="14" s="1"/>
  <c r="Y45" i="14" s="1"/>
  <c r="Y46" i="14" s="1"/>
  <c r="Y47" i="14" s="1"/>
  <c r="Y48" i="14" s="1"/>
  <c r="Y49" i="14" s="1"/>
  <c r="Y50" i="14" s="1"/>
  <c r="Y51" i="14" s="1"/>
  <c r="Y52" i="14" s="1"/>
  <c r="Y53" i="14" s="1"/>
  <c r="Y54" i="14" s="1"/>
  <c r="Y55" i="14" s="1"/>
  <c r="Y56" i="14" s="1"/>
  <c r="Y57" i="14" s="1"/>
  <c r="Y58" i="14" s="1"/>
  <c r="Y59" i="14" s="1"/>
  <c r="Y60" i="14" s="1"/>
  <c r="Y61" i="14" s="1"/>
  <c r="Y62" i="14" s="1"/>
  <c r="Y63" i="14" s="1"/>
  <c r="Y64" i="14" s="1"/>
  <c r="Y65" i="14" s="1"/>
  <c r="Y66" i="14" s="1"/>
  <c r="Y67" i="14" s="1"/>
  <c r="Y68" i="14" s="1"/>
  <c r="Y69" i="14" s="1"/>
  <c r="Y70" i="14" s="1"/>
  <c r="Y71" i="14" s="1"/>
  <c r="Y72" i="14" s="1"/>
  <c r="Y73" i="14" s="1"/>
  <c r="Y74" i="14" s="1"/>
  <c r="Y75" i="14" s="1"/>
  <c r="Y76" i="14" s="1"/>
  <c r="Y77" i="14" s="1"/>
  <c r="Y78" i="14" s="1"/>
  <c r="Y79" i="14" s="1"/>
  <c r="Y80" i="14" s="1"/>
  <c r="Y81" i="14" s="1"/>
  <c r="Y82" i="14" s="1"/>
  <c r="Y83" i="14" s="1"/>
  <c r="Y84" i="14" s="1"/>
  <c r="Y85" i="14" s="1"/>
  <c r="Y86" i="14" s="1"/>
  <c r="Y87" i="14" s="1"/>
  <c r="Y88" i="14" s="1"/>
  <c r="Y89" i="14" s="1"/>
  <c r="Y90" i="14" s="1"/>
  <c r="Y91" i="14" s="1"/>
  <c r="Y92" i="14" s="1"/>
  <c r="Y93" i="14" s="1"/>
  <c r="Y94" i="14" s="1"/>
  <c r="Y95" i="14" s="1"/>
  <c r="Y96" i="14" s="1"/>
  <c r="Y97" i="14" s="1"/>
  <c r="Y98" i="14" s="1"/>
  <c r="Y99" i="14" s="1"/>
  <c r="Y100" i="14" s="1"/>
  <c r="Y101" i="14" s="1"/>
  <c r="Y102" i="14" s="1"/>
  <c r="Y103" i="14" s="1"/>
  <c r="Y104" i="14" s="1"/>
  <c r="Y105" i="14" s="1"/>
  <c r="Y106" i="14" s="1"/>
  <c r="Y107" i="14" s="1"/>
  <c r="Y108" i="14" s="1"/>
  <c r="Y109" i="14" s="1"/>
  <c r="Y110" i="14" s="1"/>
  <c r="Y111" i="14" s="1"/>
  <c r="Y112" i="14" s="1"/>
  <c r="Y113" i="14" s="1"/>
  <c r="Y114" i="14" s="1"/>
  <c r="Y115" i="14" s="1"/>
  <c r="Y116" i="14" s="1"/>
  <c r="Y117" i="14" s="1"/>
  <c r="Y118" i="14" s="1"/>
  <c r="Y119" i="14" s="1"/>
  <c r="Y120" i="14" s="1"/>
  <c r="Y121" i="14" s="1"/>
  <c r="Y122" i="14" s="1"/>
  <c r="Y123" i="14" s="1"/>
  <c r="Y124" i="14" s="1"/>
  <c r="Y125" i="14" s="1"/>
  <c r="Y126" i="14" s="1"/>
  <c r="Y127" i="14" s="1"/>
  <c r="Y128" i="14" s="1"/>
  <c r="Y129" i="14" s="1"/>
  <c r="Y130" i="14" s="1"/>
  <c r="Z17" i="14"/>
  <c r="Z18" i="14" s="1"/>
  <c r="Z19" i="14" s="1"/>
  <c r="Z20" i="14" s="1"/>
  <c r="Z21" i="14" s="1"/>
  <c r="Z22" i="14" s="1"/>
  <c r="Z23" i="14" s="1"/>
  <c r="Z24" i="14" s="1"/>
  <c r="Z25" i="14" s="1"/>
  <c r="Z26" i="14" s="1"/>
  <c r="Z27" i="14" s="1"/>
  <c r="Z28" i="14" s="1"/>
  <c r="Z29" i="14" s="1"/>
  <c r="Z30" i="14" s="1"/>
  <c r="Z31" i="14" s="1"/>
  <c r="Z32" i="14" s="1"/>
  <c r="Z33" i="14" s="1"/>
  <c r="Z34" i="14" s="1"/>
  <c r="Z35" i="14" s="1"/>
  <c r="Z36" i="14" s="1"/>
  <c r="Z37" i="14" s="1"/>
  <c r="Z38" i="14" s="1"/>
  <c r="Z39" i="14" s="1"/>
  <c r="Z40" i="14" s="1"/>
  <c r="Z41" i="14" s="1"/>
  <c r="Z42" i="14" s="1"/>
  <c r="Z43" i="14" s="1"/>
  <c r="Z44" i="14" s="1"/>
  <c r="Z45" i="14" s="1"/>
  <c r="Z46" i="14" s="1"/>
  <c r="Z47" i="14" s="1"/>
  <c r="Z48" i="14" s="1"/>
  <c r="Z49" i="14" s="1"/>
  <c r="Z50" i="14" s="1"/>
  <c r="Z51" i="14" s="1"/>
  <c r="Z52" i="14" s="1"/>
  <c r="Z53" i="14" s="1"/>
  <c r="Z54" i="14" s="1"/>
  <c r="Z55" i="14" s="1"/>
  <c r="Z56" i="14" s="1"/>
  <c r="Z57" i="14" s="1"/>
  <c r="Z58" i="14" s="1"/>
  <c r="Z59" i="14" s="1"/>
  <c r="Z60" i="14" s="1"/>
  <c r="Z61" i="14" s="1"/>
  <c r="Z62" i="14" s="1"/>
  <c r="Z63" i="14" s="1"/>
  <c r="Z64" i="14" s="1"/>
  <c r="Z65" i="14" s="1"/>
  <c r="Z66" i="14" s="1"/>
  <c r="Z67" i="14" s="1"/>
  <c r="Z68" i="14" s="1"/>
  <c r="Z69" i="14" s="1"/>
  <c r="Z70" i="14" s="1"/>
  <c r="Z71" i="14" s="1"/>
  <c r="Z72" i="14" s="1"/>
  <c r="Z73" i="14" s="1"/>
  <c r="Z74" i="14" s="1"/>
  <c r="Z75" i="14" s="1"/>
  <c r="Z76" i="14" s="1"/>
  <c r="Z77" i="14" s="1"/>
  <c r="Z78" i="14" s="1"/>
  <c r="Z79" i="14" s="1"/>
  <c r="Z80" i="14" s="1"/>
  <c r="Z81" i="14" s="1"/>
  <c r="Z82" i="14" s="1"/>
  <c r="Z83" i="14" s="1"/>
  <c r="Z84" i="14" s="1"/>
  <c r="Z85" i="14" s="1"/>
  <c r="Z86" i="14" s="1"/>
  <c r="Z87" i="14" s="1"/>
  <c r="Z88" i="14" s="1"/>
  <c r="Z89" i="14" s="1"/>
  <c r="Z90" i="14" s="1"/>
  <c r="Z91" i="14" s="1"/>
  <c r="Z92" i="14" s="1"/>
  <c r="Z93" i="14" s="1"/>
  <c r="Z94" i="14" s="1"/>
  <c r="Z95" i="14" s="1"/>
  <c r="Z96" i="14" s="1"/>
  <c r="Z97" i="14" s="1"/>
  <c r="Z98" i="14" s="1"/>
  <c r="Z99" i="14" s="1"/>
  <c r="Z100" i="14" s="1"/>
  <c r="Z101" i="14" s="1"/>
  <c r="Z102" i="14" s="1"/>
  <c r="Z103" i="14" s="1"/>
  <c r="Z104" i="14" s="1"/>
  <c r="Z105" i="14" s="1"/>
  <c r="Z106" i="14" s="1"/>
  <c r="Z107" i="14" s="1"/>
  <c r="Z108" i="14" s="1"/>
  <c r="Z109" i="14" s="1"/>
  <c r="Z110" i="14" s="1"/>
  <c r="Z111" i="14" s="1"/>
  <c r="Z112" i="14" s="1"/>
  <c r="Z113" i="14" s="1"/>
  <c r="Z114" i="14" s="1"/>
  <c r="Z115" i="14" s="1"/>
  <c r="Z116" i="14" s="1"/>
  <c r="Z117" i="14" s="1"/>
  <c r="Z118" i="14" s="1"/>
  <c r="Z119" i="14" s="1"/>
  <c r="Z120" i="14" s="1"/>
  <c r="Z121" i="14" s="1"/>
  <c r="Z122" i="14" s="1"/>
  <c r="Z123" i="14" s="1"/>
  <c r="Z124" i="14" s="1"/>
  <c r="Z125" i="14" s="1"/>
  <c r="Z126" i="14" s="1"/>
  <c r="Z127" i="14" s="1"/>
  <c r="Z128" i="14" s="1"/>
  <c r="Z129" i="14" s="1"/>
  <c r="Z130" i="14" s="1"/>
  <c r="J3" i="21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J66" i="21"/>
  <c r="J67" i="21"/>
  <c r="J68" i="21"/>
  <c r="J69" i="21"/>
  <c r="J70" i="21"/>
  <c r="J71" i="21"/>
  <c r="J72" i="21"/>
  <c r="J73" i="21"/>
  <c r="J74" i="21"/>
  <c r="J75" i="21"/>
  <c r="J76" i="21"/>
  <c r="J77" i="21"/>
  <c r="J78" i="21"/>
  <c r="J79" i="21"/>
  <c r="J80" i="21"/>
  <c r="J81" i="21"/>
  <c r="J82" i="21"/>
  <c r="J83" i="21"/>
  <c r="J84" i="21"/>
  <c r="J85" i="21"/>
  <c r="J86" i="21"/>
  <c r="J87" i="21"/>
  <c r="J88" i="21"/>
  <c r="J89" i="21"/>
  <c r="J90" i="21"/>
  <c r="J91" i="21"/>
  <c r="J92" i="21"/>
  <c r="J93" i="21"/>
  <c r="J94" i="21"/>
  <c r="J95" i="21"/>
  <c r="J96" i="21"/>
  <c r="J97" i="21"/>
  <c r="J98" i="21"/>
  <c r="J99" i="21"/>
  <c r="J100" i="21"/>
  <c r="J101" i="21"/>
  <c r="J102" i="21"/>
  <c r="J103" i="21"/>
  <c r="J104" i="21"/>
  <c r="J105" i="21"/>
  <c r="J106" i="21"/>
  <c r="J107" i="21"/>
  <c r="J108" i="21"/>
  <c r="J109" i="21"/>
  <c r="J110" i="21"/>
  <c r="J111" i="21"/>
  <c r="J112" i="21"/>
  <c r="J113" i="21"/>
  <c r="J114" i="21"/>
  <c r="J115" i="21"/>
  <c r="J116" i="21"/>
  <c r="J117" i="21"/>
  <c r="J118" i="21"/>
  <c r="J119" i="21"/>
  <c r="J120" i="21"/>
  <c r="J121" i="21"/>
  <c r="J122" i="21"/>
  <c r="J123" i="21"/>
  <c r="J124" i="21"/>
  <c r="J125" i="21"/>
  <c r="J126" i="21"/>
  <c r="J127" i="21"/>
  <c r="J128" i="21"/>
  <c r="J129" i="21"/>
  <c r="J130" i="21"/>
  <c r="J131" i="21"/>
  <c r="J132" i="21"/>
  <c r="J133" i="21"/>
  <c r="J134" i="21"/>
  <c r="J135" i="21"/>
  <c r="J136" i="21"/>
  <c r="J137" i="21"/>
  <c r="J138" i="21"/>
  <c r="J139" i="21"/>
  <c r="J140" i="21"/>
  <c r="J141" i="21"/>
  <c r="J142" i="21"/>
  <c r="J143" i="21"/>
  <c r="J144" i="21"/>
  <c r="J145" i="21"/>
  <c r="J146" i="21"/>
  <c r="J147" i="21"/>
  <c r="J148" i="21"/>
  <c r="J149" i="21"/>
  <c r="J150" i="21"/>
  <c r="J151" i="21"/>
  <c r="J152" i="21"/>
  <c r="J153" i="21"/>
  <c r="J154" i="21"/>
  <c r="J155" i="21"/>
  <c r="J156" i="21"/>
  <c r="J157" i="21"/>
  <c r="J158" i="21"/>
  <c r="J159" i="21"/>
  <c r="J160" i="21"/>
  <c r="J161" i="21"/>
  <c r="J162" i="21"/>
  <c r="J163" i="21"/>
  <c r="J164" i="21"/>
  <c r="J165" i="21"/>
  <c r="J166" i="21"/>
  <c r="J167" i="21"/>
  <c r="J168" i="21"/>
  <c r="J169" i="21"/>
  <c r="J170" i="21"/>
  <c r="J171" i="21"/>
  <c r="J172" i="21"/>
  <c r="J173" i="21"/>
  <c r="J174" i="21"/>
  <c r="J175" i="21"/>
  <c r="J176" i="21"/>
  <c r="J177" i="21"/>
  <c r="J178" i="21"/>
  <c r="J179" i="21"/>
  <c r="J180" i="21"/>
  <c r="J181" i="21"/>
  <c r="J182" i="21"/>
  <c r="J183" i="21"/>
  <c r="J184" i="21"/>
  <c r="J185" i="21"/>
  <c r="J186" i="21"/>
  <c r="J187" i="21"/>
  <c r="J188" i="21"/>
  <c r="J189" i="21"/>
  <c r="J190" i="21"/>
  <c r="J191" i="21"/>
  <c r="J192" i="21"/>
  <c r="J193" i="21"/>
  <c r="J194" i="21"/>
  <c r="J195" i="21"/>
  <c r="J196" i="21"/>
  <c r="J197" i="21"/>
  <c r="J198" i="21"/>
  <c r="J199" i="21"/>
  <c r="J2" i="21"/>
  <c r="E52" i="15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F4" i="18"/>
  <c r="E4" i="18"/>
  <c r="D4" i="18"/>
  <c r="C4" i="18"/>
  <c r="B4" i="18"/>
  <c r="C1" i="18"/>
  <c r="A17" i="14"/>
  <c r="O17" i="14" s="1"/>
  <c r="E7" i="14"/>
  <c r="C12" i="19"/>
  <c r="D12" i="19" s="1"/>
  <c r="A12" i="19"/>
  <c r="A13" i="19" s="1"/>
  <c r="D11" i="19"/>
  <c r="B11" i="19"/>
  <c r="B25" i="20"/>
  <c r="B24" i="20"/>
  <c r="B23" i="20"/>
  <c r="B22" i="20"/>
  <c r="D15" i="20"/>
  <c r="E15" i="20" s="1"/>
  <c r="D14" i="20"/>
  <c r="E14" i="20" s="1"/>
  <c r="D13" i="20"/>
  <c r="E13" i="20" s="1"/>
  <c r="E12" i="20"/>
  <c r="D12" i="20"/>
  <c r="D11" i="20"/>
  <c r="E11" i="20" s="1"/>
  <c r="D10" i="20"/>
  <c r="E10" i="20" s="1"/>
  <c r="D9" i="20"/>
  <c r="E9" i="20" s="1"/>
  <c r="D8" i="20"/>
  <c r="E8" i="20" s="1"/>
  <c r="D7" i="20"/>
  <c r="E7" i="20" s="1"/>
  <c r="D6" i="20"/>
  <c r="E6" i="20" s="1"/>
  <c r="E141" i="19"/>
  <c r="E140" i="19"/>
  <c r="E139" i="19"/>
  <c r="E138" i="19"/>
  <c r="E137" i="19"/>
  <c r="E136" i="19"/>
  <c r="E135" i="19"/>
  <c r="E134" i="19"/>
  <c r="E133" i="19"/>
  <c r="E132" i="19"/>
  <c r="E131" i="19"/>
  <c r="E130" i="19"/>
  <c r="E129" i="19"/>
  <c r="E128" i="19"/>
  <c r="E127" i="19"/>
  <c r="E126" i="19"/>
  <c r="E125" i="19"/>
  <c r="E124" i="19"/>
  <c r="E123" i="19"/>
  <c r="E122" i="19"/>
  <c r="E121" i="19"/>
  <c r="E120" i="19"/>
  <c r="E119" i="19"/>
  <c r="E118" i="19"/>
  <c r="E117" i="19"/>
  <c r="E116" i="19"/>
  <c r="E115" i="19"/>
  <c r="E114" i="19"/>
  <c r="E113" i="19"/>
  <c r="E112" i="19"/>
  <c r="E111" i="19"/>
  <c r="E110" i="19"/>
  <c r="E109" i="19"/>
  <c r="E108" i="19"/>
  <c r="E107" i="19"/>
  <c r="E106" i="19"/>
  <c r="E105" i="19"/>
  <c r="E104" i="19"/>
  <c r="E103" i="19"/>
  <c r="E102" i="19"/>
  <c r="E101" i="19"/>
  <c r="E100" i="19"/>
  <c r="E99" i="19"/>
  <c r="E98" i="19"/>
  <c r="E97" i="19"/>
  <c r="E96" i="19"/>
  <c r="E95" i="19"/>
  <c r="E94" i="19"/>
  <c r="E93" i="19"/>
  <c r="E92" i="19"/>
  <c r="E91" i="19"/>
  <c r="E90" i="19"/>
  <c r="E89" i="19"/>
  <c r="E88" i="19"/>
  <c r="E87" i="19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1" i="19"/>
  <c r="A1" i="17"/>
  <c r="C78" i="15"/>
  <c r="C77" i="15"/>
  <c r="C76" i="15"/>
  <c r="D37" i="15"/>
  <c r="D36" i="15"/>
  <c r="D34" i="15"/>
  <c r="D32" i="15"/>
  <c r="D29" i="15"/>
  <c r="D23" i="15"/>
  <c r="K167" i="14"/>
  <c r="J167" i="14"/>
  <c r="I167" i="14"/>
  <c r="H167" i="14"/>
  <c r="D167" i="14"/>
  <c r="K166" i="14"/>
  <c r="J166" i="14"/>
  <c r="I166" i="14"/>
  <c r="H166" i="14"/>
  <c r="D166" i="14"/>
  <c r="K165" i="14"/>
  <c r="J165" i="14"/>
  <c r="I165" i="14"/>
  <c r="H165" i="14"/>
  <c r="D165" i="14"/>
  <c r="K164" i="14"/>
  <c r="J164" i="14"/>
  <c r="I164" i="14"/>
  <c r="H164" i="14"/>
  <c r="D164" i="14"/>
  <c r="K163" i="14"/>
  <c r="K162" i="14"/>
  <c r="K161" i="14"/>
  <c r="K160" i="14"/>
  <c r="K159" i="14"/>
  <c r="K158" i="14"/>
  <c r="K157" i="14"/>
  <c r="K153" i="14"/>
  <c r="K152" i="14"/>
  <c r="K151" i="14"/>
  <c r="K150" i="14"/>
  <c r="K149" i="14"/>
  <c r="K148" i="14"/>
  <c r="K147" i="14"/>
  <c r="K146" i="14"/>
  <c r="K145" i="14"/>
  <c r="K144" i="14"/>
  <c r="K143" i="14"/>
  <c r="K142" i="14"/>
  <c r="K131" i="14"/>
  <c r="K130" i="14"/>
  <c r="K129" i="14"/>
  <c r="K128" i="14"/>
  <c r="K127" i="14"/>
  <c r="K126" i="14"/>
  <c r="K125" i="14"/>
  <c r="O15" i="14"/>
  <c r="V167" i="13"/>
  <c r="T167" i="13"/>
  <c r="J167" i="13"/>
  <c r="I167" i="13"/>
  <c r="H167" i="13"/>
  <c r="G167" i="13"/>
  <c r="C167" i="13"/>
  <c r="V166" i="13"/>
  <c r="T166" i="13"/>
  <c r="J166" i="13"/>
  <c r="I166" i="13"/>
  <c r="H166" i="13"/>
  <c r="G166" i="13"/>
  <c r="C166" i="13"/>
  <c r="V165" i="13"/>
  <c r="T165" i="13"/>
  <c r="J165" i="13"/>
  <c r="I165" i="13"/>
  <c r="H165" i="13"/>
  <c r="G165" i="13"/>
  <c r="C165" i="13"/>
  <c r="V164" i="13"/>
  <c r="T164" i="13"/>
  <c r="J164" i="13"/>
  <c r="I164" i="13"/>
  <c r="H164" i="13"/>
  <c r="G164" i="13"/>
  <c r="C164" i="13"/>
  <c r="V163" i="13"/>
  <c r="T163" i="13"/>
  <c r="J163" i="13"/>
  <c r="I163" i="13"/>
  <c r="H163" i="13"/>
  <c r="G163" i="13"/>
  <c r="C163" i="13"/>
  <c r="V162" i="13"/>
  <c r="T162" i="13"/>
  <c r="J162" i="13"/>
  <c r="I162" i="13"/>
  <c r="H162" i="13"/>
  <c r="G162" i="13"/>
  <c r="C162" i="13"/>
  <c r="V161" i="13"/>
  <c r="T161" i="13"/>
  <c r="J161" i="13"/>
  <c r="I161" i="13"/>
  <c r="H161" i="13"/>
  <c r="G161" i="13"/>
  <c r="C161" i="13"/>
  <c r="V160" i="13"/>
  <c r="T160" i="13"/>
  <c r="J160" i="13"/>
  <c r="I160" i="13"/>
  <c r="H160" i="13"/>
  <c r="G160" i="13"/>
  <c r="C160" i="13"/>
  <c r="V159" i="13"/>
  <c r="T159" i="13"/>
  <c r="J159" i="13"/>
  <c r="I159" i="13"/>
  <c r="H159" i="13"/>
  <c r="G159" i="13"/>
  <c r="C159" i="13"/>
  <c r="V158" i="13"/>
  <c r="T158" i="13"/>
  <c r="J158" i="13"/>
  <c r="I158" i="13"/>
  <c r="H158" i="13"/>
  <c r="G158" i="13"/>
  <c r="C158" i="13"/>
  <c r="V157" i="13"/>
  <c r="T157" i="13"/>
  <c r="J157" i="13"/>
  <c r="I157" i="13"/>
  <c r="H157" i="13"/>
  <c r="G157" i="13"/>
  <c r="C157" i="13"/>
  <c r="V156" i="13"/>
  <c r="T156" i="13"/>
  <c r="J156" i="13"/>
  <c r="I156" i="13"/>
  <c r="H156" i="13"/>
  <c r="G156" i="13"/>
  <c r="C156" i="13"/>
  <c r="V155" i="13"/>
  <c r="T155" i="13"/>
  <c r="J155" i="13"/>
  <c r="I155" i="13"/>
  <c r="H155" i="13"/>
  <c r="G155" i="13"/>
  <c r="C155" i="13"/>
  <c r="V154" i="13"/>
  <c r="T154" i="13"/>
  <c r="J154" i="13"/>
  <c r="I154" i="13"/>
  <c r="H154" i="13"/>
  <c r="G154" i="13"/>
  <c r="C154" i="13"/>
  <c r="V153" i="13"/>
  <c r="T153" i="13"/>
  <c r="J153" i="13"/>
  <c r="I153" i="13"/>
  <c r="H153" i="13"/>
  <c r="G153" i="13"/>
  <c r="C153" i="13"/>
  <c r="V152" i="13"/>
  <c r="T152" i="13"/>
  <c r="J152" i="13"/>
  <c r="I152" i="13"/>
  <c r="H152" i="13"/>
  <c r="G152" i="13"/>
  <c r="C152" i="13"/>
  <c r="V151" i="13"/>
  <c r="T151" i="13"/>
  <c r="J151" i="13"/>
  <c r="I151" i="13"/>
  <c r="H151" i="13"/>
  <c r="G151" i="13"/>
  <c r="C151" i="13"/>
  <c r="V150" i="13"/>
  <c r="T150" i="13"/>
  <c r="J150" i="13"/>
  <c r="I150" i="13"/>
  <c r="H150" i="13"/>
  <c r="G150" i="13"/>
  <c r="C150" i="13"/>
  <c r="V149" i="13"/>
  <c r="T149" i="13"/>
  <c r="J149" i="13"/>
  <c r="I149" i="13"/>
  <c r="H149" i="13"/>
  <c r="G149" i="13"/>
  <c r="C149" i="13"/>
  <c r="V148" i="13"/>
  <c r="T148" i="13"/>
  <c r="J148" i="13"/>
  <c r="I148" i="13"/>
  <c r="H148" i="13"/>
  <c r="G148" i="13"/>
  <c r="C148" i="13"/>
  <c r="V147" i="13"/>
  <c r="T147" i="13"/>
  <c r="J147" i="13"/>
  <c r="I147" i="13"/>
  <c r="H147" i="13"/>
  <c r="G147" i="13"/>
  <c r="C147" i="13"/>
  <c r="V146" i="13"/>
  <c r="T146" i="13"/>
  <c r="J146" i="13"/>
  <c r="I146" i="13"/>
  <c r="H146" i="13"/>
  <c r="G146" i="13"/>
  <c r="C146" i="13"/>
  <c r="V145" i="13"/>
  <c r="T145" i="13"/>
  <c r="J145" i="13"/>
  <c r="I145" i="13"/>
  <c r="H145" i="13"/>
  <c r="G145" i="13"/>
  <c r="C145" i="13"/>
  <c r="V144" i="13"/>
  <c r="T144" i="13"/>
  <c r="J144" i="13"/>
  <c r="I144" i="13"/>
  <c r="H144" i="13"/>
  <c r="G144" i="13"/>
  <c r="C144" i="13"/>
  <c r="V143" i="13"/>
  <c r="T143" i="13"/>
  <c r="J143" i="13"/>
  <c r="I143" i="13"/>
  <c r="H143" i="13"/>
  <c r="G143" i="13"/>
  <c r="C143" i="13"/>
  <c r="V142" i="13"/>
  <c r="T142" i="13"/>
  <c r="J142" i="13"/>
  <c r="I142" i="13"/>
  <c r="H142" i="13"/>
  <c r="G142" i="13"/>
  <c r="C142" i="13"/>
  <c r="V141" i="13"/>
  <c r="T141" i="13"/>
  <c r="J141" i="13"/>
  <c r="I141" i="13"/>
  <c r="H141" i="13"/>
  <c r="G141" i="13"/>
  <c r="C141" i="13"/>
  <c r="V140" i="13"/>
  <c r="T140" i="13"/>
  <c r="J140" i="13"/>
  <c r="I140" i="13"/>
  <c r="H140" i="13"/>
  <c r="G140" i="13"/>
  <c r="C140" i="13"/>
  <c r="V139" i="13"/>
  <c r="T139" i="13"/>
  <c r="J139" i="13"/>
  <c r="I139" i="13"/>
  <c r="H139" i="13"/>
  <c r="G139" i="13"/>
  <c r="C139" i="13"/>
  <c r="V138" i="13"/>
  <c r="T138" i="13"/>
  <c r="J138" i="13"/>
  <c r="I138" i="13"/>
  <c r="H138" i="13"/>
  <c r="G138" i="13"/>
  <c r="C138" i="13"/>
  <c r="V137" i="13"/>
  <c r="T137" i="13"/>
  <c r="J137" i="13"/>
  <c r="I137" i="13"/>
  <c r="H137" i="13"/>
  <c r="G137" i="13"/>
  <c r="C137" i="13"/>
  <c r="V136" i="13"/>
  <c r="T136" i="13"/>
  <c r="J136" i="13"/>
  <c r="I136" i="13"/>
  <c r="H136" i="13"/>
  <c r="G136" i="13"/>
  <c r="C136" i="13"/>
  <c r="V135" i="13"/>
  <c r="T135" i="13"/>
  <c r="J135" i="13"/>
  <c r="I135" i="13"/>
  <c r="H135" i="13"/>
  <c r="G135" i="13"/>
  <c r="C135" i="13"/>
  <c r="V134" i="13"/>
  <c r="T134" i="13"/>
  <c r="J134" i="13"/>
  <c r="I134" i="13"/>
  <c r="H134" i="13"/>
  <c r="G134" i="13"/>
  <c r="C134" i="13"/>
  <c r="V133" i="13"/>
  <c r="T133" i="13"/>
  <c r="J133" i="13"/>
  <c r="I133" i="13"/>
  <c r="H133" i="13"/>
  <c r="G133" i="13"/>
  <c r="C133" i="13"/>
  <c r="V132" i="13"/>
  <c r="T132" i="13"/>
  <c r="J132" i="13"/>
  <c r="I132" i="13"/>
  <c r="H132" i="13"/>
  <c r="G132" i="13"/>
  <c r="C132" i="13"/>
  <c r="V131" i="13"/>
  <c r="T131" i="13"/>
  <c r="J131" i="13"/>
  <c r="I131" i="13"/>
  <c r="H131" i="13"/>
  <c r="G131" i="13"/>
  <c r="C131" i="13"/>
  <c r="V130" i="13"/>
  <c r="T130" i="13"/>
  <c r="J130" i="13"/>
  <c r="I130" i="13"/>
  <c r="H130" i="13"/>
  <c r="G130" i="13"/>
  <c r="C130" i="13"/>
  <c r="V129" i="13"/>
  <c r="T129" i="13"/>
  <c r="J129" i="13"/>
  <c r="I129" i="13"/>
  <c r="H129" i="13"/>
  <c r="G129" i="13"/>
  <c r="C129" i="13"/>
  <c r="V128" i="13"/>
  <c r="T128" i="13"/>
  <c r="J128" i="13"/>
  <c r="I128" i="13"/>
  <c r="H128" i="13"/>
  <c r="G128" i="13"/>
  <c r="C128" i="13"/>
  <c r="V127" i="13"/>
  <c r="T127" i="13"/>
  <c r="J127" i="13"/>
  <c r="I127" i="13"/>
  <c r="H127" i="13"/>
  <c r="G127" i="13"/>
  <c r="C127" i="13"/>
  <c r="V126" i="13"/>
  <c r="T126" i="13"/>
  <c r="J126" i="13"/>
  <c r="I126" i="13"/>
  <c r="H126" i="13"/>
  <c r="G126" i="13"/>
  <c r="C126" i="13"/>
  <c r="V125" i="13"/>
  <c r="T125" i="13"/>
  <c r="J125" i="13"/>
  <c r="I125" i="13"/>
  <c r="H125" i="13"/>
  <c r="G125" i="13"/>
  <c r="C125" i="13"/>
  <c r="V124" i="13"/>
  <c r="T124" i="13"/>
  <c r="J124" i="13"/>
  <c r="I124" i="13"/>
  <c r="H124" i="13"/>
  <c r="G124" i="13"/>
  <c r="C124" i="13"/>
  <c r="V123" i="13"/>
  <c r="T123" i="13"/>
  <c r="J123" i="13"/>
  <c r="I123" i="13"/>
  <c r="H123" i="13"/>
  <c r="G123" i="13"/>
  <c r="C123" i="13"/>
  <c r="V122" i="13"/>
  <c r="T122" i="13"/>
  <c r="J122" i="13"/>
  <c r="I122" i="13"/>
  <c r="H122" i="13"/>
  <c r="G122" i="13"/>
  <c r="C122" i="13"/>
  <c r="V121" i="13"/>
  <c r="T121" i="13"/>
  <c r="J121" i="13"/>
  <c r="I121" i="13"/>
  <c r="H121" i="13"/>
  <c r="G121" i="13"/>
  <c r="C121" i="13"/>
  <c r="V120" i="13"/>
  <c r="T120" i="13"/>
  <c r="J120" i="13"/>
  <c r="I120" i="13"/>
  <c r="H120" i="13"/>
  <c r="G120" i="13"/>
  <c r="C120" i="13"/>
  <c r="V119" i="13"/>
  <c r="T119" i="13"/>
  <c r="J119" i="13"/>
  <c r="I119" i="13"/>
  <c r="H119" i="13"/>
  <c r="G119" i="13"/>
  <c r="C119" i="13"/>
  <c r="V118" i="13"/>
  <c r="T118" i="13"/>
  <c r="J118" i="13"/>
  <c r="I118" i="13"/>
  <c r="H118" i="13"/>
  <c r="G118" i="13"/>
  <c r="C118" i="13"/>
  <c r="V117" i="13"/>
  <c r="T117" i="13"/>
  <c r="J117" i="13"/>
  <c r="I117" i="13"/>
  <c r="H117" i="13"/>
  <c r="G117" i="13"/>
  <c r="C117" i="13"/>
  <c r="V116" i="13"/>
  <c r="T116" i="13"/>
  <c r="J116" i="13"/>
  <c r="I116" i="13"/>
  <c r="H116" i="13"/>
  <c r="G116" i="13"/>
  <c r="C116" i="13"/>
  <c r="V115" i="13"/>
  <c r="T115" i="13"/>
  <c r="J115" i="13"/>
  <c r="I115" i="13"/>
  <c r="H115" i="13"/>
  <c r="G115" i="13"/>
  <c r="C115" i="13"/>
  <c r="V114" i="13"/>
  <c r="T114" i="13"/>
  <c r="J114" i="13"/>
  <c r="I114" i="13"/>
  <c r="H114" i="13"/>
  <c r="G114" i="13"/>
  <c r="C114" i="13"/>
  <c r="V113" i="13"/>
  <c r="T113" i="13"/>
  <c r="J113" i="13"/>
  <c r="I113" i="13"/>
  <c r="H113" i="13"/>
  <c r="G113" i="13"/>
  <c r="C113" i="13"/>
  <c r="V112" i="13"/>
  <c r="T112" i="13"/>
  <c r="J112" i="13"/>
  <c r="I112" i="13"/>
  <c r="H112" i="13"/>
  <c r="G112" i="13"/>
  <c r="C112" i="13"/>
  <c r="V111" i="13"/>
  <c r="T111" i="13"/>
  <c r="J111" i="13"/>
  <c r="I111" i="13"/>
  <c r="H111" i="13"/>
  <c r="G111" i="13"/>
  <c r="C111" i="13"/>
  <c r="V110" i="13"/>
  <c r="T110" i="13"/>
  <c r="J110" i="13"/>
  <c r="I110" i="13"/>
  <c r="H110" i="13"/>
  <c r="G110" i="13"/>
  <c r="C110" i="13"/>
  <c r="V109" i="13"/>
  <c r="T109" i="13"/>
  <c r="J109" i="13"/>
  <c r="I109" i="13"/>
  <c r="H109" i="13"/>
  <c r="G109" i="13"/>
  <c r="C109" i="13"/>
  <c r="V108" i="13"/>
  <c r="T108" i="13"/>
  <c r="J108" i="13"/>
  <c r="I108" i="13"/>
  <c r="H108" i="13"/>
  <c r="G108" i="13"/>
  <c r="C108" i="13"/>
  <c r="V107" i="13"/>
  <c r="T107" i="13"/>
  <c r="J107" i="13"/>
  <c r="I107" i="13"/>
  <c r="H107" i="13"/>
  <c r="G107" i="13"/>
  <c r="C107" i="13"/>
  <c r="V106" i="13"/>
  <c r="T106" i="13"/>
  <c r="J106" i="13"/>
  <c r="I106" i="13"/>
  <c r="H106" i="13"/>
  <c r="G106" i="13"/>
  <c r="C106" i="13"/>
  <c r="V105" i="13"/>
  <c r="T105" i="13"/>
  <c r="J105" i="13"/>
  <c r="I105" i="13"/>
  <c r="H105" i="13"/>
  <c r="G105" i="13"/>
  <c r="C105" i="13"/>
  <c r="V104" i="13"/>
  <c r="T104" i="13"/>
  <c r="J104" i="13"/>
  <c r="I104" i="13"/>
  <c r="H104" i="13"/>
  <c r="G104" i="13"/>
  <c r="C104" i="13"/>
  <c r="V103" i="13"/>
  <c r="T103" i="13"/>
  <c r="J103" i="13"/>
  <c r="I103" i="13"/>
  <c r="H103" i="13"/>
  <c r="G103" i="13"/>
  <c r="C103" i="13"/>
  <c r="V102" i="13"/>
  <c r="T102" i="13"/>
  <c r="J102" i="13"/>
  <c r="I102" i="13"/>
  <c r="H102" i="13"/>
  <c r="G102" i="13"/>
  <c r="C102" i="13"/>
  <c r="V101" i="13"/>
  <c r="T101" i="13"/>
  <c r="J101" i="13"/>
  <c r="I101" i="13"/>
  <c r="H101" i="13"/>
  <c r="G101" i="13"/>
  <c r="C101" i="13"/>
  <c r="V100" i="13"/>
  <c r="T100" i="13"/>
  <c r="J100" i="13"/>
  <c r="I100" i="13"/>
  <c r="H100" i="13"/>
  <c r="G100" i="13"/>
  <c r="C100" i="13"/>
  <c r="V99" i="13"/>
  <c r="T99" i="13"/>
  <c r="J99" i="13"/>
  <c r="I99" i="13"/>
  <c r="H99" i="13"/>
  <c r="G99" i="13"/>
  <c r="C99" i="13"/>
  <c r="V98" i="13"/>
  <c r="T98" i="13"/>
  <c r="J98" i="13"/>
  <c r="I98" i="13"/>
  <c r="H98" i="13"/>
  <c r="G98" i="13"/>
  <c r="C98" i="13"/>
  <c r="J96" i="13"/>
  <c r="J95" i="13"/>
  <c r="J94" i="13"/>
  <c r="J93" i="13"/>
  <c r="J92" i="13"/>
  <c r="J91" i="13"/>
  <c r="J90" i="13"/>
  <c r="J89" i="13"/>
  <c r="J88" i="13"/>
  <c r="J87" i="13"/>
  <c r="J86" i="13"/>
  <c r="J85" i="13"/>
  <c r="J84" i="13"/>
  <c r="J83" i="13"/>
  <c r="J82" i="13"/>
  <c r="J80" i="13"/>
  <c r="J79" i="13"/>
  <c r="J77" i="13"/>
  <c r="J75" i="13"/>
  <c r="J74" i="13"/>
  <c r="J73" i="13"/>
  <c r="J72" i="13"/>
  <c r="J71" i="13"/>
  <c r="J70" i="13"/>
  <c r="J69" i="13"/>
  <c r="J68" i="13"/>
  <c r="J67" i="13"/>
  <c r="J63" i="13"/>
  <c r="J61" i="13"/>
  <c r="J55" i="13"/>
  <c r="J54" i="13"/>
  <c r="J53" i="13"/>
  <c r="J52" i="13"/>
  <c r="J51" i="13"/>
  <c r="J50" i="13"/>
  <c r="J48" i="13"/>
  <c r="J47" i="13"/>
  <c r="J45" i="13"/>
  <c r="J44" i="13"/>
  <c r="J42" i="13"/>
  <c r="J41" i="13"/>
  <c r="J40" i="13"/>
  <c r="J39" i="13"/>
  <c r="J38" i="13"/>
  <c r="J36" i="13"/>
  <c r="J35" i="13"/>
  <c r="J34" i="13"/>
  <c r="J31" i="13"/>
  <c r="J30" i="13"/>
  <c r="J27" i="13"/>
  <c r="J25" i="13"/>
  <c r="J24" i="13"/>
  <c r="C24" i="13"/>
  <c r="J23" i="13"/>
  <c r="C23" i="13"/>
  <c r="J22" i="13"/>
  <c r="C22" i="13"/>
  <c r="C21" i="13"/>
  <c r="C20" i="13"/>
  <c r="C19" i="13"/>
  <c r="A19" i="13"/>
  <c r="C18" i="13"/>
  <c r="A18" i="13"/>
  <c r="O18" i="13" s="1"/>
  <c r="X17" i="13"/>
  <c r="X18" i="13" s="1"/>
  <c r="X19" i="13" s="1"/>
  <c r="X20" i="13" s="1"/>
  <c r="X21" i="13" s="1"/>
  <c r="X22" i="13" s="1"/>
  <c r="X23" i="13" s="1"/>
  <c r="X24" i="13" s="1"/>
  <c r="X25" i="13" s="1"/>
  <c r="X26" i="13" s="1"/>
  <c r="X27" i="13" s="1"/>
  <c r="X28" i="13" s="1"/>
  <c r="X29" i="13" s="1"/>
  <c r="X30" i="13" s="1"/>
  <c r="X31" i="13" s="1"/>
  <c r="X32" i="13" s="1"/>
  <c r="X33" i="13" s="1"/>
  <c r="X34" i="13" s="1"/>
  <c r="X35" i="13" s="1"/>
  <c r="X36" i="13" s="1"/>
  <c r="X37" i="13" s="1"/>
  <c r="X38" i="13" s="1"/>
  <c r="X39" i="13" s="1"/>
  <c r="X40" i="13" s="1"/>
  <c r="X41" i="13" s="1"/>
  <c r="X42" i="13" s="1"/>
  <c r="X43" i="13" s="1"/>
  <c r="X44" i="13" s="1"/>
  <c r="X45" i="13" s="1"/>
  <c r="X46" i="13" s="1"/>
  <c r="X47" i="13" s="1"/>
  <c r="X48" i="13" s="1"/>
  <c r="X49" i="13" s="1"/>
  <c r="X50" i="13" s="1"/>
  <c r="X51" i="13" s="1"/>
  <c r="X52" i="13" s="1"/>
  <c r="X53" i="13" s="1"/>
  <c r="X54" i="13" s="1"/>
  <c r="X55" i="13" s="1"/>
  <c r="X56" i="13" s="1"/>
  <c r="X57" i="13" s="1"/>
  <c r="X58" i="13" s="1"/>
  <c r="X59" i="13" s="1"/>
  <c r="X60" i="13" s="1"/>
  <c r="X61" i="13" s="1"/>
  <c r="X62" i="13" s="1"/>
  <c r="X63" i="13" s="1"/>
  <c r="X64" i="13" s="1"/>
  <c r="X65" i="13" s="1"/>
  <c r="X66" i="13" s="1"/>
  <c r="X67" i="13" s="1"/>
  <c r="X68" i="13" s="1"/>
  <c r="X69" i="13" s="1"/>
  <c r="X70" i="13" s="1"/>
  <c r="X71" i="13" s="1"/>
  <c r="X72" i="13" s="1"/>
  <c r="X73" i="13" s="1"/>
  <c r="X74" i="13" s="1"/>
  <c r="X75" i="13" s="1"/>
  <c r="X76" i="13" s="1"/>
  <c r="X77" i="13" s="1"/>
  <c r="X78" i="13" s="1"/>
  <c r="X79" i="13" s="1"/>
  <c r="X80" i="13" s="1"/>
  <c r="X81" i="13" s="1"/>
  <c r="X82" i="13" s="1"/>
  <c r="X83" i="13" s="1"/>
  <c r="X84" i="13" s="1"/>
  <c r="X85" i="13" s="1"/>
  <c r="X86" i="13" s="1"/>
  <c r="X87" i="13" s="1"/>
  <c r="X88" i="13" s="1"/>
  <c r="X89" i="13" s="1"/>
  <c r="X90" i="13" s="1"/>
  <c r="X91" i="13" s="1"/>
  <c r="X92" i="13" s="1"/>
  <c r="X93" i="13" s="1"/>
  <c r="X94" i="13" s="1"/>
  <c r="X95" i="13" s="1"/>
  <c r="X96" i="13" s="1"/>
  <c r="X97" i="13" s="1"/>
  <c r="X98" i="13" s="1"/>
  <c r="X99" i="13" s="1"/>
  <c r="X100" i="13" s="1"/>
  <c r="X101" i="13" s="1"/>
  <c r="X102" i="13" s="1"/>
  <c r="X103" i="13" s="1"/>
  <c r="X104" i="13" s="1"/>
  <c r="X105" i="13" s="1"/>
  <c r="X106" i="13" s="1"/>
  <c r="X107" i="13" s="1"/>
  <c r="X108" i="13" s="1"/>
  <c r="X109" i="13" s="1"/>
  <c r="X110" i="13" s="1"/>
  <c r="X111" i="13" s="1"/>
  <c r="X112" i="13" s="1"/>
  <c r="X113" i="13" s="1"/>
  <c r="X114" i="13" s="1"/>
  <c r="X115" i="13" s="1"/>
  <c r="X116" i="13" s="1"/>
  <c r="X117" i="13" s="1"/>
  <c r="X118" i="13" s="1"/>
  <c r="X119" i="13" s="1"/>
  <c r="X120" i="13" s="1"/>
  <c r="X121" i="13" s="1"/>
  <c r="X122" i="13" s="1"/>
  <c r="X123" i="13" s="1"/>
  <c r="X124" i="13" s="1"/>
  <c r="X125" i="13" s="1"/>
  <c r="X126" i="13" s="1"/>
  <c r="X127" i="13" s="1"/>
  <c r="X128" i="13" s="1"/>
  <c r="X129" i="13" s="1"/>
  <c r="X130" i="13" s="1"/>
  <c r="X131" i="13" s="1"/>
  <c r="X132" i="13" s="1"/>
  <c r="X133" i="13" s="1"/>
  <c r="X134" i="13" s="1"/>
  <c r="X135" i="13" s="1"/>
  <c r="X136" i="13" s="1"/>
  <c r="X137" i="13" s="1"/>
  <c r="X138" i="13" s="1"/>
  <c r="X139" i="13" s="1"/>
  <c r="X140" i="13" s="1"/>
  <c r="X141" i="13" s="1"/>
  <c r="X142" i="13" s="1"/>
  <c r="X143" i="13" s="1"/>
  <c r="X144" i="13" s="1"/>
  <c r="X145" i="13" s="1"/>
  <c r="X146" i="13" s="1"/>
  <c r="X147" i="13" s="1"/>
  <c r="X148" i="13" s="1"/>
  <c r="X149" i="13" s="1"/>
  <c r="X150" i="13" s="1"/>
  <c r="X151" i="13" s="1"/>
  <c r="X152" i="13" s="1"/>
  <c r="X153" i="13" s="1"/>
  <c r="X154" i="13" s="1"/>
  <c r="X155" i="13" s="1"/>
  <c r="X156" i="13" s="1"/>
  <c r="X157" i="13" s="1"/>
  <c r="X158" i="13" s="1"/>
  <c r="X159" i="13" s="1"/>
  <c r="X160" i="13" s="1"/>
  <c r="X161" i="13" s="1"/>
  <c r="X162" i="13" s="1"/>
  <c r="X163" i="13" s="1"/>
  <c r="X164" i="13" s="1"/>
  <c r="X165" i="13" s="1"/>
  <c r="X166" i="13" s="1"/>
  <c r="X167" i="13" s="1"/>
  <c r="W17" i="13"/>
  <c r="W18" i="13" s="1"/>
  <c r="W19" i="13" s="1"/>
  <c r="W20" i="13" s="1"/>
  <c r="W21" i="13" s="1"/>
  <c r="W22" i="13" s="1"/>
  <c r="W23" i="13" s="1"/>
  <c r="W24" i="13" s="1"/>
  <c r="W25" i="13" s="1"/>
  <c r="W26" i="13" s="1"/>
  <c r="W27" i="13" s="1"/>
  <c r="W28" i="13" s="1"/>
  <c r="W29" i="13" s="1"/>
  <c r="W30" i="13" s="1"/>
  <c r="W31" i="13" s="1"/>
  <c r="W32" i="13" s="1"/>
  <c r="W33" i="13" s="1"/>
  <c r="W34" i="13" s="1"/>
  <c r="W35" i="13" s="1"/>
  <c r="W36" i="13" s="1"/>
  <c r="W37" i="13" s="1"/>
  <c r="W38" i="13" s="1"/>
  <c r="W39" i="13" s="1"/>
  <c r="W40" i="13" s="1"/>
  <c r="W41" i="13" s="1"/>
  <c r="W42" i="13" s="1"/>
  <c r="W43" i="13" s="1"/>
  <c r="W44" i="13" s="1"/>
  <c r="W45" i="13" s="1"/>
  <c r="W46" i="13" s="1"/>
  <c r="W47" i="13" s="1"/>
  <c r="W48" i="13" s="1"/>
  <c r="W49" i="13" s="1"/>
  <c r="W50" i="13" s="1"/>
  <c r="W51" i="13" s="1"/>
  <c r="W52" i="13" s="1"/>
  <c r="W53" i="13" s="1"/>
  <c r="W54" i="13" s="1"/>
  <c r="W55" i="13" s="1"/>
  <c r="W56" i="13" s="1"/>
  <c r="W57" i="13" s="1"/>
  <c r="W58" i="13" s="1"/>
  <c r="W59" i="13" s="1"/>
  <c r="W60" i="13" s="1"/>
  <c r="W61" i="13" s="1"/>
  <c r="W62" i="13" s="1"/>
  <c r="W63" i="13" s="1"/>
  <c r="W64" i="13" s="1"/>
  <c r="W65" i="13" s="1"/>
  <c r="W66" i="13" s="1"/>
  <c r="W67" i="13" s="1"/>
  <c r="W68" i="13" s="1"/>
  <c r="W69" i="13" s="1"/>
  <c r="W70" i="13" s="1"/>
  <c r="W71" i="13" s="1"/>
  <c r="W72" i="13" s="1"/>
  <c r="W73" i="13" s="1"/>
  <c r="W74" i="13" s="1"/>
  <c r="W75" i="13" s="1"/>
  <c r="W76" i="13" s="1"/>
  <c r="W77" i="13" s="1"/>
  <c r="W78" i="13" s="1"/>
  <c r="W79" i="13" s="1"/>
  <c r="W80" i="13" s="1"/>
  <c r="W81" i="13" s="1"/>
  <c r="W82" i="13" s="1"/>
  <c r="W83" i="13" s="1"/>
  <c r="W84" i="13" s="1"/>
  <c r="W85" i="13" s="1"/>
  <c r="W86" i="13" s="1"/>
  <c r="W87" i="13" s="1"/>
  <c r="W88" i="13" s="1"/>
  <c r="W89" i="13" s="1"/>
  <c r="W90" i="13" s="1"/>
  <c r="W91" i="13" s="1"/>
  <c r="W92" i="13" s="1"/>
  <c r="W93" i="13" s="1"/>
  <c r="W94" i="13" s="1"/>
  <c r="W95" i="13" s="1"/>
  <c r="W96" i="13" s="1"/>
  <c r="W97" i="13" s="1"/>
  <c r="W98" i="13" s="1"/>
  <c r="W99" i="13" s="1"/>
  <c r="W100" i="13" s="1"/>
  <c r="W101" i="13" s="1"/>
  <c r="W102" i="13" s="1"/>
  <c r="W103" i="13" s="1"/>
  <c r="W104" i="13" s="1"/>
  <c r="W105" i="13" s="1"/>
  <c r="W106" i="13" s="1"/>
  <c r="W107" i="13" s="1"/>
  <c r="W108" i="13" s="1"/>
  <c r="W109" i="13" s="1"/>
  <c r="W110" i="13" s="1"/>
  <c r="W111" i="13" s="1"/>
  <c r="W112" i="13" s="1"/>
  <c r="W113" i="13" s="1"/>
  <c r="W114" i="13" s="1"/>
  <c r="W115" i="13" s="1"/>
  <c r="W116" i="13" s="1"/>
  <c r="W117" i="13" s="1"/>
  <c r="W118" i="13" s="1"/>
  <c r="W119" i="13" s="1"/>
  <c r="W120" i="13" s="1"/>
  <c r="W121" i="13" s="1"/>
  <c r="W122" i="13" s="1"/>
  <c r="W123" i="13" s="1"/>
  <c r="W124" i="13" s="1"/>
  <c r="W125" i="13" s="1"/>
  <c r="W126" i="13" s="1"/>
  <c r="W127" i="13" s="1"/>
  <c r="W128" i="13" s="1"/>
  <c r="W129" i="13" s="1"/>
  <c r="W130" i="13" s="1"/>
  <c r="W131" i="13" s="1"/>
  <c r="W132" i="13" s="1"/>
  <c r="W133" i="13" s="1"/>
  <c r="W134" i="13" s="1"/>
  <c r="W135" i="13" s="1"/>
  <c r="W136" i="13" s="1"/>
  <c r="W137" i="13" s="1"/>
  <c r="W138" i="13" s="1"/>
  <c r="W139" i="13" s="1"/>
  <c r="W140" i="13" s="1"/>
  <c r="W141" i="13" s="1"/>
  <c r="W142" i="13" s="1"/>
  <c r="W143" i="13" s="1"/>
  <c r="W144" i="13" s="1"/>
  <c r="W145" i="13" s="1"/>
  <c r="W146" i="13" s="1"/>
  <c r="W147" i="13" s="1"/>
  <c r="W148" i="13" s="1"/>
  <c r="W149" i="13" s="1"/>
  <c r="W150" i="13" s="1"/>
  <c r="W151" i="13" s="1"/>
  <c r="W152" i="13" s="1"/>
  <c r="W153" i="13" s="1"/>
  <c r="W154" i="13" s="1"/>
  <c r="W155" i="13" s="1"/>
  <c r="W156" i="13" s="1"/>
  <c r="W157" i="13" s="1"/>
  <c r="W158" i="13" s="1"/>
  <c r="W159" i="13" s="1"/>
  <c r="W160" i="13" s="1"/>
  <c r="W161" i="13" s="1"/>
  <c r="W162" i="13" s="1"/>
  <c r="W163" i="13" s="1"/>
  <c r="W164" i="13" s="1"/>
  <c r="W165" i="13" s="1"/>
  <c r="W166" i="13" s="1"/>
  <c r="W167" i="13" s="1"/>
  <c r="U17" i="13"/>
  <c r="U18" i="13" s="1"/>
  <c r="U19" i="13" s="1"/>
  <c r="U20" i="13" s="1"/>
  <c r="U21" i="13" s="1"/>
  <c r="U22" i="13" s="1"/>
  <c r="U23" i="13" s="1"/>
  <c r="U24" i="13" s="1"/>
  <c r="U25" i="13" s="1"/>
  <c r="U26" i="13" s="1"/>
  <c r="U27" i="13" s="1"/>
  <c r="U28" i="13" s="1"/>
  <c r="U29" i="13" s="1"/>
  <c r="U30" i="13" s="1"/>
  <c r="U31" i="13" s="1"/>
  <c r="U32" i="13" s="1"/>
  <c r="U33" i="13" s="1"/>
  <c r="U34" i="13" s="1"/>
  <c r="U35" i="13" s="1"/>
  <c r="U36" i="13" s="1"/>
  <c r="U37" i="13" s="1"/>
  <c r="U38" i="13" s="1"/>
  <c r="U39" i="13" s="1"/>
  <c r="U40" i="13" s="1"/>
  <c r="U41" i="13" s="1"/>
  <c r="U42" i="13" s="1"/>
  <c r="U43" i="13" s="1"/>
  <c r="U44" i="13" s="1"/>
  <c r="U45" i="13" s="1"/>
  <c r="U46" i="13" s="1"/>
  <c r="U47" i="13" s="1"/>
  <c r="U48" i="13" s="1"/>
  <c r="U49" i="13" s="1"/>
  <c r="U50" i="13" s="1"/>
  <c r="U51" i="13" s="1"/>
  <c r="U52" i="13" s="1"/>
  <c r="U53" i="13" s="1"/>
  <c r="U54" i="13" s="1"/>
  <c r="U55" i="13" s="1"/>
  <c r="U56" i="13" s="1"/>
  <c r="U57" i="13" s="1"/>
  <c r="U58" i="13" s="1"/>
  <c r="U59" i="13" s="1"/>
  <c r="U60" i="13" s="1"/>
  <c r="U61" i="13" s="1"/>
  <c r="U62" i="13" s="1"/>
  <c r="U63" i="13" s="1"/>
  <c r="U64" i="13" s="1"/>
  <c r="U65" i="13" s="1"/>
  <c r="U66" i="13" s="1"/>
  <c r="U67" i="13" s="1"/>
  <c r="U68" i="13" s="1"/>
  <c r="U69" i="13" s="1"/>
  <c r="U70" i="13" s="1"/>
  <c r="U71" i="13" s="1"/>
  <c r="U72" i="13" s="1"/>
  <c r="U73" i="13" s="1"/>
  <c r="U74" i="13" s="1"/>
  <c r="U75" i="13" s="1"/>
  <c r="U76" i="13" s="1"/>
  <c r="U77" i="13" s="1"/>
  <c r="U78" i="13" s="1"/>
  <c r="U79" i="13" s="1"/>
  <c r="U80" i="13" s="1"/>
  <c r="U81" i="13" s="1"/>
  <c r="U82" i="13" s="1"/>
  <c r="U83" i="13" s="1"/>
  <c r="U84" i="13" s="1"/>
  <c r="U85" i="13" s="1"/>
  <c r="U86" i="13" s="1"/>
  <c r="U87" i="13" s="1"/>
  <c r="U88" i="13" s="1"/>
  <c r="U89" i="13" s="1"/>
  <c r="U90" i="13" s="1"/>
  <c r="U91" i="13" s="1"/>
  <c r="U92" i="13" s="1"/>
  <c r="U93" i="13" s="1"/>
  <c r="U94" i="13" s="1"/>
  <c r="U95" i="13" s="1"/>
  <c r="U96" i="13" s="1"/>
  <c r="U97" i="13" s="1"/>
  <c r="U98" i="13" s="1"/>
  <c r="U99" i="13" s="1"/>
  <c r="U100" i="13" s="1"/>
  <c r="U101" i="13" s="1"/>
  <c r="U102" i="13" s="1"/>
  <c r="U103" i="13" s="1"/>
  <c r="U104" i="13" s="1"/>
  <c r="U105" i="13" s="1"/>
  <c r="U106" i="13" s="1"/>
  <c r="U107" i="13" s="1"/>
  <c r="U108" i="13" s="1"/>
  <c r="U109" i="13" s="1"/>
  <c r="U110" i="13" s="1"/>
  <c r="U111" i="13" s="1"/>
  <c r="U112" i="13" s="1"/>
  <c r="U113" i="13" s="1"/>
  <c r="U114" i="13" s="1"/>
  <c r="U115" i="13" s="1"/>
  <c r="U116" i="13" s="1"/>
  <c r="U117" i="13" s="1"/>
  <c r="U118" i="13" s="1"/>
  <c r="U119" i="13" s="1"/>
  <c r="U120" i="13" s="1"/>
  <c r="U121" i="13" s="1"/>
  <c r="U122" i="13" s="1"/>
  <c r="U123" i="13" s="1"/>
  <c r="U124" i="13" s="1"/>
  <c r="U125" i="13" s="1"/>
  <c r="U126" i="13" s="1"/>
  <c r="U127" i="13" s="1"/>
  <c r="U128" i="13" s="1"/>
  <c r="U129" i="13" s="1"/>
  <c r="U130" i="13" s="1"/>
  <c r="U131" i="13" s="1"/>
  <c r="U132" i="13" s="1"/>
  <c r="U133" i="13" s="1"/>
  <c r="U134" i="13" s="1"/>
  <c r="U135" i="13" s="1"/>
  <c r="U136" i="13" s="1"/>
  <c r="U137" i="13" s="1"/>
  <c r="U138" i="13" s="1"/>
  <c r="U139" i="13" s="1"/>
  <c r="U140" i="13" s="1"/>
  <c r="U141" i="13" s="1"/>
  <c r="U142" i="13" s="1"/>
  <c r="U143" i="13" s="1"/>
  <c r="U144" i="13" s="1"/>
  <c r="U145" i="13" s="1"/>
  <c r="U146" i="13" s="1"/>
  <c r="U147" i="13" s="1"/>
  <c r="U148" i="13" s="1"/>
  <c r="U149" i="13" s="1"/>
  <c r="U150" i="13" s="1"/>
  <c r="U151" i="13" s="1"/>
  <c r="U152" i="13" s="1"/>
  <c r="U153" i="13" s="1"/>
  <c r="U154" i="13" s="1"/>
  <c r="U155" i="13" s="1"/>
  <c r="U156" i="13" s="1"/>
  <c r="U157" i="13" s="1"/>
  <c r="U158" i="13" s="1"/>
  <c r="U159" i="13" s="1"/>
  <c r="U160" i="13" s="1"/>
  <c r="U161" i="13" s="1"/>
  <c r="U162" i="13" s="1"/>
  <c r="U163" i="13" s="1"/>
  <c r="U164" i="13" s="1"/>
  <c r="U165" i="13" s="1"/>
  <c r="U166" i="13" s="1"/>
  <c r="U167" i="13" s="1"/>
  <c r="R17" i="13"/>
  <c r="S17" i="13" s="1"/>
  <c r="Q17" i="13"/>
  <c r="O17" i="13"/>
  <c r="P17" i="13" s="1"/>
  <c r="N17" i="13"/>
  <c r="J17" i="13"/>
  <c r="G17" i="13"/>
  <c r="C17" i="13"/>
  <c r="V17" i="13" s="1"/>
  <c r="A17" i="13"/>
  <c r="N15" i="13"/>
  <c r="E7" i="13"/>
  <c r="A2" i="13"/>
  <c r="A2" i="2"/>
  <c r="E7" i="2"/>
  <c r="N15" i="2"/>
  <c r="A17" i="2"/>
  <c r="N17" i="2" s="1"/>
  <c r="G17" i="2"/>
  <c r="U17" i="2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U127" i="2" s="1"/>
  <c r="U128" i="2" s="1"/>
  <c r="U129" i="2" s="1"/>
  <c r="U130" i="2" s="1"/>
  <c r="U131" i="2" s="1"/>
  <c r="U132" i="2" s="1"/>
  <c r="U133" i="2" s="1"/>
  <c r="U134" i="2" s="1"/>
  <c r="U135" i="2" s="1"/>
  <c r="U136" i="2" s="1"/>
  <c r="U137" i="2" s="1"/>
  <c r="U138" i="2" s="1"/>
  <c r="U139" i="2" s="1"/>
  <c r="U140" i="2" s="1"/>
  <c r="U141" i="2" s="1"/>
  <c r="U142" i="2" s="1"/>
  <c r="U143" i="2" s="1"/>
  <c r="U144" i="2" s="1"/>
  <c r="U145" i="2" s="1"/>
  <c r="U146" i="2" s="1"/>
  <c r="U147" i="2" s="1"/>
  <c r="U148" i="2" s="1"/>
  <c r="U149" i="2" s="1"/>
  <c r="U150" i="2" s="1"/>
  <c r="U151" i="2" s="1"/>
  <c r="U152" i="2" s="1"/>
  <c r="U153" i="2" s="1"/>
  <c r="U154" i="2" s="1"/>
  <c r="U155" i="2" s="1"/>
  <c r="U156" i="2" s="1"/>
  <c r="U157" i="2" s="1"/>
  <c r="U158" i="2" s="1"/>
  <c r="U159" i="2" s="1"/>
  <c r="U160" i="2" s="1"/>
  <c r="U161" i="2" s="1"/>
  <c r="U162" i="2" s="1"/>
  <c r="U163" i="2" s="1"/>
  <c r="U164" i="2" s="1"/>
  <c r="U165" i="2" s="1"/>
  <c r="U166" i="2" s="1"/>
  <c r="U167" i="2" s="1"/>
  <c r="W17" i="2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W31" i="2" s="1"/>
  <c r="W32" i="2" s="1"/>
  <c r="W33" i="2" s="1"/>
  <c r="W34" i="2" s="1"/>
  <c r="W35" i="2" s="1"/>
  <c r="W36" i="2" s="1"/>
  <c r="W37" i="2" s="1"/>
  <c r="W38" i="2" s="1"/>
  <c r="W39" i="2" s="1"/>
  <c r="W40" i="2" s="1"/>
  <c r="W41" i="2" s="1"/>
  <c r="W42" i="2" s="1"/>
  <c r="W43" i="2" s="1"/>
  <c r="W44" i="2" s="1"/>
  <c r="W45" i="2" s="1"/>
  <c r="W46" i="2" s="1"/>
  <c r="W47" i="2" s="1"/>
  <c r="W48" i="2" s="1"/>
  <c r="W49" i="2" s="1"/>
  <c r="W50" i="2" s="1"/>
  <c r="W51" i="2" s="1"/>
  <c r="W52" i="2" s="1"/>
  <c r="W53" i="2" s="1"/>
  <c r="W54" i="2" s="1"/>
  <c r="W55" i="2" s="1"/>
  <c r="W56" i="2" s="1"/>
  <c r="W57" i="2" s="1"/>
  <c r="W58" i="2" s="1"/>
  <c r="W59" i="2" s="1"/>
  <c r="W60" i="2" s="1"/>
  <c r="W61" i="2" s="1"/>
  <c r="W62" i="2" s="1"/>
  <c r="W63" i="2" s="1"/>
  <c r="W64" i="2" s="1"/>
  <c r="W65" i="2" s="1"/>
  <c r="W66" i="2" s="1"/>
  <c r="W67" i="2" s="1"/>
  <c r="W68" i="2" s="1"/>
  <c r="W69" i="2" s="1"/>
  <c r="W70" i="2" s="1"/>
  <c r="W71" i="2" s="1"/>
  <c r="W72" i="2" s="1"/>
  <c r="W73" i="2" s="1"/>
  <c r="W74" i="2" s="1"/>
  <c r="W75" i="2" s="1"/>
  <c r="W76" i="2" s="1"/>
  <c r="W77" i="2" s="1"/>
  <c r="W78" i="2" s="1"/>
  <c r="W79" i="2" s="1"/>
  <c r="W80" i="2" s="1"/>
  <c r="W81" i="2" s="1"/>
  <c r="W82" i="2" s="1"/>
  <c r="W83" i="2" s="1"/>
  <c r="W84" i="2" s="1"/>
  <c r="W85" i="2" s="1"/>
  <c r="W86" i="2" s="1"/>
  <c r="W87" i="2" s="1"/>
  <c r="W88" i="2" s="1"/>
  <c r="W89" i="2" s="1"/>
  <c r="W90" i="2" s="1"/>
  <c r="W91" i="2" s="1"/>
  <c r="W92" i="2" s="1"/>
  <c r="W93" i="2" s="1"/>
  <c r="W94" i="2" s="1"/>
  <c r="W95" i="2" s="1"/>
  <c r="W96" i="2" s="1"/>
  <c r="W97" i="2" s="1"/>
  <c r="W98" i="2" s="1"/>
  <c r="W99" i="2" s="1"/>
  <c r="W100" i="2" s="1"/>
  <c r="W101" i="2" s="1"/>
  <c r="W102" i="2" s="1"/>
  <c r="W103" i="2" s="1"/>
  <c r="W104" i="2" s="1"/>
  <c r="W105" i="2" s="1"/>
  <c r="W106" i="2" s="1"/>
  <c r="W107" i="2" s="1"/>
  <c r="W108" i="2" s="1"/>
  <c r="W109" i="2" s="1"/>
  <c r="W110" i="2" s="1"/>
  <c r="W111" i="2" s="1"/>
  <c r="W112" i="2" s="1"/>
  <c r="W113" i="2" s="1"/>
  <c r="W114" i="2" s="1"/>
  <c r="W115" i="2" s="1"/>
  <c r="W116" i="2" s="1"/>
  <c r="W117" i="2" s="1"/>
  <c r="W118" i="2" s="1"/>
  <c r="W119" i="2" s="1"/>
  <c r="W120" i="2" s="1"/>
  <c r="W121" i="2" s="1"/>
  <c r="W122" i="2" s="1"/>
  <c r="W123" i="2" s="1"/>
  <c r="W124" i="2" s="1"/>
  <c r="W125" i="2" s="1"/>
  <c r="W126" i="2" s="1"/>
  <c r="W127" i="2" s="1"/>
  <c r="W128" i="2" s="1"/>
  <c r="W129" i="2" s="1"/>
  <c r="W130" i="2" s="1"/>
  <c r="W131" i="2" s="1"/>
  <c r="W132" i="2" s="1"/>
  <c r="W133" i="2" s="1"/>
  <c r="W134" i="2" s="1"/>
  <c r="W135" i="2" s="1"/>
  <c r="W136" i="2" s="1"/>
  <c r="W137" i="2" s="1"/>
  <c r="W138" i="2" s="1"/>
  <c r="W139" i="2" s="1"/>
  <c r="W140" i="2" s="1"/>
  <c r="W141" i="2" s="1"/>
  <c r="W142" i="2" s="1"/>
  <c r="W143" i="2" s="1"/>
  <c r="W144" i="2" s="1"/>
  <c r="W145" i="2" s="1"/>
  <c r="W146" i="2" s="1"/>
  <c r="W147" i="2" s="1"/>
  <c r="W148" i="2" s="1"/>
  <c r="W149" i="2" s="1"/>
  <c r="W150" i="2" s="1"/>
  <c r="W151" i="2" s="1"/>
  <c r="W152" i="2" s="1"/>
  <c r="W153" i="2" s="1"/>
  <c r="W154" i="2" s="1"/>
  <c r="W155" i="2" s="1"/>
  <c r="W156" i="2" s="1"/>
  <c r="W157" i="2" s="1"/>
  <c r="W158" i="2" s="1"/>
  <c r="W159" i="2" s="1"/>
  <c r="W160" i="2" s="1"/>
  <c r="W161" i="2" s="1"/>
  <c r="W162" i="2" s="1"/>
  <c r="W163" i="2" s="1"/>
  <c r="W164" i="2" s="1"/>
  <c r="W165" i="2" s="1"/>
  <c r="W166" i="2" s="1"/>
  <c r="W167" i="2" s="1"/>
  <c r="X17" i="2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X79" i="2" s="1"/>
  <c r="X80" i="2" s="1"/>
  <c r="X81" i="2" s="1"/>
  <c r="X82" i="2" s="1"/>
  <c r="X83" i="2" s="1"/>
  <c r="X84" i="2" s="1"/>
  <c r="X85" i="2" s="1"/>
  <c r="X86" i="2" s="1"/>
  <c r="X87" i="2" s="1"/>
  <c r="X88" i="2" s="1"/>
  <c r="X89" i="2" s="1"/>
  <c r="X90" i="2" s="1"/>
  <c r="X91" i="2" s="1"/>
  <c r="X92" i="2" s="1"/>
  <c r="X93" i="2" s="1"/>
  <c r="X94" i="2" s="1"/>
  <c r="X95" i="2" s="1"/>
  <c r="X96" i="2" s="1"/>
  <c r="X97" i="2" s="1"/>
  <c r="X98" i="2" s="1"/>
  <c r="X99" i="2" s="1"/>
  <c r="X100" i="2" s="1"/>
  <c r="X101" i="2" s="1"/>
  <c r="X102" i="2" s="1"/>
  <c r="X103" i="2" s="1"/>
  <c r="X104" i="2" s="1"/>
  <c r="X105" i="2" s="1"/>
  <c r="X106" i="2" s="1"/>
  <c r="X107" i="2" s="1"/>
  <c r="X108" i="2" s="1"/>
  <c r="X109" i="2" s="1"/>
  <c r="X110" i="2" s="1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X124" i="2" s="1"/>
  <c r="X125" i="2" s="1"/>
  <c r="X126" i="2" s="1"/>
  <c r="X127" i="2" s="1"/>
  <c r="X128" i="2" s="1"/>
  <c r="X129" i="2" s="1"/>
  <c r="X130" i="2" s="1"/>
  <c r="X131" i="2" s="1"/>
  <c r="X132" i="2" s="1"/>
  <c r="X133" i="2" s="1"/>
  <c r="X134" i="2" s="1"/>
  <c r="X135" i="2" s="1"/>
  <c r="X136" i="2" s="1"/>
  <c r="X137" i="2" s="1"/>
  <c r="X138" i="2" s="1"/>
  <c r="X139" i="2" s="1"/>
  <c r="X140" i="2" s="1"/>
  <c r="X141" i="2" s="1"/>
  <c r="X142" i="2" s="1"/>
  <c r="X143" i="2" s="1"/>
  <c r="X144" i="2" s="1"/>
  <c r="X145" i="2" s="1"/>
  <c r="X146" i="2" s="1"/>
  <c r="X147" i="2" s="1"/>
  <c r="X148" i="2" s="1"/>
  <c r="X149" i="2" s="1"/>
  <c r="X150" i="2" s="1"/>
  <c r="X151" i="2" s="1"/>
  <c r="X152" i="2" s="1"/>
  <c r="X153" i="2" s="1"/>
  <c r="X154" i="2" s="1"/>
  <c r="X155" i="2" s="1"/>
  <c r="X156" i="2" s="1"/>
  <c r="X157" i="2" s="1"/>
  <c r="X158" i="2" s="1"/>
  <c r="X159" i="2" s="1"/>
  <c r="X160" i="2" s="1"/>
  <c r="X161" i="2" s="1"/>
  <c r="X162" i="2" s="1"/>
  <c r="X163" i="2" s="1"/>
  <c r="X164" i="2" s="1"/>
  <c r="X165" i="2" s="1"/>
  <c r="X166" i="2" s="1"/>
  <c r="X167" i="2" s="1"/>
  <c r="J22" i="2"/>
  <c r="J23" i="2"/>
  <c r="J24" i="2"/>
  <c r="J25" i="2"/>
  <c r="J27" i="2"/>
  <c r="J30" i="2"/>
  <c r="J31" i="2"/>
  <c r="J34" i="2"/>
  <c r="J35" i="2"/>
  <c r="J36" i="2"/>
  <c r="J38" i="2"/>
  <c r="J39" i="2"/>
  <c r="J40" i="2"/>
  <c r="J41" i="2"/>
  <c r="J42" i="2"/>
  <c r="J44" i="2"/>
  <c r="J45" i="2"/>
  <c r="J47" i="2"/>
  <c r="J48" i="2"/>
  <c r="J50" i="2"/>
  <c r="J51" i="2"/>
  <c r="J52" i="2"/>
  <c r="J53" i="2"/>
  <c r="J54" i="2"/>
  <c r="J55" i="2"/>
  <c r="J61" i="2"/>
  <c r="J63" i="2"/>
  <c r="J67" i="2"/>
  <c r="J68" i="2"/>
  <c r="J69" i="2"/>
  <c r="J70" i="2"/>
  <c r="J71" i="2"/>
  <c r="J72" i="2"/>
  <c r="J73" i="2"/>
  <c r="J74" i="2"/>
  <c r="J75" i="2"/>
  <c r="J77" i="2"/>
  <c r="J79" i="2"/>
  <c r="J80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8" i="2"/>
  <c r="V98" i="2"/>
  <c r="C99" i="2"/>
  <c r="G99" i="2"/>
  <c r="H99" i="2"/>
  <c r="I99" i="2"/>
  <c r="J99" i="2"/>
  <c r="T99" i="2"/>
  <c r="V99" i="2"/>
  <c r="C100" i="2"/>
  <c r="G100" i="2"/>
  <c r="H100" i="2"/>
  <c r="I100" i="2"/>
  <c r="J100" i="2"/>
  <c r="T100" i="2"/>
  <c r="V100" i="2"/>
  <c r="C101" i="2"/>
  <c r="G101" i="2"/>
  <c r="H101" i="2"/>
  <c r="I101" i="2"/>
  <c r="J101" i="2"/>
  <c r="T101" i="2"/>
  <c r="V101" i="2"/>
  <c r="C102" i="2"/>
  <c r="G102" i="2"/>
  <c r="H102" i="2"/>
  <c r="I102" i="2"/>
  <c r="J102" i="2"/>
  <c r="T102" i="2"/>
  <c r="V102" i="2"/>
  <c r="C103" i="2"/>
  <c r="G103" i="2"/>
  <c r="H103" i="2"/>
  <c r="I103" i="2"/>
  <c r="J103" i="2"/>
  <c r="T103" i="2"/>
  <c r="V103" i="2"/>
  <c r="C104" i="2"/>
  <c r="G104" i="2"/>
  <c r="H104" i="2"/>
  <c r="I104" i="2"/>
  <c r="J104" i="2"/>
  <c r="T104" i="2"/>
  <c r="V104" i="2"/>
  <c r="C105" i="2"/>
  <c r="G105" i="2"/>
  <c r="H105" i="2"/>
  <c r="I105" i="2"/>
  <c r="J105" i="2"/>
  <c r="T105" i="2"/>
  <c r="V105" i="2"/>
  <c r="C106" i="2"/>
  <c r="G106" i="2"/>
  <c r="H106" i="2"/>
  <c r="I106" i="2"/>
  <c r="J106" i="2"/>
  <c r="T106" i="2"/>
  <c r="V106" i="2"/>
  <c r="C107" i="2"/>
  <c r="G107" i="2"/>
  <c r="H107" i="2"/>
  <c r="I107" i="2"/>
  <c r="J107" i="2"/>
  <c r="T107" i="2"/>
  <c r="V107" i="2"/>
  <c r="C108" i="2"/>
  <c r="G108" i="2"/>
  <c r="H108" i="2"/>
  <c r="I108" i="2"/>
  <c r="J108" i="2"/>
  <c r="T108" i="2"/>
  <c r="V108" i="2"/>
  <c r="C109" i="2"/>
  <c r="G109" i="2"/>
  <c r="H109" i="2"/>
  <c r="I109" i="2"/>
  <c r="J109" i="2"/>
  <c r="T109" i="2"/>
  <c r="V109" i="2"/>
  <c r="C110" i="2"/>
  <c r="G110" i="2"/>
  <c r="H110" i="2"/>
  <c r="I110" i="2"/>
  <c r="J110" i="2"/>
  <c r="T110" i="2"/>
  <c r="V110" i="2"/>
  <c r="C111" i="2"/>
  <c r="G111" i="2"/>
  <c r="H111" i="2"/>
  <c r="I111" i="2"/>
  <c r="J111" i="2"/>
  <c r="T111" i="2"/>
  <c r="V111" i="2"/>
  <c r="C112" i="2"/>
  <c r="G112" i="2"/>
  <c r="H112" i="2"/>
  <c r="I112" i="2"/>
  <c r="J112" i="2"/>
  <c r="T112" i="2"/>
  <c r="V112" i="2"/>
  <c r="C113" i="2"/>
  <c r="G113" i="2"/>
  <c r="H113" i="2"/>
  <c r="I113" i="2"/>
  <c r="J113" i="2"/>
  <c r="T113" i="2"/>
  <c r="V113" i="2"/>
  <c r="C114" i="2"/>
  <c r="G114" i="2"/>
  <c r="H114" i="2"/>
  <c r="I114" i="2"/>
  <c r="J114" i="2"/>
  <c r="T114" i="2"/>
  <c r="V114" i="2"/>
  <c r="C115" i="2"/>
  <c r="G115" i="2"/>
  <c r="H115" i="2"/>
  <c r="I115" i="2"/>
  <c r="J115" i="2"/>
  <c r="T115" i="2"/>
  <c r="V115" i="2"/>
  <c r="C116" i="2"/>
  <c r="G116" i="2"/>
  <c r="H116" i="2"/>
  <c r="I116" i="2"/>
  <c r="J116" i="2"/>
  <c r="T116" i="2"/>
  <c r="V116" i="2"/>
  <c r="C117" i="2"/>
  <c r="G117" i="2"/>
  <c r="H117" i="2"/>
  <c r="I117" i="2"/>
  <c r="J117" i="2"/>
  <c r="T117" i="2"/>
  <c r="V117" i="2"/>
  <c r="C118" i="2"/>
  <c r="G118" i="2"/>
  <c r="H118" i="2"/>
  <c r="I118" i="2"/>
  <c r="J118" i="2"/>
  <c r="T118" i="2"/>
  <c r="V118" i="2"/>
  <c r="C119" i="2"/>
  <c r="G119" i="2"/>
  <c r="H119" i="2"/>
  <c r="I119" i="2"/>
  <c r="J119" i="2"/>
  <c r="T119" i="2"/>
  <c r="V119" i="2"/>
  <c r="C120" i="2"/>
  <c r="G120" i="2"/>
  <c r="H120" i="2"/>
  <c r="I120" i="2"/>
  <c r="J120" i="2"/>
  <c r="T120" i="2"/>
  <c r="V120" i="2"/>
  <c r="C121" i="2"/>
  <c r="G121" i="2"/>
  <c r="H121" i="2"/>
  <c r="I121" i="2"/>
  <c r="J121" i="2"/>
  <c r="T121" i="2"/>
  <c r="V121" i="2"/>
  <c r="C122" i="2"/>
  <c r="G122" i="2"/>
  <c r="H122" i="2"/>
  <c r="I122" i="2"/>
  <c r="J122" i="2"/>
  <c r="T122" i="2"/>
  <c r="V122" i="2"/>
  <c r="C123" i="2"/>
  <c r="G123" i="2"/>
  <c r="H123" i="2"/>
  <c r="I123" i="2"/>
  <c r="J123" i="2"/>
  <c r="T123" i="2"/>
  <c r="V123" i="2"/>
  <c r="C124" i="2"/>
  <c r="G124" i="2"/>
  <c r="H124" i="2"/>
  <c r="I124" i="2"/>
  <c r="J124" i="2"/>
  <c r="T124" i="2"/>
  <c r="V124" i="2"/>
  <c r="C125" i="2"/>
  <c r="G125" i="2"/>
  <c r="H125" i="2"/>
  <c r="I125" i="2"/>
  <c r="J125" i="2"/>
  <c r="T125" i="2"/>
  <c r="V125" i="2"/>
  <c r="C126" i="2"/>
  <c r="G126" i="2"/>
  <c r="H126" i="2"/>
  <c r="I126" i="2"/>
  <c r="J126" i="2"/>
  <c r="T126" i="2"/>
  <c r="V126" i="2"/>
  <c r="C127" i="2"/>
  <c r="G127" i="2"/>
  <c r="H127" i="2"/>
  <c r="I127" i="2"/>
  <c r="J127" i="2"/>
  <c r="T127" i="2"/>
  <c r="V127" i="2"/>
  <c r="C128" i="2"/>
  <c r="G128" i="2"/>
  <c r="H128" i="2"/>
  <c r="I128" i="2"/>
  <c r="J128" i="2"/>
  <c r="T128" i="2"/>
  <c r="V128" i="2"/>
  <c r="C129" i="2"/>
  <c r="G129" i="2"/>
  <c r="H129" i="2"/>
  <c r="I129" i="2"/>
  <c r="J129" i="2"/>
  <c r="T129" i="2"/>
  <c r="V129" i="2"/>
  <c r="C130" i="2"/>
  <c r="G130" i="2"/>
  <c r="H130" i="2"/>
  <c r="I130" i="2"/>
  <c r="J130" i="2"/>
  <c r="T130" i="2"/>
  <c r="V130" i="2"/>
  <c r="C131" i="2"/>
  <c r="G131" i="2"/>
  <c r="H131" i="2"/>
  <c r="I131" i="2"/>
  <c r="J131" i="2"/>
  <c r="T131" i="2"/>
  <c r="V131" i="2"/>
  <c r="C132" i="2"/>
  <c r="G132" i="2"/>
  <c r="H132" i="2"/>
  <c r="I132" i="2"/>
  <c r="J132" i="2"/>
  <c r="T132" i="2"/>
  <c r="V132" i="2"/>
  <c r="C133" i="2"/>
  <c r="G133" i="2"/>
  <c r="H133" i="2"/>
  <c r="I133" i="2"/>
  <c r="J133" i="2"/>
  <c r="T133" i="2"/>
  <c r="V133" i="2"/>
  <c r="C134" i="2"/>
  <c r="G134" i="2"/>
  <c r="H134" i="2"/>
  <c r="I134" i="2"/>
  <c r="J134" i="2"/>
  <c r="T134" i="2"/>
  <c r="V134" i="2"/>
  <c r="C135" i="2"/>
  <c r="G135" i="2"/>
  <c r="H135" i="2"/>
  <c r="I135" i="2"/>
  <c r="J135" i="2"/>
  <c r="T135" i="2"/>
  <c r="V135" i="2"/>
  <c r="C136" i="2"/>
  <c r="G136" i="2"/>
  <c r="H136" i="2"/>
  <c r="I136" i="2"/>
  <c r="J136" i="2"/>
  <c r="T136" i="2"/>
  <c r="V136" i="2"/>
  <c r="C137" i="2"/>
  <c r="G137" i="2"/>
  <c r="H137" i="2"/>
  <c r="I137" i="2"/>
  <c r="J137" i="2"/>
  <c r="T137" i="2"/>
  <c r="V137" i="2"/>
  <c r="C138" i="2"/>
  <c r="G138" i="2"/>
  <c r="H138" i="2"/>
  <c r="I138" i="2"/>
  <c r="J138" i="2"/>
  <c r="T138" i="2"/>
  <c r="V138" i="2"/>
  <c r="C139" i="2"/>
  <c r="G139" i="2"/>
  <c r="H139" i="2"/>
  <c r="I139" i="2"/>
  <c r="J139" i="2"/>
  <c r="T139" i="2"/>
  <c r="V139" i="2"/>
  <c r="C140" i="2"/>
  <c r="G140" i="2"/>
  <c r="H140" i="2"/>
  <c r="I140" i="2"/>
  <c r="J140" i="2"/>
  <c r="T140" i="2"/>
  <c r="V140" i="2"/>
  <c r="C141" i="2"/>
  <c r="G141" i="2"/>
  <c r="H141" i="2"/>
  <c r="I141" i="2"/>
  <c r="J141" i="2"/>
  <c r="T141" i="2"/>
  <c r="V141" i="2"/>
  <c r="C142" i="2"/>
  <c r="G142" i="2"/>
  <c r="H142" i="2"/>
  <c r="I142" i="2"/>
  <c r="J142" i="2"/>
  <c r="T142" i="2"/>
  <c r="V142" i="2"/>
  <c r="C143" i="2"/>
  <c r="G143" i="2"/>
  <c r="H143" i="2"/>
  <c r="I143" i="2"/>
  <c r="J143" i="2"/>
  <c r="T143" i="2"/>
  <c r="V143" i="2"/>
  <c r="C144" i="2"/>
  <c r="G144" i="2"/>
  <c r="H144" i="2"/>
  <c r="I144" i="2"/>
  <c r="J144" i="2"/>
  <c r="T144" i="2"/>
  <c r="V144" i="2"/>
  <c r="C145" i="2"/>
  <c r="G145" i="2"/>
  <c r="H145" i="2"/>
  <c r="I145" i="2"/>
  <c r="J145" i="2"/>
  <c r="T145" i="2"/>
  <c r="V145" i="2"/>
  <c r="C146" i="2"/>
  <c r="G146" i="2"/>
  <c r="H146" i="2"/>
  <c r="I146" i="2"/>
  <c r="J146" i="2"/>
  <c r="T146" i="2"/>
  <c r="V146" i="2"/>
  <c r="C147" i="2"/>
  <c r="G147" i="2"/>
  <c r="H147" i="2"/>
  <c r="I147" i="2"/>
  <c r="J147" i="2"/>
  <c r="T147" i="2"/>
  <c r="V147" i="2"/>
  <c r="C148" i="2"/>
  <c r="G148" i="2"/>
  <c r="H148" i="2"/>
  <c r="I148" i="2"/>
  <c r="J148" i="2"/>
  <c r="T148" i="2"/>
  <c r="V148" i="2"/>
  <c r="C149" i="2"/>
  <c r="G149" i="2"/>
  <c r="H149" i="2"/>
  <c r="I149" i="2"/>
  <c r="J149" i="2"/>
  <c r="T149" i="2"/>
  <c r="V149" i="2"/>
  <c r="C150" i="2"/>
  <c r="G150" i="2"/>
  <c r="H150" i="2"/>
  <c r="I150" i="2"/>
  <c r="J150" i="2"/>
  <c r="T150" i="2"/>
  <c r="V150" i="2"/>
  <c r="C151" i="2"/>
  <c r="G151" i="2"/>
  <c r="H151" i="2"/>
  <c r="I151" i="2"/>
  <c r="J151" i="2"/>
  <c r="T151" i="2"/>
  <c r="V151" i="2"/>
  <c r="C152" i="2"/>
  <c r="G152" i="2"/>
  <c r="H152" i="2"/>
  <c r="I152" i="2"/>
  <c r="J152" i="2"/>
  <c r="T152" i="2"/>
  <c r="V152" i="2"/>
  <c r="C153" i="2"/>
  <c r="G153" i="2"/>
  <c r="H153" i="2"/>
  <c r="I153" i="2"/>
  <c r="J153" i="2"/>
  <c r="T153" i="2"/>
  <c r="V153" i="2"/>
  <c r="C154" i="2"/>
  <c r="G154" i="2"/>
  <c r="H154" i="2"/>
  <c r="I154" i="2"/>
  <c r="J154" i="2"/>
  <c r="T154" i="2"/>
  <c r="V154" i="2"/>
  <c r="C155" i="2"/>
  <c r="G155" i="2"/>
  <c r="H155" i="2"/>
  <c r="I155" i="2"/>
  <c r="J155" i="2"/>
  <c r="T155" i="2"/>
  <c r="V155" i="2"/>
  <c r="C156" i="2"/>
  <c r="G156" i="2"/>
  <c r="H156" i="2"/>
  <c r="I156" i="2"/>
  <c r="J156" i="2"/>
  <c r="T156" i="2"/>
  <c r="V156" i="2"/>
  <c r="C157" i="2"/>
  <c r="G157" i="2"/>
  <c r="H157" i="2"/>
  <c r="I157" i="2"/>
  <c r="J157" i="2"/>
  <c r="T157" i="2"/>
  <c r="V157" i="2"/>
  <c r="C158" i="2"/>
  <c r="G158" i="2"/>
  <c r="H158" i="2"/>
  <c r="I158" i="2"/>
  <c r="J158" i="2"/>
  <c r="T158" i="2"/>
  <c r="V158" i="2"/>
  <c r="C159" i="2"/>
  <c r="G159" i="2"/>
  <c r="H159" i="2"/>
  <c r="I159" i="2"/>
  <c r="J159" i="2"/>
  <c r="T159" i="2"/>
  <c r="V159" i="2"/>
  <c r="C160" i="2"/>
  <c r="G160" i="2"/>
  <c r="H160" i="2"/>
  <c r="I160" i="2"/>
  <c r="J160" i="2"/>
  <c r="T160" i="2"/>
  <c r="V160" i="2"/>
  <c r="C161" i="2"/>
  <c r="G161" i="2"/>
  <c r="H161" i="2"/>
  <c r="I161" i="2"/>
  <c r="J161" i="2"/>
  <c r="T161" i="2"/>
  <c r="V161" i="2"/>
  <c r="C162" i="2"/>
  <c r="G162" i="2"/>
  <c r="H162" i="2"/>
  <c r="I162" i="2"/>
  <c r="J162" i="2"/>
  <c r="T162" i="2"/>
  <c r="V162" i="2"/>
  <c r="C163" i="2"/>
  <c r="G163" i="2"/>
  <c r="H163" i="2"/>
  <c r="I163" i="2"/>
  <c r="J163" i="2"/>
  <c r="T163" i="2"/>
  <c r="V163" i="2"/>
  <c r="C164" i="2"/>
  <c r="G164" i="2"/>
  <c r="H164" i="2"/>
  <c r="I164" i="2"/>
  <c r="J164" i="2"/>
  <c r="T164" i="2"/>
  <c r="V164" i="2"/>
  <c r="C165" i="2"/>
  <c r="G165" i="2"/>
  <c r="H165" i="2"/>
  <c r="I165" i="2"/>
  <c r="J165" i="2"/>
  <c r="T165" i="2"/>
  <c r="V165" i="2"/>
  <c r="C166" i="2"/>
  <c r="G166" i="2"/>
  <c r="H166" i="2"/>
  <c r="I166" i="2"/>
  <c r="J166" i="2"/>
  <c r="T166" i="2"/>
  <c r="V166" i="2"/>
  <c r="C167" i="2"/>
  <c r="G167" i="2"/>
  <c r="H167" i="2"/>
  <c r="I167" i="2"/>
  <c r="J167" i="2"/>
  <c r="T167" i="2"/>
  <c r="V167" i="2"/>
  <c r="B11" i="3"/>
  <c r="D11" i="3"/>
  <c r="E11" i="3" s="1"/>
  <c r="A12" i="3"/>
  <c r="C12" i="3"/>
  <c r="D13" i="1"/>
  <c r="D19" i="1"/>
  <c r="D22" i="1"/>
  <c r="D24" i="1"/>
  <c r="C62" i="1"/>
  <c r="O17" i="2" s="1"/>
  <c r="C63" i="1"/>
  <c r="A1" i="6"/>
  <c r="D6" i="8"/>
  <c r="E6" i="8" s="1"/>
  <c r="D7" i="8"/>
  <c r="E7" i="8"/>
  <c r="D8" i="8"/>
  <c r="E8" i="8"/>
  <c r="D9" i="8"/>
  <c r="E9" i="8" s="1"/>
  <c r="D10" i="8"/>
  <c r="E10" i="8" s="1"/>
  <c r="D11" i="8"/>
  <c r="E11" i="8"/>
  <c r="D12" i="8"/>
  <c r="E12" i="8"/>
  <c r="D13" i="8"/>
  <c r="E13" i="8" s="1"/>
  <c r="D14" i="8"/>
  <c r="E14" i="8" s="1"/>
  <c r="D15" i="8"/>
  <c r="E15" i="8"/>
  <c r="B22" i="8"/>
  <c r="C22" i="8"/>
  <c r="D22" i="8"/>
  <c r="E22" i="8"/>
  <c r="B23" i="8"/>
  <c r="C23" i="8"/>
  <c r="D23" i="8"/>
  <c r="E23" i="8"/>
  <c r="B24" i="8"/>
  <c r="C24" i="8"/>
  <c r="D24" i="8"/>
  <c r="E24" i="8"/>
  <c r="B25" i="8"/>
  <c r="C25" i="8"/>
  <c r="D25" i="8"/>
  <c r="E25" i="8"/>
  <c r="C1" i="10"/>
  <c r="B4" i="10"/>
  <c r="D4" i="10"/>
  <c r="F4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P17" i="14" l="1"/>
  <c r="K132" i="14"/>
  <c r="K133" i="14"/>
  <c r="K137" i="14"/>
  <c r="K138" i="14"/>
  <c r="K154" i="14"/>
  <c r="K139" i="14"/>
  <c r="K155" i="14"/>
  <c r="K140" i="14"/>
  <c r="K156" i="14"/>
  <c r="C13" i="19"/>
  <c r="C14" i="19" s="1"/>
  <c r="C15" i="19" s="1"/>
  <c r="A18" i="14"/>
  <c r="A14" i="19"/>
  <c r="B13" i="19"/>
  <c r="B12" i="19"/>
  <c r="E12" i="19"/>
  <c r="N19" i="13"/>
  <c r="A20" i="13"/>
  <c r="O19" i="13"/>
  <c r="H17" i="13"/>
  <c r="T17" i="13" s="1"/>
  <c r="Q18" i="13"/>
  <c r="P18" i="13" s="1"/>
  <c r="N18" i="13"/>
  <c r="D26" i="1"/>
  <c r="D27" i="1"/>
  <c r="C64" i="1"/>
  <c r="A13" i="3"/>
  <c r="B13" i="3" s="1"/>
  <c r="B12" i="3"/>
  <c r="A18" i="2"/>
  <c r="N18" i="2" s="1"/>
  <c r="Q17" i="2"/>
  <c r="P17" i="2" s="1"/>
  <c r="C13" i="3"/>
  <c r="D12" i="3"/>
  <c r="E12" i="3" s="1"/>
  <c r="C17" i="2" s="1"/>
  <c r="J17" i="2" s="1"/>
  <c r="A14" i="3"/>
  <c r="R17" i="14" l="1"/>
  <c r="Q17" i="14" s="1"/>
  <c r="S17" i="14" s="1"/>
  <c r="D13" i="19"/>
  <c r="D14" i="19"/>
  <c r="P18" i="14"/>
  <c r="A19" i="14"/>
  <c r="O18" i="14"/>
  <c r="D15" i="19"/>
  <c r="C16" i="19"/>
  <c r="A15" i="19"/>
  <c r="B14" i="19"/>
  <c r="R18" i="13"/>
  <c r="S18" i="13" s="1"/>
  <c r="T18" i="13"/>
  <c r="I17" i="13"/>
  <c r="J18" i="13" s="1"/>
  <c r="Q19" i="13"/>
  <c r="P19" i="13"/>
  <c r="N20" i="13"/>
  <c r="A21" i="13"/>
  <c r="O20" i="13"/>
  <c r="A19" i="2"/>
  <c r="N19" i="2" s="1"/>
  <c r="O18" i="2"/>
  <c r="Q18" i="2" s="1"/>
  <c r="P18" i="2" s="1"/>
  <c r="R18" i="2" s="1"/>
  <c r="S18" i="2" s="1"/>
  <c r="R17" i="2"/>
  <c r="A15" i="3"/>
  <c r="B14" i="3"/>
  <c r="V17" i="2"/>
  <c r="D13" i="3"/>
  <c r="E13" i="3" s="1"/>
  <c r="C18" i="2" s="1"/>
  <c r="C14" i="3"/>
  <c r="I17" i="14" l="1"/>
  <c r="U17" i="14" s="1"/>
  <c r="J17" i="14" s="1"/>
  <c r="K18" i="14" s="1"/>
  <c r="T17" i="14"/>
  <c r="A20" i="14"/>
  <c r="P19" i="14"/>
  <c r="O19" i="14"/>
  <c r="R18" i="14"/>
  <c r="Q18" i="14" s="1"/>
  <c r="S18" i="14" s="1"/>
  <c r="A16" i="19"/>
  <c r="B15" i="19"/>
  <c r="C17" i="19"/>
  <c r="D16" i="19"/>
  <c r="R19" i="13"/>
  <c r="S19" i="13" s="1"/>
  <c r="A22" i="13"/>
  <c r="O21" i="13"/>
  <c r="N21" i="13"/>
  <c r="G18" i="13"/>
  <c r="T19" i="13"/>
  <c r="H18" i="13"/>
  <c r="V18" i="13" s="1"/>
  <c r="Q20" i="13"/>
  <c r="P20" i="13"/>
  <c r="I18" i="13"/>
  <c r="J19" i="13" s="1"/>
  <c r="O19" i="2"/>
  <c r="Q19" i="2" s="1"/>
  <c r="P19" i="2" s="1"/>
  <c r="R19" i="2" s="1"/>
  <c r="S19" i="2" s="1"/>
  <c r="A20" i="2"/>
  <c r="A21" i="2" s="1"/>
  <c r="B15" i="3"/>
  <c r="A16" i="3"/>
  <c r="D14" i="3"/>
  <c r="C15" i="3"/>
  <c r="S17" i="2"/>
  <c r="H17" i="2"/>
  <c r="T17" i="2" s="1"/>
  <c r="T18" i="14" l="1"/>
  <c r="U18" i="14"/>
  <c r="I18" i="14" s="1"/>
  <c r="R19" i="14"/>
  <c r="Q19" i="14" s="1"/>
  <c r="A21" i="14"/>
  <c r="P20" i="14"/>
  <c r="O20" i="14"/>
  <c r="C18" i="19"/>
  <c r="D17" i="19"/>
  <c r="B16" i="19"/>
  <c r="A17" i="19"/>
  <c r="H18" i="14"/>
  <c r="R20" i="13"/>
  <c r="S20" i="13" s="1"/>
  <c r="T20" i="13"/>
  <c r="H19" i="13"/>
  <c r="V19" i="13" s="1"/>
  <c r="G19" i="13"/>
  <c r="Q21" i="13"/>
  <c r="P21" i="13" s="1"/>
  <c r="A23" i="13"/>
  <c r="O22" i="13"/>
  <c r="N22" i="13"/>
  <c r="I19" i="13"/>
  <c r="J20" i="13" s="1"/>
  <c r="I17" i="2"/>
  <c r="J18" i="2" s="1"/>
  <c r="T18" i="2"/>
  <c r="O20" i="2"/>
  <c r="Q20" i="2" s="1"/>
  <c r="P20" i="2" s="1"/>
  <c r="R20" i="2" s="1"/>
  <c r="S20" i="2" s="1"/>
  <c r="N20" i="2"/>
  <c r="B16" i="3"/>
  <c r="A17" i="3"/>
  <c r="N21" i="2"/>
  <c r="O21" i="2"/>
  <c r="A22" i="2"/>
  <c r="D15" i="3"/>
  <c r="C16" i="3"/>
  <c r="X18" i="14" l="1"/>
  <c r="J18" i="14"/>
  <c r="K19" i="14" s="1"/>
  <c r="S19" i="14"/>
  <c r="T19" i="14" s="1"/>
  <c r="U19" i="14"/>
  <c r="I19" i="14" s="1"/>
  <c r="X19" i="14" s="1"/>
  <c r="R20" i="14"/>
  <c r="Q20" i="14" s="1"/>
  <c r="A22" i="14"/>
  <c r="P21" i="14"/>
  <c r="O21" i="14"/>
  <c r="A18" i="19"/>
  <c r="B17" i="19"/>
  <c r="C19" i="19"/>
  <c r="D18" i="19"/>
  <c r="R21" i="13"/>
  <c r="S21" i="13" s="1"/>
  <c r="A24" i="13"/>
  <c r="O23" i="13"/>
  <c r="N23" i="13"/>
  <c r="T21" i="13"/>
  <c r="G20" i="13"/>
  <c r="H20" i="13"/>
  <c r="V20" i="13" s="1"/>
  <c r="Q22" i="13"/>
  <c r="P22" i="13" s="1"/>
  <c r="I20" i="13"/>
  <c r="J21" i="13" s="1"/>
  <c r="G18" i="2"/>
  <c r="E14" i="3" s="1"/>
  <c r="C19" i="2" s="1"/>
  <c r="H18" i="2"/>
  <c r="V18" i="2" s="1"/>
  <c r="I18" i="2"/>
  <c r="D16" i="3"/>
  <c r="C17" i="3"/>
  <c r="Q21" i="2"/>
  <c r="P21" i="2" s="1"/>
  <c r="R21" i="2" s="1"/>
  <c r="S21" i="2" s="1"/>
  <c r="A23" i="2"/>
  <c r="N22" i="2"/>
  <c r="O22" i="2"/>
  <c r="B17" i="3"/>
  <c r="A18" i="3"/>
  <c r="J19" i="14" l="1"/>
  <c r="K20" i="14" s="1"/>
  <c r="H19" i="14"/>
  <c r="S20" i="14"/>
  <c r="T20" i="14" s="1"/>
  <c r="U20" i="14"/>
  <c r="H20" i="14" s="1"/>
  <c r="R21" i="14"/>
  <c r="Q21" i="14" s="1"/>
  <c r="P22" i="14"/>
  <c r="A23" i="14"/>
  <c r="O22" i="14"/>
  <c r="C20" i="19"/>
  <c r="D19" i="19"/>
  <c r="A19" i="19"/>
  <c r="B18" i="19"/>
  <c r="R22" i="13"/>
  <c r="S22" i="13" s="1"/>
  <c r="H21" i="13"/>
  <c r="V21" i="13" s="1"/>
  <c r="G21" i="13"/>
  <c r="T22" i="13"/>
  <c r="Q23" i="13"/>
  <c r="P23" i="13"/>
  <c r="A25" i="13"/>
  <c r="N24" i="13"/>
  <c r="O24" i="13"/>
  <c r="I21" i="13"/>
  <c r="J19" i="2"/>
  <c r="T19" i="2"/>
  <c r="Q22" i="2"/>
  <c r="P22" i="2" s="1"/>
  <c r="R22" i="2" s="1"/>
  <c r="S22" i="2" s="1"/>
  <c r="N23" i="2"/>
  <c r="A24" i="2"/>
  <c r="O23" i="2"/>
  <c r="B18" i="3"/>
  <c r="A19" i="3"/>
  <c r="C18" i="3"/>
  <c r="D17" i="3"/>
  <c r="I20" i="14" l="1"/>
  <c r="X20" i="14" s="1"/>
  <c r="J20" i="14"/>
  <c r="K21" i="14" s="1"/>
  <c r="S21" i="14"/>
  <c r="T21" i="14" s="1"/>
  <c r="U21" i="14"/>
  <c r="I21" i="14" s="1"/>
  <c r="X21" i="14" s="1"/>
  <c r="P23" i="14"/>
  <c r="A24" i="14"/>
  <c r="O23" i="14"/>
  <c r="R22" i="14"/>
  <c r="Q22" i="14" s="1"/>
  <c r="A20" i="19"/>
  <c r="B19" i="19"/>
  <c r="C21" i="19"/>
  <c r="D20" i="19"/>
  <c r="R23" i="13"/>
  <c r="S23" i="13" s="1"/>
  <c r="H22" i="13"/>
  <c r="V22" i="13" s="1"/>
  <c r="G22" i="13"/>
  <c r="T23" i="13"/>
  <c r="O25" i="13"/>
  <c r="N25" i="13"/>
  <c r="A26" i="13"/>
  <c r="Q24" i="13"/>
  <c r="P24" i="13"/>
  <c r="I22" i="13"/>
  <c r="G19" i="2"/>
  <c r="E15" i="3" s="1"/>
  <c r="C20" i="2" s="1"/>
  <c r="H19" i="2"/>
  <c r="V19" i="2" s="1"/>
  <c r="I19" i="2"/>
  <c r="D18" i="3"/>
  <c r="C19" i="3"/>
  <c r="B19" i="3"/>
  <c r="A20" i="3"/>
  <c r="Q23" i="2"/>
  <c r="P23" i="2" s="1"/>
  <c r="R23" i="2" s="1"/>
  <c r="S23" i="2" s="1"/>
  <c r="O24" i="2"/>
  <c r="A25" i="2"/>
  <c r="N24" i="2"/>
  <c r="J21" i="14" l="1"/>
  <c r="K22" i="14" s="1"/>
  <c r="H21" i="14"/>
  <c r="S22" i="14"/>
  <c r="T22" i="14" s="1"/>
  <c r="U22" i="14"/>
  <c r="H22" i="14" s="1"/>
  <c r="A25" i="14"/>
  <c r="P24" i="14"/>
  <c r="O24" i="14"/>
  <c r="R23" i="14"/>
  <c r="Q23" i="14" s="1"/>
  <c r="C22" i="19"/>
  <c r="D21" i="19"/>
  <c r="A21" i="19"/>
  <c r="B20" i="19"/>
  <c r="Q25" i="13"/>
  <c r="P25" i="13" s="1"/>
  <c r="O26" i="13"/>
  <c r="N26" i="13"/>
  <c r="A27" i="13"/>
  <c r="G23" i="13"/>
  <c r="T24" i="13"/>
  <c r="H23" i="13"/>
  <c r="V23" i="13" s="1"/>
  <c r="R24" i="13"/>
  <c r="S24" i="13" s="1"/>
  <c r="I23" i="13"/>
  <c r="J20" i="2"/>
  <c r="T20" i="2"/>
  <c r="N25" i="2"/>
  <c r="O25" i="2"/>
  <c r="A26" i="2"/>
  <c r="Q24" i="2"/>
  <c r="P24" i="2" s="1"/>
  <c r="R24" i="2" s="1"/>
  <c r="S24" i="2" s="1"/>
  <c r="B20" i="3"/>
  <c r="A21" i="3"/>
  <c r="C20" i="3"/>
  <c r="D19" i="3"/>
  <c r="I22" i="14" l="1"/>
  <c r="X22" i="14" s="1"/>
  <c r="J22" i="14"/>
  <c r="K23" i="14" s="1"/>
  <c r="S23" i="14"/>
  <c r="T23" i="14" s="1"/>
  <c r="U23" i="14"/>
  <c r="I23" i="14" s="1"/>
  <c r="X23" i="14" s="1"/>
  <c r="R24" i="14"/>
  <c r="Q24" i="14" s="1"/>
  <c r="P25" i="14"/>
  <c r="A26" i="14"/>
  <c r="O25" i="14"/>
  <c r="A22" i="19"/>
  <c r="B21" i="19"/>
  <c r="C23" i="19"/>
  <c r="D22" i="19"/>
  <c r="R25" i="13"/>
  <c r="S25" i="13" s="1"/>
  <c r="G24" i="13"/>
  <c r="H24" i="13"/>
  <c r="V24" i="13" s="1"/>
  <c r="N27" i="13"/>
  <c r="A28" i="13"/>
  <c r="O27" i="13"/>
  <c r="Q26" i="13"/>
  <c r="P26" i="13"/>
  <c r="I24" i="13"/>
  <c r="G20" i="2"/>
  <c r="E16" i="3" s="1"/>
  <c r="C21" i="2" s="1"/>
  <c r="H20" i="2"/>
  <c r="V20" i="2" s="1"/>
  <c r="I20" i="2"/>
  <c r="C21" i="3"/>
  <c r="D20" i="3"/>
  <c r="B21" i="3"/>
  <c r="A22" i="3"/>
  <c r="O26" i="2"/>
  <c r="A27" i="2"/>
  <c r="N26" i="2"/>
  <c r="Q25" i="2"/>
  <c r="P25" i="2" s="1"/>
  <c r="R25" i="2" s="1"/>
  <c r="S25" i="2" s="1"/>
  <c r="H23" i="14" l="1"/>
  <c r="J23" i="14"/>
  <c r="K24" i="14" s="1"/>
  <c r="S24" i="14"/>
  <c r="T24" i="14" s="1"/>
  <c r="U24" i="14"/>
  <c r="H24" i="14" s="1"/>
  <c r="A27" i="14"/>
  <c r="P26" i="14"/>
  <c r="O26" i="14"/>
  <c r="R25" i="14"/>
  <c r="Q25" i="14" s="1"/>
  <c r="S25" i="14" s="1"/>
  <c r="T25" i="14" s="1"/>
  <c r="D23" i="19"/>
  <c r="C24" i="19"/>
  <c r="A23" i="19"/>
  <c r="B22" i="19"/>
  <c r="I24" i="14"/>
  <c r="X24" i="14" s="1"/>
  <c r="J24" i="14"/>
  <c r="K25" i="14" s="1"/>
  <c r="Q27" i="13"/>
  <c r="P27" i="13"/>
  <c r="N28" i="13"/>
  <c r="A29" i="13"/>
  <c r="O28" i="13"/>
  <c r="R26" i="13"/>
  <c r="S26" i="13" s="1"/>
  <c r="J21" i="2"/>
  <c r="T21" i="2"/>
  <c r="Q26" i="2"/>
  <c r="P26" i="2" s="1"/>
  <c r="R26" i="2" s="1"/>
  <c r="S26" i="2" s="1"/>
  <c r="N27" i="2"/>
  <c r="A28" i="2"/>
  <c r="O27" i="2"/>
  <c r="A23" i="3"/>
  <c r="B22" i="3"/>
  <c r="D21" i="3"/>
  <c r="C22" i="3"/>
  <c r="R26" i="14" l="1"/>
  <c r="Q26" i="14" s="1"/>
  <c r="S26" i="14" s="1"/>
  <c r="T26" i="14" s="1"/>
  <c r="A28" i="14"/>
  <c r="P27" i="14"/>
  <c r="O27" i="14"/>
  <c r="C25" i="19"/>
  <c r="D24" i="19"/>
  <c r="A24" i="19"/>
  <c r="B23" i="19"/>
  <c r="Q28" i="13"/>
  <c r="P28" i="13"/>
  <c r="N29" i="13"/>
  <c r="A30" i="13"/>
  <c r="O29" i="13"/>
  <c r="R27" i="13"/>
  <c r="S27" i="13" s="1"/>
  <c r="G21" i="2"/>
  <c r="E17" i="3" s="1"/>
  <c r="C22" i="2" s="1"/>
  <c r="T22" i="2" s="1"/>
  <c r="H21" i="2"/>
  <c r="V21" i="2" s="1"/>
  <c r="I21" i="2"/>
  <c r="B23" i="3"/>
  <c r="A24" i="3"/>
  <c r="Q27" i="2"/>
  <c r="P27" i="2" s="1"/>
  <c r="R27" i="2" s="1"/>
  <c r="S27" i="2" s="1"/>
  <c r="O28" i="2"/>
  <c r="A29" i="2"/>
  <c r="N28" i="2"/>
  <c r="D22" i="3"/>
  <c r="C23" i="3"/>
  <c r="R27" i="14" l="1"/>
  <c r="Q27" i="14" s="1"/>
  <c r="S27" i="14" s="1"/>
  <c r="T27" i="14" s="1"/>
  <c r="A29" i="14"/>
  <c r="P28" i="14"/>
  <c r="O28" i="14"/>
  <c r="B24" i="19"/>
  <c r="A25" i="19"/>
  <c r="C26" i="19"/>
  <c r="D25" i="19"/>
  <c r="Q29" i="13"/>
  <c r="P29" i="13"/>
  <c r="O30" i="13"/>
  <c r="N30" i="13"/>
  <c r="A31" i="13"/>
  <c r="R28" i="13"/>
  <c r="S28" i="13" s="1"/>
  <c r="I22" i="2"/>
  <c r="G22" i="2"/>
  <c r="E18" i="3" s="1"/>
  <c r="C23" i="2" s="1"/>
  <c r="T23" i="2" s="1"/>
  <c r="H22" i="2"/>
  <c r="V22" i="2" s="1"/>
  <c r="N29" i="2"/>
  <c r="O29" i="2"/>
  <c r="A30" i="2"/>
  <c r="Q28" i="2"/>
  <c r="P28" i="2" s="1"/>
  <c r="R28" i="2" s="1"/>
  <c r="S28" i="2" s="1"/>
  <c r="A25" i="3"/>
  <c r="B24" i="3"/>
  <c r="D23" i="3"/>
  <c r="C24" i="3"/>
  <c r="R28" i="14" l="1"/>
  <c r="Q28" i="14" s="1"/>
  <c r="S28" i="14" s="1"/>
  <c r="T28" i="14" s="1"/>
  <c r="A30" i="14"/>
  <c r="P29" i="14"/>
  <c r="O29" i="14"/>
  <c r="C27" i="19"/>
  <c r="D26" i="19"/>
  <c r="A26" i="19"/>
  <c r="B25" i="19"/>
  <c r="A32" i="13"/>
  <c r="O31" i="13"/>
  <c r="N31" i="13"/>
  <c r="Q30" i="13"/>
  <c r="P30" i="13" s="1"/>
  <c r="R29" i="13"/>
  <c r="S29" i="13" s="1"/>
  <c r="G23" i="2"/>
  <c r="E19" i="3" s="1"/>
  <c r="C24" i="2" s="1"/>
  <c r="T24" i="2" s="1"/>
  <c r="H23" i="2"/>
  <c r="V23" i="2" s="1"/>
  <c r="I23" i="2"/>
  <c r="A31" i="2"/>
  <c r="N30" i="2"/>
  <c r="O30" i="2"/>
  <c r="A26" i="3"/>
  <c r="B25" i="3"/>
  <c r="Q29" i="2"/>
  <c r="P29" i="2" s="1"/>
  <c r="R29" i="2" s="1"/>
  <c r="S29" i="2" s="1"/>
  <c r="D24" i="3"/>
  <c r="C25" i="3"/>
  <c r="R29" i="14" l="1"/>
  <c r="Q29" i="14" s="1"/>
  <c r="S29" i="14" s="1"/>
  <c r="T29" i="14" s="1"/>
  <c r="A31" i="14"/>
  <c r="P30" i="14"/>
  <c r="O30" i="14"/>
  <c r="A27" i="19"/>
  <c r="B26" i="19"/>
  <c r="C28" i="19"/>
  <c r="D27" i="19"/>
  <c r="R30" i="13"/>
  <c r="S30" i="13" s="1"/>
  <c r="Q31" i="13"/>
  <c r="P31" i="13"/>
  <c r="O32" i="13"/>
  <c r="N32" i="13"/>
  <c r="A33" i="13"/>
  <c r="G24" i="2"/>
  <c r="E20" i="3" s="1"/>
  <c r="H24" i="2"/>
  <c r="V24" i="2" s="1"/>
  <c r="I24" i="2"/>
  <c r="Q30" i="2"/>
  <c r="P30" i="2" s="1"/>
  <c r="R30" i="2" s="1"/>
  <c r="S30" i="2" s="1"/>
  <c r="A27" i="3"/>
  <c r="B26" i="3"/>
  <c r="C26" i="3"/>
  <c r="D25" i="3"/>
  <c r="N31" i="2"/>
  <c r="O31" i="2"/>
  <c r="A32" i="2"/>
  <c r="R30" i="14" l="1"/>
  <c r="Q30" i="14" s="1"/>
  <c r="S30" i="14" s="1"/>
  <c r="T30" i="14" s="1"/>
  <c r="P31" i="14"/>
  <c r="A32" i="14"/>
  <c r="O31" i="14"/>
  <c r="C29" i="19"/>
  <c r="D28" i="19"/>
  <c r="A28" i="19"/>
  <c r="B27" i="19"/>
  <c r="C25" i="2"/>
  <c r="T25" i="2" s="1"/>
  <c r="C25" i="13"/>
  <c r="T25" i="13" s="1"/>
  <c r="U25" i="14"/>
  <c r="R31" i="13"/>
  <c r="S31" i="13" s="1"/>
  <c r="O33" i="13"/>
  <c r="N33" i="13"/>
  <c r="A34" i="13"/>
  <c r="Q32" i="13"/>
  <c r="P32" i="13" s="1"/>
  <c r="G25" i="2"/>
  <c r="E21" i="3" s="1"/>
  <c r="H25" i="2"/>
  <c r="V25" i="2" s="1"/>
  <c r="I25" i="2"/>
  <c r="A28" i="3"/>
  <c r="B27" i="3"/>
  <c r="Q31" i="2"/>
  <c r="P31" i="2" s="1"/>
  <c r="R31" i="2" s="1"/>
  <c r="S31" i="2" s="1"/>
  <c r="D26" i="3"/>
  <c r="C27" i="3"/>
  <c r="O32" i="2"/>
  <c r="A33" i="2"/>
  <c r="N32" i="2"/>
  <c r="A33" i="14" l="1"/>
  <c r="P32" i="14"/>
  <c r="O32" i="14"/>
  <c r="R31" i="14"/>
  <c r="Q31" i="14" s="1"/>
  <c r="S31" i="14" s="1"/>
  <c r="T31" i="14" s="1"/>
  <c r="A29" i="19"/>
  <c r="B28" i="19"/>
  <c r="C30" i="19"/>
  <c r="D29" i="19"/>
  <c r="I25" i="14"/>
  <c r="X25" i="14" s="1"/>
  <c r="H25" i="14"/>
  <c r="J25" i="14"/>
  <c r="G25" i="13"/>
  <c r="I25" i="13"/>
  <c r="J26" i="13" s="1"/>
  <c r="T26" i="13"/>
  <c r="H25" i="13"/>
  <c r="V25" i="13" s="1"/>
  <c r="C26" i="2"/>
  <c r="T26" i="2" s="1"/>
  <c r="G26" i="2" s="1"/>
  <c r="E22" i="3" s="1"/>
  <c r="U26" i="14"/>
  <c r="V26" i="14" s="1"/>
  <c r="C26" i="13"/>
  <c r="R32" i="13"/>
  <c r="S32" i="13" s="1"/>
  <c r="N34" i="13"/>
  <c r="A35" i="13"/>
  <c r="O34" i="13"/>
  <c r="Q33" i="13"/>
  <c r="P33" i="13" s="1"/>
  <c r="B28" i="3"/>
  <c r="A29" i="3"/>
  <c r="N33" i="2"/>
  <c r="A34" i="2"/>
  <c r="O33" i="2"/>
  <c r="Q32" i="2"/>
  <c r="P32" i="2" s="1"/>
  <c r="R32" i="2" s="1"/>
  <c r="S32" i="2" s="1"/>
  <c r="D27" i="3"/>
  <c r="C28" i="3"/>
  <c r="R32" i="14" l="1"/>
  <c r="Q32" i="14" s="1"/>
  <c r="S32" i="14" s="1"/>
  <c r="T32" i="14" s="1"/>
  <c r="P33" i="14"/>
  <c r="A34" i="14"/>
  <c r="O33" i="14"/>
  <c r="C31" i="19"/>
  <c r="D30" i="19"/>
  <c r="A30" i="19"/>
  <c r="B29" i="19"/>
  <c r="J26" i="2"/>
  <c r="K26" i="14"/>
  <c r="I26" i="2"/>
  <c r="H26" i="2"/>
  <c r="V26" i="2" s="1"/>
  <c r="I26" i="14"/>
  <c r="X26" i="14" s="1"/>
  <c r="J26" i="14"/>
  <c r="H26" i="14"/>
  <c r="H26" i="13"/>
  <c r="V26" i="13" s="1"/>
  <c r="G26" i="13"/>
  <c r="I26" i="13"/>
  <c r="C27" i="2"/>
  <c r="T27" i="2" s="1"/>
  <c r="I27" i="2" s="1"/>
  <c r="U27" i="14"/>
  <c r="V27" i="14" s="1"/>
  <c r="C27" i="13"/>
  <c r="T27" i="13" s="1"/>
  <c r="R33" i="13"/>
  <c r="S33" i="13" s="1"/>
  <c r="Q34" i="13"/>
  <c r="P34" i="13"/>
  <c r="O35" i="13"/>
  <c r="A36" i="13"/>
  <c r="N35" i="13"/>
  <c r="O34" i="2"/>
  <c r="A35" i="2"/>
  <c r="N34" i="2"/>
  <c r="B29" i="3"/>
  <c r="A30" i="3"/>
  <c r="Q33" i="2"/>
  <c r="P33" i="2" s="1"/>
  <c r="R33" i="2" s="1"/>
  <c r="S33" i="2" s="1"/>
  <c r="D28" i="3"/>
  <c r="C29" i="3"/>
  <c r="K27" i="14" l="1"/>
  <c r="P34" i="14"/>
  <c r="A35" i="14"/>
  <c r="O34" i="14"/>
  <c r="R33" i="14"/>
  <c r="Q33" i="14" s="1"/>
  <c r="S33" i="14" s="1"/>
  <c r="T33" i="14" s="1"/>
  <c r="A31" i="19"/>
  <c r="B30" i="19"/>
  <c r="D31" i="19"/>
  <c r="C32" i="19"/>
  <c r="H27" i="2"/>
  <c r="V27" i="2" s="1"/>
  <c r="G27" i="2"/>
  <c r="E23" i="3" s="1"/>
  <c r="I27" i="14"/>
  <c r="X27" i="14" s="1"/>
  <c r="J27" i="14"/>
  <c r="H27" i="14"/>
  <c r="C28" i="2"/>
  <c r="T28" i="2" s="1"/>
  <c r="H28" i="2" s="1"/>
  <c r="V28" i="2" s="1"/>
  <c r="U28" i="14"/>
  <c r="V28" i="14" s="1"/>
  <c r="C28" i="13"/>
  <c r="T28" i="13" s="1"/>
  <c r="H27" i="13"/>
  <c r="V27" i="13" s="1"/>
  <c r="I27" i="13"/>
  <c r="G27" i="13"/>
  <c r="Q35" i="13"/>
  <c r="P35" i="13" s="1"/>
  <c r="R34" i="13"/>
  <c r="S34" i="13" s="1"/>
  <c r="N36" i="13"/>
  <c r="O36" i="13"/>
  <c r="A37" i="13"/>
  <c r="B30" i="3"/>
  <c r="A31" i="3"/>
  <c r="N35" i="2"/>
  <c r="A36" i="2"/>
  <c r="O35" i="2"/>
  <c r="D29" i="3"/>
  <c r="C30" i="3"/>
  <c r="Q34" i="2"/>
  <c r="P34" i="2" s="1"/>
  <c r="R34" i="2" s="1"/>
  <c r="S34" i="2" s="1"/>
  <c r="A36" i="14" l="1"/>
  <c r="P35" i="14"/>
  <c r="O35" i="14"/>
  <c r="R34" i="14"/>
  <c r="Q34" i="14" s="1"/>
  <c r="S34" i="14" s="1"/>
  <c r="T34" i="14" s="1"/>
  <c r="C33" i="19"/>
  <c r="D32" i="19"/>
  <c r="A32" i="19"/>
  <c r="B31" i="19"/>
  <c r="H28" i="14"/>
  <c r="I28" i="14"/>
  <c r="X28" i="14" s="1"/>
  <c r="J28" i="14"/>
  <c r="J28" i="2"/>
  <c r="K28" i="14"/>
  <c r="J28" i="13"/>
  <c r="G28" i="2"/>
  <c r="E24" i="3" s="1"/>
  <c r="I28" i="13"/>
  <c r="G28" i="13"/>
  <c r="H28" i="13"/>
  <c r="V28" i="13" s="1"/>
  <c r="I28" i="2"/>
  <c r="R35" i="13"/>
  <c r="S35" i="13" s="1"/>
  <c r="A38" i="13"/>
  <c r="N37" i="13"/>
  <c r="O37" i="13"/>
  <c r="Q36" i="13"/>
  <c r="P36" i="13"/>
  <c r="Q35" i="2"/>
  <c r="P35" i="2" s="1"/>
  <c r="R35" i="2" s="1"/>
  <c r="S35" i="2" s="1"/>
  <c r="C31" i="3"/>
  <c r="D30" i="3"/>
  <c r="O36" i="2"/>
  <c r="A37" i="2"/>
  <c r="N36" i="2"/>
  <c r="B31" i="3"/>
  <c r="A32" i="3"/>
  <c r="R35" i="14" l="1"/>
  <c r="Q35" i="14" s="1"/>
  <c r="S35" i="14" s="1"/>
  <c r="T35" i="14" s="1"/>
  <c r="A37" i="14"/>
  <c r="P36" i="14"/>
  <c r="O36" i="14"/>
  <c r="B32" i="19"/>
  <c r="A33" i="19"/>
  <c r="C34" i="19"/>
  <c r="D33" i="19"/>
  <c r="C29" i="2"/>
  <c r="T29" i="2" s="1"/>
  <c r="C29" i="13"/>
  <c r="T29" i="13" s="1"/>
  <c r="U29" i="14"/>
  <c r="V29" i="14" s="1"/>
  <c r="J29" i="13"/>
  <c r="Q37" i="13"/>
  <c r="P37" i="13"/>
  <c r="A39" i="13"/>
  <c r="O38" i="13"/>
  <c r="N38" i="13"/>
  <c r="R36" i="13"/>
  <c r="S36" i="13" s="1"/>
  <c r="Q36" i="2"/>
  <c r="P36" i="2" s="1"/>
  <c r="R36" i="2" s="1"/>
  <c r="S36" i="2" s="1"/>
  <c r="N37" i="2"/>
  <c r="O37" i="2"/>
  <c r="A38" i="2"/>
  <c r="C32" i="3"/>
  <c r="D31" i="3"/>
  <c r="A33" i="3"/>
  <c r="B32" i="3"/>
  <c r="R36" i="14" l="1"/>
  <c r="Q36" i="14" s="1"/>
  <c r="S36" i="14" s="1"/>
  <c r="T36" i="14" s="1"/>
  <c r="A38" i="14"/>
  <c r="P37" i="14"/>
  <c r="O37" i="14"/>
  <c r="A34" i="19"/>
  <c r="B33" i="19"/>
  <c r="C35" i="19"/>
  <c r="D34" i="19"/>
  <c r="K29" i="14"/>
  <c r="H29" i="13"/>
  <c r="V29" i="13" s="1"/>
  <c r="G29" i="13"/>
  <c r="I29" i="13"/>
  <c r="G29" i="2"/>
  <c r="E25" i="3" s="1"/>
  <c r="I29" i="2"/>
  <c r="H29" i="2"/>
  <c r="V29" i="2" s="1"/>
  <c r="I29" i="14"/>
  <c r="X29" i="14" s="1"/>
  <c r="H29" i="14"/>
  <c r="J29" i="14"/>
  <c r="J29" i="2"/>
  <c r="Q38" i="13"/>
  <c r="P38" i="13"/>
  <c r="A40" i="13"/>
  <c r="O39" i="13"/>
  <c r="N39" i="13"/>
  <c r="R37" i="13"/>
  <c r="S37" i="13" s="1"/>
  <c r="C33" i="3"/>
  <c r="D32" i="3"/>
  <c r="A39" i="2"/>
  <c r="N38" i="2"/>
  <c r="O38" i="2"/>
  <c r="Q37" i="2"/>
  <c r="P37" i="2" s="1"/>
  <c r="R37" i="2" s="1"/>
  <c r="S37" i="2" s="1"/>
  <c r="A34" i="3"/>
  <c r="B33" i="3"/>
  <c r="R37" i="14" l="1"/>
  <c r="Q37" i="14" s="1"/>
  <c r="S37" i="14" s="1"/>
  <c r="T37" i="14" s="1"/>
  <c r="P38" i="14"/>
  <c r="A39" i="14"/>
  <c r="O38" i="14"/>
  <c r="C36" i="19"/>
  <c r="D35" i="19"/>
  <c r="A35" i="19"/>
  <c r="B34" i="19"/>
  <c r="C30" i="2"/>
  <c r="T30" i="2" s="1"/>
  <c r="C30" i="13"/>
  <c r="T30" i="13" s="1"/>
  <c r="U30" i="14"/>
  <c r="V30" i="14" s="1"/>
  <c r="Q39" i="13"/>
  <c r="P39" i="13"/>
  <c r="R38" i="13"/>
  <c r="S38" i="13" s="1"/>
  <c r="O40" i="13"/>
  <c r="N40" i="13"/>
  <c r="A41" i="13"/>
  <c r="A35" i="3"/>
  <c r="B34" i="3"/>
  <c r="Q38" i="2"/>
  <c r="P38" i="2" s="1"/>
  <c r="R38" i="2" s="1"/>
  <c r="S38" i="2" s="1"/>
  <c r="N39" i="2"/>
  <c r="A40" i="2"/>
  <c r="O39" i="2"/>
  <c r="C34" i="3"/>
  <c r="D33" i="3"/>
  <c r="K30" i="14" l="1"/>
  <c r="P39" i="14"/>
  <c r="A40" i="14"/>
  <c r="O39" i="14"/>
  <c r="R38" i="14"/>
  <c r="Q38" i="14" s="1"/>
  <c r="S38" i="14" s="1"/>
  <c r="T38" i="14" s="1"/>
  <c r="A36" i="19"/>
  <c r="B35" i="19"/>
  <c r="C37" i="19"/>
  <c r="D36" i="19"/>
  <c r="J30" i="14"/>
  <c r="H30" i="14"/>
  <c r="I30" i="14"/>
  <c r="X30" i="14" s="1"/>
  <c r="G30" i="13"/>
  <c r="I30" i="13"/>
  <c r="H30" i="13"/>
  <c r="V30" i="13" s="1"/>
  <c r="H30" i="2"/>
  <c r="V30" i="2" s="1"/>
  <c r="G30" i="2"/>
  <c r="E26" i="3" s="1"/>
  <c r="I30" i="2"/>
  <c r="Q40" i="13"/>
  <c r="P40" i="13" s="1"/>
  <c r="O41" i="13"/>
  <c r="N41" i="13"/>
  <c r="A42" i="13"/>
  <c r="R39" i="13"/>
  <c r="S39" i="13" s="1"/>
  <c r="D34" i="3"/>
  <c r="C35" i="3"/>
  <c r="O40" i="2"/>
  <c r="A41" i="2"/>
  <c r="N40" i="2"/>
  <c r="Q39" i="2"/>
  <c r="P39" i="2" s="1"/>
  <c r="R39" i="2" s="1"/>
  <c r="S39" i="2" s="1"/>
  <c r="A36" i="3"/>
  <c r="B35" i="3"/>
  <c r="A41" i="14" l="1"/>
  <c r="P40" i="14"/>
  <c r="O40" i="14"/>
  <c r="R39" i="14"/>
  <c r="Q39" i="14" s="1"/>
  <c r="S39" i="14" s="1"/>
  <c r="T39" i="14" s="1"/>
  <c r="C38" i="19"/>
  <c r="D37" i="19"/>
  <c r="A37" i="19"/>
  <c r="B36" i="19"/>
  <c r="C31" i="2"/>
  <c r="T31" i="2" s="1"/>
  <c r="U31" i="14"/>
  <c r="V31" i="14" s="1"/>
  <c r="C31" i="13"/>
  <c r="T31" i="13" s="1"/>
  <c r="R40" i="13"/>
  <c r="S40" i="13" s="1"/>
  <c r="N42" i="13"/>
  <c r="A43" i="13"/>
  <c r="O42" i="13"/>
  <c r="Q41" i="13"/>
  <c r="P41" i="13"/>
  <c r="B36" i="3"/>
  <c r="A37" i="3"/>
  <c r="Q40" i="2"/>
  <c r="P40" i="2" s="1"/>
  <c r="R40" i="2" s="1"/>
  <c r="S40" i="2" s="1"/>
  <c r="N41" i="2"/>
  <c r="A42" i="2"/>
  <c r="O41" i="2"/>
  <c r="D35" i="3"/>
  <c r="C36" i="3"/>
  <c r="K31" i="14" l="1"/>
  <c r="R40" i="14"/>
  <c r="Q40" i="14" s="1"/>
  <c r="S40" i="14" s="1"/>
  <c r="T40" i="14" s="1"/>
  <c r="P41" i="14"/>
  <c r="A42" i="14"/>
  <c r="O41" i="14"/>
  <c r="A38" i="19"/>
  <c r="B37" i="19"/>
  <c r="C39" i="19"/>
  <c r="D38" i="19"/>
  <c r="G31" i="13"/>
  <c r="H31" i="13"/>
  <c r="V31" i="13" s="1"/>
  <c r="I31" i="13"/>
  <c r="I31" i="14"/>
  <c r="X31" i="14" s="1"/>
  <c r="H31" i="14"/>
  <c r="J31" i="14"/>
  <c r="I31" i="2"/>
  <c r="G31" i="2"/>
  <c r="E27" i="3" s="1"/>
  <c r="H31" i="2"/>
  <c r="V31" i="2" s="1"/>
  <c r="R41" i="13"/>
  <c r="S41" i="13" s="1"/>
  <c r="N43" i="13"/>
  <c r="O43" i="13"/>
  <c r="A44" i="13"/>
  <c r="Q42" i="13"/>
  <c r="P42" i="13"/>
  <c r="D36" i="3"/>
  <c r="C37" i="3"/>
  <c r="Q41" i="2"/>
  <c r="P41" i="2" s="1"/>
  <c r="R41" i="2" s="1"/>
  <c r="S41" i="2" s="1"/>
  <c r="O42" i="2"/>
  <c r="A43" i="2"/>
  <c r="N42" i="2"/>
  <c r="B37" i="3"/>
  <c r="A38" i="3"/>
  <c r="P42" i="14" l="1"/>
  <c r="A43" i="14"/>
  <c r="O42" i="14"/>
  <c r="R41" i="14"/>
  <c r="Q41" i="14" s="1"/>
  <c r="S41" i="14" s="1"/>
  <c r="T41" i="14" s="1"/>
  <c r="D39" i="19"/>
  <c r="C40" i="19"/>
  <c r="A39" i="19"/>
  <c r="B38" i="19"/>
  <c r="C32" i="2"/>
  <c r="T32" i="2" s="1"/>
  <c r="U32" i="14"/>
  <c r="V32" i="14" s="1"/>
  <c r="C32" i="13"/>
  <c r="T32" i="13" s="1"/>
  <c r="J32" i="2"/>
  <c r="O44" i="13"/>
  <c r="A45" i="13"/>
  <c r="N44" i="13"/>
  <c r="R42" i="13"/>
  <c r="S42" i="13" s="1"/>
  <c r="Q43" i="13"/>
  <c r="P43" i="13" s="1"/>
  <c r="B38" i="3"/>
  <c r="A39" i="3"/>
  <c r="N43" i="2"/>
  <c r="A44" i="2"/>
  <c r="O43" i="2"/>
  <c r="Q42" i="2"/>
  <c r="P42" i="2" s="1"/>
  <c r="R42" i="2" s="1"/>
  <c r="S42" i="2" s="1"/>
  <c r="D37" i="3"/>
  <c r="C38" i="3"/>
  <c r="A44" i="14" l="1"/>
  <c r="P43" i="14"/>
  <c r="O43" i="14"/>
  <c r="R42" i="14"/>
  <c r="Q42" i="14" s="1"/>
  <c r="S42" i="14" s="1"/>
  <c r="T42" i="14" s="1"/>
  <c r="C41" i="19"/>
  <c r="D40" i="19"/>
  <c r="A40" i="19"/>
  <c r="B39" i="19"/>
  <c r="G32" i="13"/>
  <c r="H32" i="13"/>
  <c r="V32" i="13" s="1"/>
  <c r="I32" i="13"/>
  <c r="I32" i="2"/>
  <c r="G32" i="2"/>
  <c r="E28" i="3" s="1"/>
  <c r="H32" i="2"/>
  <c r="V32" i="2" s="1"/>
  <c r="K32" i="14"/>
  <c r="I32" i="14"/>
  <c r="X32" i="14" s="1"/>
  <c r="H32" i="14"/>
  <c r="J32" i="14"/>
  <c r="J32" i="13"/>
  <c r="R43" i="13"/>
  <c r="S43" i="13" s="1"/>
  <c r="A46" i="13"/>
  <c r="O45" i="13"/>
  <c r="N45" i="13"/>
  <c r="Q44" i="13"/>
  <c r="P44" i="13" s="1"/>
  <c r="O44" i="2"/>
  <c r="A45" i="2"/>
  <c r="N44" i="2"/>
  <c r="Q43" i="2"/>
  <c r="P43" i="2" s="1"/>
  <c r="R43" i="2" s="1"/>
  <c r="S43" i="2" s="1"/>
  <c r="B39" i="3"/>
  <c r="A40" i="3"/>
  <c r="C39" i="3"/>
  <c r="D38" i="3"/>
  <c r="R43" i="14" l="1"/>
  <c r="Q43" i="14"/>
  <c r="S43" i="14" s="1"/>
  <c r="T43" i="14" s="1"/>
  <c r="A45" i="14"/>
  <c r="P44" i="14"/>
  <c r="O44" i="14"/>
  <c r="B40" i="19"/>
  <c r="A41" i="19"/>
  <c r="C42" i="19"/>
  <c r="D41" i="19"/>
  <c r="C33" i="2"/>
  <c r="T33" i="2" s="1"/>
  <c r="U33" i="14"/>
  <c r="V33" i="14" s="1"/>
  <c r="C33" i="13"/>
  <c r="T33" i="13" s="1"/>
  <c r="J33" i="2"/>
  <c r="K33" i="14"/>
  <c r="J33" i="13"/>
  <c r="R44" i="13"/>
  <c r="S44" i="13" s="1"/>
  <c r="Q45" i="13"/>
  <c r="P45" i="13"/>
  <c r="A47" i="13"/>
  <c r="O46" i="13"/>
  <c r="N46" i="13"/>
  <c r="A41" i="3"/>
  <c r="B40" i="3"/>
  <c r="C40" i="3"/>
  <c r="D39" i="3"/>
  <c r="N45" i="2"/>
  <c r="O45" i="2"/>
  <c r="A46" i="2"/>
  <c r="Q44" i="2"/>
  <c r="P44" i="2" s="1"/>
  <c r="R44" i="2" s="1"/>
  <c r="S44" i="2" s="1"/>
  <c r="R44" i="14" l="1"/>
  <c r="Q44" i="14" s="1"/>
  <c r="S44" i="14" s="1"/>
  <c r="T44" i="14" s="1"/>
  <c r="A46" i="14"/>
  <c r="P45" i="14"/>
  <c r="O45" i="14"/>
  <c r="A42" i="19"/>
  <c r="B41" i="19"/>
  <c r="C43" i="19"/>
  <c r="D42" i="19"/>
  <c r="G33" i="13"/>
  <c r="I33" i="13"/>
  <c r="H33" i="13"/>
  <c r="V33" i="13" s="1"/>
  <c r="J33" i="14"/>
  <c r="K34" i="14" s="1"/>
  <c r="I33" i="14"/>
  <c r="X33" i="14" s="1"/>
  <c r="H33" i="14"/>
  <c r="G33" i="2"/>
  <c r="E29" i="3" s="1"/>
  <c r="I33" i="2"/>
  <c r="H33" i="2"/>
  <c r="V33" i="2" s="1"/>
  <c r="R45" i="13"/>
  <c r="S45" i="13" s="1"/>
  <c r="A48" i="13"/>
  <c r="O47" i="13"/>
  <c r="N47" i="13"/>
  <c r="Q46" i="13"/>
  <c r="P46" i="13"/>
  <c r="Q45" i="2"/>
  <c r="P45" i="2" s="1"/>
  <c r="R45" i="2" s="1"/>
  <c r="S45" i="2" s="1"/>
  <c r="C41" i="3"/>
  <c r="D40" i="3"/>
  <c r="A47" i="2"/>
  <c r="N46" i="2"/>
  <c r="O46" i="2"/>
  <c r="A42" i="3"/>
  <c r="B41" i="3"/>
  <c r="R45" i="14" l="1"/>
  <c r="Q45" i="14" s="1"/>
  <c r="S45" i="14" s="1"/>
  <c r="T45" i="14" s="1"/>
  <c r="A47" i="14"/>
  <c r="P46" i="14"/>
  <c r="O46" i="14"/>
  <c r="C44" i="19"/>
  <c r="D43" i="19"/>
  <c r="A43" i="19"/>
  <c r="B42" i="19"/>
  <c r="C34" i="2"/>
  <c r="T34" i="2" s="1"/>
  <c r="U34" i="14"/>
  <c r="V34" i="14" s="1"/>
  <c r="C34" i="13"/>
  <c r="T34" i="13" s="1"/>
  <c r="Q47" i="13"/>
  <c r="P47" i="13"/>
  <c r="O48" i="13"/>
  <c r="N48" i="13"/>
  <c r="A49" i="13"/>
  <c r="R46" i="13"/>
  <c r="S46" i="13" s="1"/>
  <c r="A43" i="3"/>
  <c r="B42" i="3"/>
  <c r="N47" i="2"/>
  <c r="A48" i="2"/>
  <c r="O47" i="2"/>
  <c r="C42" i="3"/>
  <c r="D41" i="3"/>
  <c r="Q46" i="2"/>
  <c r="P46" i="2" s="1"/>
  <c r="R46" i="2" s="1"/>
  <c r="S46" i="2" s="1"/>
  <c r="R46" i="14" l="1"/>
  <c r="Q46" i="14" s="1"/>
  <c r="S46" i="14" s="1"/>
  <c r="T46" i="14" s="1"/>
  <c r="P47" i="14"/>
  <c r="A48" i="14"/>
  <c r="O47" i="14"/>
  <c r="A44" i="19"/>
  <c r="B43" i="19"/>
  <c r="C45" i="19"/>
  <c r="D44" i="19"/>
  <c r="I34" i="13"/>
  <c r="H34" i="13"/>
  <c r="V34" i="13" s="1"/>
  <c r="G34" i="13"/>
  <c r="J34" i="14"/>
  <c r="I34" i="14"/>
  <c r="X34" i="14" s="1"/>
  <c r="H34" i="14"/>
  <c r="H34" i="2"/>
  <c r="V34" i="2" s="1"/>
  <c r="I34" i="2"/>
  <c r="G34" i="2"/>
  <c r="E30" i="3" s="1"/>
  <c r="Q48" i="13"/>
  <c r="P48" i="13" s="1"/>
  <c r="R47" i="13"/>
  <c r="S47" i="13" s="1"/>
  <c r="O49" i="13"/>
  <c r="N49" i="13"/>
  <c r="A50" i="13"/>
  <c r="D42" i="3"/>
  <c r="C43" i="3"/>
  <c r="Q47" i="2"/>
  <c r="P47" i="2" s="1"/>
  <c r="R47" i="2" s="1"/>
  <c r="S47" i="2" s="1"/>
  <c r="O48" i="2"/>
  <c r="A49" i="2"/>
  <c r="N48" i="2"/>
  <c r="A44" i="3"/>
  <c r="B43" i="3"/>
  <c r="A49" i="14" l="1"/>
  <c r="P48" i="14"/>
  <c r="O48" i="14"/>
  <c r="R47" i="14"/>
  <c r="Q47" i="14" s="1"/>
  <c r="S47" i="14" s="1"/>
  <c r="T47" i="14" s="1"/>
  <c r="C46" i="19"/>
  <c r="D45" i="19"/>
  <c r="A45" i="19"/>
  <c r="B44" i="19"/>
  <c r="C35" i="2"/>
  <c r="T35" i="2" s="1"/>
  <c r="C35" i="13"/>
  <c r="T35" i="13" s="1"/>
  <c r="U35" i="14"/>
  <c r="V35" i="14" s="1"/>
  <c r="R48" i="13"/>
  <c r="S48" i="13" s="1"/>
  <c r="Q49" i="13"/>
  <c r="P49" i="13" s="1"/>
  <c r="N50" i="13"/>
  <c r="O50" i="13"/>
  <c r="A51" i="13"/>
  <c r="B44" i="3"/>
  <c r="A45" i="3"/>
  <c r="N49" i="2"/>
  <c r="A50" i="2"/>
  <c r="O49" i="2"/>
  <c r="Q48" i="2"/>
  <c r="P48" i="2" s="1"/>
  <c r="R48" i="2" s="1"/>
  <c r="S48" i="2" s="1"/>
  <c r="D43" i="3"/>
  <c r="C44" i="3"/>
  <c r="K35" i="14" l="1"/>
  <c r="R48" i="14"/>
  <c r="Q48" i="14" s="1"/>
  <c r="S48" i="14" s="1"/>
  <c r="T48" i="14" s="1"/>
  <c r="P49" i="14"/>
  <c r="A50" i="14"/>
  <c r="O49" i="14"/>
  <c r="A46" i="19"/>
  <c r="B45" i="19"/>
  <c r="C47" i="19"/>
  <c r="D46" i="19"/>
  <c r="H35" i="14"/>
  <c r="I35" i="14"/>
  <c r="X35" i="14" s="1"/>
  <c r="J35" i="14"/>
  <c r="K36" i="14" s="1"/>
  <c r="I35" i="13"/>
  <c r="H35" i="13"/>
  <c r="V35" i="13" s="1"/>
  <c r="G35" i="13"/>
  <c r="G35" i="2"/>
  <c r="E31" i="3" s="1"/>
  <c r="I35" i="2"/>
  <c r="H35" i="2"/>
  <c r="V35" i="2" s="1"/>
  <c r="R49" i="13"/>
  <c r="S49" i="13" s="1"/>
  <c r="Q50" i="13"/>
  <c r="P50" i="13" s="1"/>
  <c r="O51" i="13"/>
  <c r="N51" i="13"/>
  <c r="A52" i="13"/>
  <c r="D44" i="3"/>
  <c r="C45" i="3"/>
  <c r="Q49" i="2"/>
  <c r="P49" i="2" s="1"/>
  <c r="R49" i="2" s="1"/>
  <c r="S49" i="2" s="1"/>
  <c r="B45" i="3"/>
  <c r="A46" i="3"/>
  <c r="O50" i="2"/>
  <c r="A51" i="2"/>
  <c r="N50" i="2"/>
  <c r="A51" i="14" l="1"/>
  <c r="P50" i="14"/>
  <c r="O50" i="14"/>
  <c r="R49" i="14"/>
  <c r="Q49" i="14" s="1"/>
  <c r="S49" i="14" s="1"/>
  <c r="T49" i="14" s="1"/>
  <c r="D47" i="19"/>
  <c r="C48" i="19"/>
  <c r="A47" i="19"/>
  <c r="B46" i="19"/>
  <c r="C36" i="2"/>
  <c r="T36" i="2" s="1"/>
  <c r="U36" i="14"/>
  <c r="V36" i="14" s="1"/>
  <c r="C36" i="13"/>
  <c r="T36" i="13" s="1"/>
  <c r="R50" i="13"/>
  <c r="S50" i="13" s="1"/>
  <c r="Q51" i="13"/>
  <c r="P51" i="13" s="1"/>
  <c r="A53" i="13"/>
  <c r="O52" i="13"/>
  <c r="N52" i="13"/>
  <c r="Q50" i="2"/>
  <c r="P50" i="2" s="1"/>
  <c r="R50" i="2" s="1"/>
  <c r="S50" i="2" s="1"/>
  <c r="B46" i="3"/>
  <c r="A47" i="3"/>
  <c r="N51" i="2"/>
  <c r="A52" i="2"/>
  <c r="O51" i="2"/>
  <c r="D45" i="3"/>
  <c r="C46" i="3"/>
  <c r="R50" i="14" l="1"/>
  <c r="Q50" i="14" s="1"/>
  <c r="S50" i="14" s="1"/>
  <c r="T50" i="14" s="1"/>
  <c r="A52" i="14"/>
  <c r="P51" i="14"/>
  <c r="O51" i="14"/>
  <c r="C49" i="19"/>
  <c r="D48" i="19"/>
  <c r="A48" i="19"/>
  <c r="B47" i="19"/>
  <c r="H36" i="13"/>
  <c r="V36" i="13" s="1"/>
  <c r="G36" i="13"/>
  <c r="I36" i="13"/>
  <c r="I36" i="14"/>
  <c r="X36" i="14" s="1"/>
  <c r="H36" i="14"/>
  <c r="J36" i="14"/>
  <c r="H36" i="2"/>
  <c r="V36" i="2" s="1"/>
  <c r="I36" i="2"/>
  <c r="G36" i="2"/>
  <c r="E32" i="3" s="1"/>
  <c r="R51" i="13"/>
  <c r="S51" i="13" s="1"/>
  <c r="A54" i="13"/>
  <c r="O53" i="13"/>
  <c r="N53" i="13"/>
  <c r="Q52" i="13"/>
  <c r="P52" i="13" s="1"/>
  <c r="C47" i="3"/>
  <c r="D46" i="3"/>
  <c r="Q51" i="2"/>
  <c r="P51" i="2" s="1"/>
  <c r="R51" i="2" s="1"/>
  <c r="S51" i="2" s="1"/>
  <c r="O52" i="2"/>
  <c r="A53" i="2"/>
  <c r="N52" i="2"/>
  <c r="B47" i="3"/>
  <c r="A48" i="3"/>
  <c r="R51" i="14" l="1"/>
  <c r="Q51" i="14" s="1"/>
  <c r="S51" i="14" s="1"/>
  <c r="T51" i="14" s="1"/>
  <c r="A53" i="14"/>
  <c r="P52" i="14"/>
  <c r="O52" i="14"/>
  <c r="B48" i="19"/>
  <c r="A49" i="19"/>
  <c r="C50" i="19"/>
  <c r="D49" i="19"/>
  <c r="C37" i="2"/>
  <c r="T37" i="2" s="1"/>
  <c r="U37" i="14"/>
  <c r="V37" i="14" s="1"/>
  <c r="C37" i="13"/>
  <c r="T37" i="13" s="1"/>
  <c r="J37" i="2"/>
  <c r="R52" i="13"/>
  <c r="S52" i="13" s="1"/>
  <c r="Q53" i="13"/>
  <c r="P53" i="13"/>
  <c r="A55" i="13"/>
  <c r="O54" i="13"/>
  <c r="N54" i="13"/>
  <c r="N53" i="2"/>
  <c r="O53" i="2"/>
  <c r="A54" i="2"/>
  <c r="Q52" i="2"/>
  <c r="P52" i="2" s="1"/>
  <c r="R52" i="2" s="1"/>
  <c r="S52" i="2" s="1"/>
  <c r="A49" i="3"/>
  <c r="B48" i="3"/>
  <c r="C48" i="3"/>
  <c r="D47" i="3"/>
  <c r="R52" i="14" l="1"/>
  <c r="Q52" i="14" s="1"/>
  <c r="S52" i="14" s="1"/>
  <c r="T52" i="14" s="1"/>
  <c r="A54" i="14"/>
  <c r="P53" i="14"/>
  <c r="O53" i="14"/>
  <c r="A50" i="19"/>
  <c r="B49" i="19"/>
  <c r="C51" i="19"/>
  <c r="D50" i="19"/>
  <c r="I37" i="13"/>
  <c r="H37" i="13"/>
  <c r="V37" i="13" s="1"/>
  <c r="G37" i="13"/>
  <c r="H37" i="2"/>
  <c r="V37" i="2" s="1"/>
  <c r="I37" i="2"/>
  <c r="G37" i="2"/>
  <c r="E33" i="3" s="1"/>
  <c r="J37" i="13"/>
  <c r="H37" i="14"/>
  <c r="J37" i="14"/>
  <c r="K38" i="14" s="1"/>
  <c r="I37" i="14"/>
  <c r="X37" i="14" s="1"/>
  <c r="K37" i="14"/>
  <c r="O55" i="13"/>
  <c r="A56" i="13"/>
  <c r="N55" i="13"/>
  <c r="R53" i="13"/>
  <c r="S53" i="13" s="1"/>
  <c r="Q54" i="13"/>
  <c r="P54" i="13"/>
  <c r="C49" i="3"/>
  <c r="D48" i="3"/>
  <c r="A50" i="3"/>
  <c r="B49" i="3"/>
  <c r="A55" i="2"/>
  <c r="N54" i="2"/>
  <c r="O54" i="2"/>
  <c r="Q53" i="2"/>
  <c r="P53" i="2" s="1"/>
  <c r="R53" i="2" s="1"/>
  <c r="S53" i="2" s="1"/>
  <c r="R53" i="14" l="1"/>
  <c r="Q53" i="14" s="1"/>
  <c r="S53" i="14" s="1"/>
  <c r="T53" i="14" s="1"/>
  <c r="P54" i="14"/>
  <c r="A55" i="14"/>
  <c r="O54" i="14"/>
  <c r="C52" i="19"/>
  <c r="D51" i="19"/>
  <c r="A51" i="19"/>
  <c r="B50" i="19"/>
  <c r="C38" i="2"/>
  <c r="T38" i="2" s="1"/>
  <c r="U38" i="14"/>
  <c r="V38" i="14" s="1"/>
  <c r="C38" i="13"/>
  <c r="T38" i="13" s="1"/>
  <c r="R54" i="13"/>
  <c r="S54" i="13" s="1"/>
  <c r="O56" i="13"/>
  <c r="N56" i="13"/>
  <c r="A57" i="13"/>
  <c r="Q55" i="13"/>
  <c r="P55" i="13" s="1"/>
  <c r="Q54" i="2"/>
  <c r="P54" i="2"/>
  <c r="R54" i="2" s="1"/>
  <c r="S54" i="2" s="1"/>
  <c r="A51" i="3"/>
  <c r="B50" i="3"/>
  <c r="N55" i="2"/>
  <c r="A56" i="2"/>
  <c r="O55" i="2"/>
  <c r="C50" i="3"/>
  <c r="D49" i="3"/>
  <c r="P55" i="14" l="1"/>
  <c r="A56" i="14"/>
  <c r="O55" i="14"/>
  <c r="R54" i="14"/>
  <c r="Q54" i="14" s="1"/>
  <c r="S54" i="14" s="1"/>
  <c r="T54" i="14" s="1"/>
  <c r="A52" i="19"/>
  <c r="B51" i="19"/>
  <c r="C53" i="19"/>
  <c r="D52" i="19"/>
  <c r="H38" i="13"/>
  <c r="V38" i="13" s="1"/>
  <c r="G38" i="13"/>
  <c r="I38" i="13"/>
  <c r="I38" i="14"/>
  <c r="X38" i="14" s="1"/>
  <c r="H38" i="14"/>
  <c r="J38" i="14"/>
  <c r="K39" i="14" s="1"/>
  <c r="I38" i="2"/>
  <c r="G38" i="2"/>
  <c r="E34" i="3" s="1"/>
  <c r="H38" i="2"/>
  <c r="V38" i="2" s="1"/>
  <c r="R55" i="13"/>
  <c r="S55" i="13" s="1"/>
  <c r="Q56" i="13"/>
  <c r="P56" i="13"/>
  <c r="N57" i="13"/>
  <c r="A58" i="13"/>
  <c r="O57" i="13"/>
  <c r="O56" i="2"/>
  <c r="A57" i="2"/>
  <c r="N56" i="2"/>
  <c r="Q55" i="2"/>
  <c r="P55" i="2" s="1"/>
  <c r="R55" i="2" s="1"/>
  <c r="S55" i="2" s="1"/>
  <c r="A52" i="3"/>
  <c r="B51" i="3"/>
  <c r="D50" i="3"/>
  <c r="C51" i="3"/>
  <c r="A57" i="14" l="1"/>
  <c r="P56" i="14"/>
  <c r="O56" i="14"/>
  <c r="R55" i="14"/>
  <c r="Q55" i="14" s="1"/>
  <c r="S55" i="14" s="1"/>
  <c r="T55" i="14" s="1"/>
  <c r="C54" i="19"/>
  <c r="D53" i="19"/>
  <c r="A53" i="19"/>
  <c r="B52" i="19"/>
  <c r="C39" i="2"/>
  <c r="T39" i="2" s="1"/>
  <c r="C39" i="13"/>
  <c r="T39" i="13" s="1"/>
  <c r="U39" i="14"/>
  <c r="V39" i="14" s="1"/>
  <c r="R56" i="13"/>
  <c r="S56" i="13" s="1"/>
  <c r="Q57" i="13"/>
  <c r="P57" i="13"/>
  <c r="N58" i="13"/>
  <c r="O58" i="13"/>
  <c r="A59" i="13"/>
  <c r="N57" i="2"/>
  <c r="O57" i="2"/>
  <c r="A58" i="2"/>
  <c r="D51" i="3"/>
  <c r="C52" i="3"/>
  <c r="Q56" i="2"/>
  <c r="P56" i="2" s="1"/>
  <c r="R56" i="2" s="1"/>
  <c r="S56" i="2" s="1"/>
  <c r="B52" i="3"/>
  <c r="A53" i="3"/>
  <c r="R56" i="14" l="1"/>
  <c r="Q56" i="14" s="1"/>
  <c r="S56" i="14" s="1"/>
  <c r="T56" i="14" s="1"/>
  <c r="P57" i="14"/>
  <c r="A58" i="14"/>
  <c r="O57" i="14"/>
  <c r="A54" i="19"/>
  <c r="B53" i="19"/>
  <c r="C55" i="19"/>
  <c r="D54" i="19"/>
  <c r="I39" i="14"/>
  <c r="X39" i="14" s="1"/>
  <c r="H39" i="14"/>
  <c r="J39" i="14"/>
  <c r="K40" i="14" s="1"/>
  <c r="G39" i="13"/>
  <c r="H39" i="13"/>
  <c r="V39" i="13" s="1"/>
  <c r="I39" i="13"/>
  <c r="H39" i="2"/>
  <c r="V39" i="2" s="1"/>
  <c r="G39" i="2"/>
  <c r="E35" i="3" s="1"/>
  <c r="I39" i="2"/>
  <c r="R57" i="13"/>
  <c r="S57" i="13" s="1"/>
  <c r="O59" i="13"/>
  <c r="N59" i="13"/>
  <c r="A60" i="13"/>
  <c r="Q58" i="13"/>
  <c r="P58" i="13"/>
  <c r="D52" i="3"/>
  <c r="C53" i="3"/>
  <c r="O58" i="2"/>
  <c r="A59" i="2"/>
  <c r="N58" i="2"/>
  <c r="Q57" i="2"/>
  <c r="P57" i="2" s="1"/>
  <c r="R57" i="2" s="1"/>
  <c r="S57" i="2" s="1"/>
  <c r="B53" i="3"/>
  <c r="A54" i="3"/>
  <c r="P58" i="14" l="1"/>
  <c r="A59" i="14"/>
  <c r="O58" i="14"/>
  <c r="R57" i="14"/>
  <c r="Q57" i="14" s="1"/>
  <c r="S57" i="14" s="1"/>
  <c r="T57" i="14" s="1"/>
  <c r="D55" i="19"/>
  <c r="C56" i="19"/>
  <c r="A55" i="19"/>
  <c r="B54" i="19"/>
  <c r="C40" i="2"/>
  <c r="T40" i="2" s="1"/>
  <c r="C40" i="13"/>
  <c r="T40" i="13" s="1"/>
  <c r="U40" i="14"/>
  <c r="V40" i="14" s="1"/>
  <c r="A61" i="13"/>
  <c r="O60" i="13"/>
  <c r="N60" i="13"/>
  <c r="R58" i="13"/>
  <c r="S58" i="13" s="1"/>
  <c r="Q59" i="13"/>
  <c r="P59" i="13" s="1"/>
  <c r="Q58" i="2"/>
  <c r="P58" i="2" s="1"/>
  <c r="R58" i="2" s="1"/>
  <c r="S58" i="2" s="1"/>
  <c r="N59" i="2"/>
  <c r="A60" i="2"/>
  <c r="O59" i="2"/>
  <c r="D53" i="3"/>
  <c r="C54" i="3"/>
  <c r="B54" i="3"/>
  <c r="A55" i="3"/>
  <c r="A60" i="14" l="1"/>
  <c r="P59" i="14"/>
  <c r="O59" i="14"/>
  <c r="R58" i="14"/>
  <c r="Q58" i="14" s="1"/>
  <c r="S58" i="14" s="1"/>
  <c r="T58" i="14" s="1"/>
  <c r="C57" i="19"/>
  <c r="D56" i="19"/>
  <c r="A56" i="19"/>
  <c r="B55" i="19"/>
  <c r="H40" i="14"/>
  <c r="J40" i="14"/>
  <c r="I40" i="14"/>
  <c r="X40" i="14" s="1"/>
  <c r="H40" i="13"/>
  <c r="V40" i="13" s="1"/>
  <c r="G40" i="13"/>
  <c r="I40" i="13"/>
  <c r="H40" i="2"/>
  <c r="V40" i="2" s="1"/>
  <c r="G40" i="2"/>
  <c r="E36" i="3" s="1"/>
  <c r="I40" i="2"/>
  <c r="R59" i="13"/>
  <c r="S59" i="13" s="1"/>
  <c r="Q60" i="13"/>
  <c r="P60" i="13" s="1"/>
  <c r="A62" i="13"/>
  <c r="O61" i="13"/>
  <c r="N61" i="13"/>
  <c r="C55" i="3"/>
  <c r="D54" i="3"/>
  <c r="O60" i="2"/>
  <c r="A61" i="2"/>
  <c r="N60" i="2"/>
  <c r="Q59" i="2"/>
  <c r="P59" i="2" s="1"/>
  <c r="R59" i="2" s="1"/>
  <c r="S59" i="2" s="1"/>
  <c r="B55" i="3"/>
  <c r="A56" i="3"/>
  <c r="R59" i="14" l="1"/>
  <c r="Q59" i="14" s="1"/>
  <c r="S59" i="14" s="1"/>
  <c r="T59" i="14" s="1"/>
  <c r="A61" i="14"/>
  <c r="P60" i="14"/>
  <c r="O60" i="14"/>
  <c r="B56" i="19"/>
  <c r="A57" i="19"/>
  <c r="C58" i="19"/>
  <c r="D57" i="19"/>
  <c r="C41" i="2"/>
  <c r="T41" i="2" s="1"/>
  <c r="U41" i="14"/>
  <c r="V41" i="14" s="1"/>
  <c r="C41" i="13"/>
  <c r="T41" i="13" s="1"/>
  <c r="R60" i="13"/>
  <c r="S60" i="13" s="1"/>
  <c r="A63" i="13"/>
  <c r="O62" i="13"/>
  <c r="N62" i="13"/>
  <c r="Q61" i="13"/>
  <c r="P61" i="13"/>
  <c r="N61" i="2"/>
  <c r="O61" i="2"/>
  <c r="A62" i="2"/>
  <c r="Q60" i="2"/>
  <c r="P60" i="2" s="1"/>
  <c r="R60" i="2" s="1"/>
  <c r="S60" i="2" s="1"/>
  <c r="A57" i="3"/>
  <c r="B56" i="3"/>
  <c r="D55" i="3"/>
  <c r="C56" i="3"/>
  <c r="K41" i="14" l="1"/>
  <c r="R60" i="14"/>
  <c r="Q60" i="14" s="1"/>
  <c r="S60" i="14" s="1"/>
  <c r="T60" i="14" s="1"/>
  <c r="A62" i="14"/>
  <c r="P61" i="14"/>
  <c r="O61" i="14"/>
  <c r="A58" i="19"/>
  <c r="B57" i="19"/>
  <c r="C59" i="19"/>
  <c r="D58" i="19"/>
  <c r="H41" i="13"/>
  <c r="V41" i="13" s="1"/>
  <c r="I41" i="13"/>
  <c r="G41" i="13"/>
  <c r="H41" i="14"/>
  <c r="J41" i="14"/>
  <c r="K42" i="14" s="1"/>
  <c r="I41" i="14"/>
  <c r="X41" i="14" s="1"/>
  <c r="H41" i="2"/>
  <c r="V41" i="2" s="1"/>
  <c r="I41" i="2"/>
  <c r="G41" i="2"/>
  <c r="E37" i="3" s="1"/>
  <c r="Q62" i="13"/>
  <c r="P62" i="13"/>
  <c r="O63" i="13"/>
  <c r="N63" i="13"/>
  <c r="A64" i="13"/>
  <c r="R61" i="13"/>
  <c r="S61" i="13" s="1"/>
  <c r="A58" i="3"/>
  <c r="B57" i="3"/>
  <c r="A63" i="2"/>
  <c r="N62" i="2"/>
  <c r="O62" i="2"/>
  <c r="Q61" i="2"/>
  <c r="P61" i="2" s="1"/>
  <c r="R61" i="2" s="1"/>
  <c r="S61" i="2" s="1"/>
  <c r="C57" i="3"/>
  <c r="D56" i="3"/>
  <c r="R61" i="14" l="1"/>
  <c r="Q61" i="14" s="1"/>
  <c r="S61" i="14" s="1"/>
  <c r="T61" i="14" s="1"/>
  <c r="A63" i="14"/>
  <c r="P62" i="14"/>
  <c r="O62" i="14"/>
  <c r="C60" i="19"/>
  <c r="D59" i="19"/>
  <c r="A59" i="19"/>
  <c r="B58" i="19"/>
  <c r="C42" i="2"/>
  <c r="T42" i="2" s="1"/>
  <c r="U42" i="14"/>
  <c r="V42" i="14" s="1"/>
  <c r="C42" i="13"/>
  <c r="T42" i="13" s="1"/>
  <c r="O64" i="13"/>
  <c r="N64" i="13"/>
  <c r="A65" i="13"/>
  <c r="Q63" i="13"/>
  <c r="P63" i="13" s="1"/>
  <c r="R62" i="13"/>
  <c r="S62" i="13" s="1"/>
  <c r="N63" i="2"/>
  <c r="O63" i="2"/>
  <c r="A64" i="2"/>
  <c r="C58" i="3"/>
  <c r="D57" i="3"/>
  <c r="Q62" i="2"/>
  <c r="P62" i="2" s="1"/>
  <c r="R62" i="2" s="1"/>
  <c r="S62" i="2" s="1"/>
  <c r="A59" i="3"/>
  <c r="B58" i="3"/>
  <c r="P63" i="14" l="1"/>
  <c r="A64" i="14"/>
  <c r="O63" i="14"/>
  <c r="R62" i="14"/>
  <c r="Q62" i="14" s="1"/>
  <c r="S62" i="14" s="1"/>
  <c r="T62" i="14" s="1"/>
  <c r="A60" i="19"/>
  <c r="B59" i="19"/>
  <c r="C61" i="19"/>
  <c r="D60" i="19"/>
  <c r="I42" i="13"/>
  <c r="H42" i="13"/>
  <c r="V42" i="13" s="1"/>
  <c r="G42" i="13"/>
  <c r="I42" i="14"/>
  <c r="X42" i="14" s="1"/>
  <c r="H42" i="14"/>
  <c r="J42" i="14"/>
  <c r="I42" i="2"/>
  <c r="H42" i="2"/>
  <c r="V42" i="2" s="1"/>
  <c r="G42" i="2"/>
  <c r="E38" i="3" s="1"/>
  <c r="R63" i="13"/>
  <c r="S63" i="13" s="1"/>
  <c r="N65" i="13"/>
  <c r="A66" i="13"/>
  <c r="O65" i="13"/>
  <c r="Q64" i="13"/>
  <c r="P64" i="13" s="1"/>
  <c r="A60" i="3"/>
  <c r="B59" i="3"/>
  <c r="D58" i="3"/>
  <c r="C59" i="3"/>
  <c r="O64" i="2"/>
  <c r="A65" i="2"/>
  <c r="N64" i="2"/>
  <c r="Q63" i="2"/>
  <c r="P63" i="2" s="1"/>
  <c r="R63" i="2" s="1"/>
  <c r="S63" i="2" s="1"/>
  <c r="A65" i="14" l="1"/>
  <c r="P64" i="14"/>
  <c r="O64" i="14"/>
  <c r="R63" i="14"/>
  <c r="Q63" i="14" s="1"/>
  <c r="S63" i="14" s="1"/>
  <c r="T63" i="14" s="1"/>
  <c r="C62" i="19"/>
  <c r="D61" i="19"/>
  <c r="A61" i="19"/>
  <c r="B60" i="19"/>
  <c r="C43" i="2"/>
  <c r="T43" i="2" s="1"/>
  <c r="C43" i="13"/>
  <c r="T43" i="13" s="1"/>
  <c r="U43" i="14"/>
  <c r="V43" i="14" s="1"/>
  <c r="J43" i="2"/>
  <c r="J43" i="13"/>
  <c r="R64" i="13"/>
  <c r="S64" i="13" s="1"/>
  <c r="N66" i="13"/>
  <c r="O66" i="13"/>
  <c r="A67" i="13"/>
  <c r="Q65" i="13"/>
  <c r="P65" i="13"/>
  <c r="Q64" i="2"/>
  <c r="P64" i="2" s="1"/>
  <c r="R64" i="2" s="1"/>
  <c r="S64" i="2" s="1"/>
  <c r="N65" i="2"/>
  <c r="A66" i="2"/>
  <c r="O65" i="2"/>
  <c r="D59" i="3"/>
  <c r="C60" i="3"/>
  <c r="B60" i="3"/>
  <c r="A61" i="3"/>
  <c r="R64" i="14" l="1"/>
  <c r="Q64" i="14" s="1"/>
  <c r="S64" i="14" s="1"/>
  <c r="T64" i="14" s="1"/>
  <c r="A66" i="14"/>
  <c r="P65" i="14"/>
  <c r="O65" i="14"/>
  <c r="A62" i="19"/>
  <c r="B61" i="19"/>
  <c r="D62" i="19"/>
  <c r="C63" i="19"/>
  <c r="I43" i="2"/>
  <c r="G43" i="2"/>
  <c r="E39" i="3" s="1"/>
  <c r="H43" i="2"/>
  <c r="V43" i="2" s="1"/>
  <c r="I43" i="14"/>
  <c r="X43" i="14" s="1"/>
  <c r="H43" i="14"/>
  <c r="J43" i="14"/>
  <c r="I43" i="13"/>
  <c r="G43" i="13"/>
  <c r="H43" i="13"/>
  <c r="V43" i="13" s="1"/>
  <c r="K43" i="14"/>
  <c r="O67" i="13"/>
  <c r="N67" i="13"/>
  <c r="A68" i="13"/>
  <c r="Q66" i="13"/>
  <c r="P66" i="13" s="1"/>
  <c r="R65" i="13"/>
  <c r="S65" i="13" s="1"/>
  <c r="Q65" i="2"/>
  <c r="P65" i="2" s="1"/>
  <c r="R65" i="2" s="1"/>
  <c r="S65" i="2" s="1"/>
  <c r="D60" i="3"/>
  <c r="C61" i="3"/>
  <c r="O66" i="2"/>
  <c r="A67" i="2"/>
  <c r="N66" i="2"/>
  <c r="B61" i="3"/>
  <c r="A62" i="3"/>
  <c r="R65" i="14" l="1"/>
  <c r="Q65" i="14" s="1"/>
  <c r="S65" i="14" s="1"/>
  <c r="T65" i="14" s="1"/>
  <c r="P66" i="14"/>
  <c r="A67" i="14"/>
  <c r="O66" i="14"/>
  <c r="D63" i="19"/>
  <c r="C64" i="19"/>
  <c r="A63" i="19"/>
  <c r="B62" i="19"/>
  <c r="C44" i="2"/>
  <c r="T44" i="2" s="1"/>
  <c r="C44" i="13"/>
  <c r="T44" i="13" s="1"/>
  <c r="U44" i="14"/>
  <c r="V44" i="14" s="1"/>
  <c r="R66" i="13"/>
  <c r="S66" i="13" s="1"/>
  <c r="Q67" i="13"/>
  <c r="P67" i="13" s="1"/>
  <c r="A69" i="13"/>
  <c r="O68" i="13"/>
  <c r="N68" i="13"/>
  <c r="N67" i="2"/>
  <c r="A68" i="2"/>
  <c r="O67" i="2"/>
  <c r="D61" i="3"/>
  <c r="C62" i="3"/>
  <c r="Q66" i="2"/>
  <c r="P66" i="2" s="1"/>
  <c r="R66" i="2" s="1"/>
  <c r="S66" i="2" s="1"/>
  <c r="B62" i="3"/>
  <c r="A63" i="3"/>
  <c r="K44" i="14" l="1"/>
  <c r="R66" i="14"/>
  <c r="Q66" i="14" s="1"/>
  <c r="S66" i="14" s="1"/>
  <c r="T66" i="14" s="1"/>
  <c r="A68" i="14"/>
  <c r="P67" i="14"/>
  <c r="O67" i="14"/>
  <c r="A64" i="19"/>
  <c r="B63" i="19"/>
  <c r="C65" i="19"/>
  <c r="D64" i="19"/>
  <c r="J44" i="14"/>
  <c r="K45" i="14" s="1"/>
  <c r="I44" i="14"/>
  <c r="X44" i="14" s="1"/>
  <c r="H44" i="14"/>
  <c r="H44" i="13"/>
  <c r="V44" i="13" s="1"/>
  <c r="G44" i="13"/>
  <c r="I44" i="13"/>
  <c r="G44" i="2"/>
  <c r="E40" i="3" s="1"/>
  <c r="H44" i="2"/>
  <c r="V44" i="2" s="1"/>
  <c r="I44" i="2"/>
  <c r="R67" i="13"/>
  <c r="S67" i="13" s="1"/>
  <c r="A70" i="13"/>
  <c r="N69" i="13"/>
  <c r="O69" i="13"/>
  <c r="Q68" i="13"/>
  <c r="P68" i="13" s="1"/>
  <c r="C63" i="3"/>
  <c r="D62" i="3"/>
  <c r="Q67" i="2"/>
  <c r="P67" i="2" s="1"/>
  <c r="R67" i="2" s="1"/>
  <c r="S67" i="2" s="1"/>
  <c r="O68" i="2"/>
  <c r="A69" i="2"/>
  <c r="N68" i="2"/>
  <c r="B63" i="3"/>
  <c r="A64" i="3"/>
  <c r="R67" i="14" l="1"/>
  <c r="Q67" i="14" s="1"/>
  <c r="S67" i="14" s="1"/>
  <c r="T67" i="14" s="1"/>
  <c r="A69" i="14"/>
  <c r="P68" i="14"/>
  <c r="O68" i="14"/>
  <c r="C66" i="19"/>
  <c r="D65" i="19"/>
  <c r="B64" i="19"/>
  <c r="A65" i="19"/>
  <c r="C45" i="2"/>
  <c r="T45" i="2" s="1"/>
  <c r="U45" i="14"/>
  <c r="V45" i="14" s="1"/>
  <c r="C45" i="13"/>
  <c r="T45" i="13" s="1"/>
  <c r="R68" i="13"/>
  <c r="S68" i="13" s="1"/>
  <c r="Q69" i="13"/>
  <c r="P69" i="13"/>
  <c r="A71" i="13"/>
  <c r="O70" i="13"/>
  <c r="N70" i="13"/>
  <c r="N69" i="2"/>
  <c r="O69" i="2"/>
  <c r="A70" i="2"/>
  <c r="Q68" i="2"/>
  <c r="P68" i="2" s="1"/>
  <c r="R68" i="2" s="1"/>
  <c r="S68" i="2" s="1"/>
  <c r="A65" i="3"/>
  <c r="B64" i="3"/>
  <c r="C64" i="3"/>
  <c r="D63" i="3"/>
  <c r="R68" i="14" l="1"/>
  <c r="Q68" i="14" s="1"/>
  <c r="S68" i="14" s="1"/>
  <c r="T68" i="14" s="1"/>
  <c r="A70" i="14"/>
  <c r="P69" i="14"/>
  <c r="O69" i="14"/>
  <c r="A66" i="19"/>
  <c r="B65" i="19"/>
  <c r="C67" i="19"/>
  <c r="D66" i="19"/>
  <c r="H45" i="13"/>
  <c r="V45" i="13" s="1"/>
  <c r="I45" i="13"/>
  <c r="G45" i="13"/>
  <c r="I45" i="14"/>
  <c r="X45" i="14" s="1"/>
  <c r="H45" i="14"/>
  <c r="J45" i="14"/>
  <c r="G45" i="2"/>
  <c r="E41" i="3" s="1"/>
  <c r="H45" i="2"/>
  <c r="V45" i="2" s="1"/>
  <c r="I45" i="2"/>
  <c r="Q70" i="13"/>
  <c r="P70" i="13"/>
  <c r="R69" i="13"/>
  <c r="S69" i="13" s="1"/>
  <c r="O71" i="13"/>
  <c r="N71" i="13"/>
  <c r="A72" i="13"/>
  <c r="C65" i="3"/>
  <c r="D64" i="3"/>
  <c r="A66" i="3"/>
  <c r="B65" i="3"/>
  <c r="A71" i="2"/>
  <c r="N70" i="2"/>
  <c r="O70" i="2"/>
  <c r="Q69" i="2"/>
  <c r="P69" i="2" s="1"/>
  <c r="R69" i="2" s="1"/>
  <c r="S69" i="2" s="1"/>
  <c r="R69" i="14" l="1"/>
  <c r="Q69" i="14"/>
  <c r="S69" i="14" s="1"/>
  <c r="T69" i="14" s="1"/>
  <c r="A71" i="14"/>
  <c r="P70" i="14"/>
  <c r="O70" i="14"/>
  <c r="C68" i="19"/>
  <c r="D67" i="19"/>
  <c r="A67" i="19"/>
  <c r="B66" i="19"/>
  <c r="C46" i="2"/>
  <c r="T46" i="2" s="1"/>
  <c r="U46" i="14"/>
  <c r="V46" i="14" s="1"/>
  <c r="C46" i="13"/>
  <c r="T46" i="13" s="1"/>
  <c r="Q71" i="13"/>
  <c r="P71" i="13" s="1"/>
  <c r="O72" i="13"/>
  <c r="N72" i="13"/>
  <c r="A73" i="13"/>
  <c r="R70" i="13"/>
  <c r="S70" i="13" s="1"/>
  <c r="N71" i="2"/>
  <c r="A72" i="2"/>
  <c r="O71" i="2"/>
  <c r="Q70" i="2"/>
  <c r="P70" i="2" s="1"/>
  <c r="R70" i="2" s="1"/>
  <c r="S70" i="2" s="1"/>
  <c r="A67" i="3"/>
  <c r="B66" i="3"/>
  <c r="C66" i="3"/>
  <c r="D65" i="3"/>
  <c r="R70" i="14" l="1"/>
  <c r="Q70" i="14"/>
  <c r="S70" i="14" s="1"/>
  <c r="T70" i="14" s="1"/>
  <c r="P71" i="14"/>
  <c r="A72" i="14"/>
  <c r="O71" i="14"/>
  <c r="A68" i="19"/>
  <c r="B67" i="19"/>
  <c r="C69" i="19"/>
  <c r="D68" i="19"/>
  <c r="H46" i="14"/>
  <c r="J46" i="14"/>
  <c r="I46" i="14"/>
  <c r="X46" i="14" s="1"/>
  <c r="I46" i="13"/>
  <c r="G46" i="13"/>
  <c r="H46" i="13"/>
  <c r="V46" i="13" s="1"/>
  <c r="J46" i="13"/>
  <c r="K46" i="14"/>
  <c r="G46" i="2"/>
  <c r="E42" i="3" s="1"/>
  <c r="H46" i="2"/>
  <c r="V46" i="2" s="1"/>
  <c r="I46" i="2"/>
  <c r="J46" i="2"/>
  <c r="R71" i="13"/>
  <c r="S71" i="13" s="1"/>
  <c r="Q72" i="13"/>
  <c r="P72" i="13"/>
  <c r="N73" i="13"/>
  <c r="O73" i="13"/>
  <c r="A74" i="13"/>
  <c r="D66" i="3"/>
  <c r="C67" i="3"/>
  <c r="A68" i="3"/>
  <c r="B67" i="3"/>
  <c r="Q71" i="2"/>
  <c r="P71" i="2" s="1"/>
  <c r="R71" i="2" s="1"/>
  <c r="S71" i="2" s="1"/>
  <c r="O72" i="2"/>
  <c r="A73" i="2"/>
  <c r="N72" i="2"/>
  <c r="A73" i="14" l="1"/>
  <c r="P72" i="14"/>
  <c r="O72" i="14"/>
  <c r="R71" i="14"/>
  <c r="Q71" i="14" s="1"/>
  <c r="S71" i="14" s="1"/>
  <c r="T71" i="14" s="1"/>
  <c r="C70" i="19"/>
  <c r="D69" i="19"/>
  <c r="A69" i="19"/>
  <c r="B68" i="19"/>
  <c r="C47" i="2"/>
  <c r="T47" i="2" s="1"/>
  <c r="U47" i="14"/>
  <c r="V47" i="14" s="1"/>
  <c r="C47" i="13"/>
  <c r="T47" i="13" s="1"/>
  <c r="A75" i="13"/>
  <c r="N74" i="13"/>
  <c r="O74" i="13"/>
  <c r="R72" i="13"/>
  <c r="S72" i="13" s="1"/>
  <c r="Q73" i="13"/>
  <c r="P73" i="13" s="1"/>
  <c r="N73" i="2"/>
  <c r="A74" i="2"/>
  <c r="O73" i="2"/>
  <c r="Q72" i="2"/>
  <c r="P72" i="2" s="1"/>
  <c r="R72" i="2" s="1"/>
  <c r="S72" i="2" s="1"/>
  <c r="B68" i="3"/>
  <c r="A69" i="3"/>
  <c r="D67" i="3"/>
  <c r="C68" i="3"/>
  <c r="K47" i="14" l="1"/>
  <c r="R72" i="14"/>
  <c r="Q72" i="14" s="1"/>
  <c r="S72" i="14" s="1"/>
  <c r="T72" i="14" s="1"/>
  <c r="P73" i="14"/>
  <c r="A74" i="14"/>
  <c r="O73" i="14"/>
  <c r="A70" i="19"/>
  <c r="B69" i="19"/>
  <c r="D70" i="19"/>
  <c r="C71" i="19"/>
  <c r="G47" i="13"/>
  <c r="H47" i="13"/>
  <c r="V47" i="13" s="1"/>
  <c r="I47" i="13"/>
  <c r="H47" i="14"/>
  <c r="J47" i="14"/>
  <c r="K48" i="14" s="1"/>
  <c r="I47" i="14"/>
  <c r="X47" i="14" s="1"/>
  <c r="I47" i="2"/>
  <c r="G47" i="2"/>
  <c r="E43" i="3" s="1"/>
  <c r="H47" i="2"/>
  <c r="V47" i="2" s="1"/>
  <c r="R73" i="13"/>
  <c r="S73" i="13" s="1"/>
  <c r="Q74" i="13"/>
  <c r="P74" i="13"/>
  <c r="O75" i="13"/>
  <c r="A76" i="13"/>
  <c r="N75" i="13"/>
  <c r="B69" i="3"/>
  <c r="A70" i="3"/>
  <c r="Q73" i="2"/>
  <c r="P73" i="2" s="1"/>
  <c r="R73" i="2" s="1"/>
  <c r="S73" i="2" s="1"/>
  <c r="O74" i="2"/>
  <c r="A75" i="2"/>
  <c r="N74" i="2"/>
  <c r="D68" i="3"/>
  <c r="C69" i="3"/>
  <c r="A75" i="14" l="1"/>
  <c r="P74" i="14"/>
  <c r="O74" i="14"/>
  <c r="R73" i="14"/>
  <c r="Q73" i="14" s="1"/>
  <c r="S73" i="14" s="1"/>
  <c r="T73" i="14" s="1"/>
  <c r="D71" i="19"/>
  <c r="C72" i="19"/>
  <c r="A71" i="19"/>
  <c r="B70" i="19"/>
  <c r="C48" i="2"/>
  <c r="T48" i="2" s="1"/>
  <c r="C48" i="13"/>
  <c r="T48" i="13" s="1"/>
  <c r="U48" i="14"/>
  <c r="V48" i="14" s="1"/>
  <c r="A77" i="13"/>
  <c r="O76" i="13"/>
  <c r="N76" i="13"/>
  <c r="Q75" i="13"/>
  <c r="P75" i="13" s="1"/>
  <c r="R74" i="13"/>
  <c r="S74" i="13" s="1"/>
  <c r="N75" i="2"/>
  <c r="O75" i="2"/>
  <c r="A76" i="2"/>
  <c r="B70" i="3"/>
  <c r="A71" i="3"/>
  <c r="Q74" i="2"/>
  <c r="P74" i="2" s="1"/>
  <c r="D69" i="3"/>
  <c r="C70" i="3"/>
  <c r="R74" i="14" l="1"/>
  <c r="Q74" i="14" s="1"/>
  <c r="S74" i="14" s="1"/>
  <c r="T74" i="14" s="1"/>
  <c r="A76" i="14"/>
  <c r="P75" i="14"/>
  <c r="O75" i="14"/>
  <c r="A72" i="19"/>
  <c r="B71" i="19"/>
  <c r="C73" i="19"/>
  <c r="D72" i="19"/>
  <c r="I48" i="14"/>
  <c r="X48" i="14" s="1"/>
  <c r="H48" i="14"/>
  <c r="J48" i="14"/>
  <c r="G48" i="13"/>
  <c r="I48" i="13"/>
  <c r="H48" i="13"/>
  <c r="V48" i="13" s="1"/>
  <c r="H48" i="2"/>
  <c r="V48" i="2" s="1"/>
  <c r="G48" i="2"/>
  <c r="E44" i="3" s="1"/>
  <c r="I48" i="2"/>
  <c r="R75" i="13"/>
  <c r="S75" i="13" s="1"/>
  <c r="Q76" i="13"/>
  <c r="P76" i="13"/>
  <c r="A78" i="13"/>
  <c r="O77" i="13"/>
  <c r="N77" i="13"/>
  <c r="R74" i="2"/>
  <c r="S74" i="2" s="1"/>
  <c r="B71" i="3"/>
  <c r="A72" i="3"/>
  <c r="O76" i="2"/>
  <c r="A77" i="2"/>
  <c r="N76" i="2"/>
  <c r="Q75" i="2"/>
  <c r="P75" i="2" s="1"/>
  <c r="R75" i="2" s="1"/>
  <c r="S75" i="2" s="1"/>
  <c r="C71" i="3"/>
  <c r="D70" i="3"/>
  <c r="R75" i="14" l="1"/>
  <c r="Q75" i="14" s="1"/>
  <c r="S75" i="14" s="1"/>
  <c r="T75" i="14" s="1"/>
  <c r="A77" i="14"/>
  <c r="P76" i="14"/>
  <c r="O76" i="14"/>
  <c r="C74" i="19"/>
  <c r="D73" i="19"/>
  <c r="B72" i="19"/>
  <c r="A73" i="19"/>
  <c r="C49" i="2"/>
  <c r="T49" i="2" s="1"/>
  <c r="C49" i="13"/>
  <c r="T49" i="13" s="1"/>
  <c r="U49" i="14"/>
  <c r="V49" i="14" s="1"/>
  <c r="J49" i="13"/>
  <c r="R76" i="13"/>
  <c r="S76" i="13" s="1"/>
  <c r="Q77" i="13"/>
  <c r="P77" i="13"/>
  <c r="A79" i="13"/>
  <c r="O78" i="13"/>
  <c r="N78" i="13"/>
  <c r="Q76" i="2"/>
  <c r="P76" i="2" s="1"/>
  <c r="R76" i="2" s="1"/>
  <c r="S76" i="2" s="1"/>
  <c r="D71" i="3"/>
  <c r="C72" i="3"/>
  <c r="N77" i="2"/>
  <c r="A78" i="2"/>
  <c r="O77" i="2"/>
  <c r="A73" i="3"/>
  <c r="B72" i="3"/>
  <c r="A78" i="14" l="1"/>
  <c r="P77" i="14"/>
  <c r="O77" i="14"/>
  <c r="R76" i="14"/>
  <c r="Q76" i="14"/>
  <c r="S76" i="14" s="1"/>
  <c r="T76" i="14" s="1"/>
  <c r="A74" i="19"/>
  <c r="B73" i="19"/>
  <c r="C75" i="19"/>
  <c r="D74" i="19"/>
  <c r="I49" i="2"/>
  <c r="G49" i="2"/>
  <c r="E45" i="3" s="1"/>
  <c r="H49" i="2"/>
  <c r="V49" i="2" s="1"/>
  <c r="H49" i="13"/>
  <c r="V49" i="13" s="1"/>
  <c r="G49" i="13"/>
  <c r="I49" i="13"/>
  <c r="K49" i="14"/>
  <c r="I49" i="14"/>
  <c r="X49" i="14" s="1"/>
  <c r="H49" i="14"/>
  <c r="J49" i="14"/>
  <c r="K50" i="14" s="1"/>
  <c r="J49" i="2"/>
  <c r="R77" i="13"/>
  <c r="S77" i="13" s="1"/>
  <c r="O79" i="13"/>
  <c r="N79" i="13"/>
  <c r="A80" i="13"/>
  <c r="Q78" i="13"/>
  <c r="P78" i="13"/>
  <c r="A74" i="3"/>
  <c r="B73" i="3"/>
  <c r="O78" i="2"/>
  <c r="A79" i="2"/>
  <c r="N78" i="2"/>
  <c r="Q77" i="2"/>
  <c r="P77" i="2" s="1"/>
  <c r="R77" i="2" s="1"/>
  <c r="S77" i="2" s="1"/>
  <c r="C73" i="3"/>
  <c r="D72" i="3"/>
  <c r="R77" i="14" l="1"/>
  <c r="Q77" i="14"/>
  <c r="S77" i="14" s="1"/>
  <c r="T77" i="14" s="1"/>
  <c r="P78" i="14"/>
  <c r="A79" i="14"/>
  <c r="O78" i="14"/>
  <c r="C76" i="19"/>
  <c r="D75" i="19"/>
  <c r="A75" i="19"/>
  <c r="B74" i="19"/>
  <c r="C50" i="2"/>
  <c r="T50" i="2" s="1"/>
  <c r="U50" i="14"/>
  <c r="V50" i="14" s="1"/>
  <c r="C50" i="13"/>
  <c r="T50" i="13" s="1"/>
  <c r="Q79" i="13"/>
  <c r="P79" i="13" s="1"/>
  <c r="R78" i="13"/>
  <c r="S78" i="13" s="1"/>
  <c r="O80" i="13"/>
  <c r="N80" i="13"/>
  <c r="A81" i="13"/>
  <c r="C74" i="3"/>
  <c r="D73" i="3"/>
  <c r="A80" i="2"/>
  <c r="N79" i="2"/>
  <c r="O79" i="2"/>
  <c r="Q78" i="2"/>
  <c r="P78" i="2" s="1"/>
  <c r="R78" i="2" s="1"/>
  <c r="S78" i="2" s="1"/>
  <c r="A75" i="3"/>
  <c r="B74" i="3"/>
  <c r="P79" i="14" l="1"/>
  <c r="A80" i="14"/>
  <c r="O79" i="14"/>
  <c r="R78" i="14"/>
  <c r="Q78" i="14" s="1"/>
  <c r="S78" i="14" s="1"/>
  <c r="T78" i="14" s="1"/>
  <c r="A76" i="19"/>
  <c r="B75" i="19"/>
  <c r="C77" i="19"/>
  <c r="D76" i="19"/>
  <c r="H50" i="13"/>
  <c r="V50" i="13" s="1"/>
  <c r="G50" i="13"/>
  <c r="I50" i="13"/>
  <c r="I50" i="14"/>
  <c r="X50" i="14" s="1"/>
  <c r="H50" i="14"/>
  <c r="J50" i="14"/>
  <c r="K51" i="14" s="1"/>
  <c r="H50" i="2"/>
  <c r="V50" i="2" s="1"/>
  <c r="G50" i="2"/>
  <c r="E46" i="3" s="1"/>
  <c r="I50" i="2"/>
  <c r="R79" i="13"/>
  <c r="S79" i="13" s="1"/>
  <c r="Q80" i="13"/>
  <c r="P80" i="13" s="1"/>
  <c r="N81" i="13"/>
  <c r="A82" i="13"/>
  <c r="O81" i="13"/>
  <c r="A76" i="3"/>
  <c r="B75" i="3"/>
  <c r="A81" i="2"/>
  <c r="N80" i="2"/>
  <c r="O80" i="2"/>
  <c r="Q79" i="2"/>
  <c r="P79" i="2" s="1"/>
  <c r="R79" i="2" s="1"/>
  <c r="S79" i="2" s="1"/>
  <c r="D74" i="3"/>
  <c r="C75" i="3"/>
  <c r="A81" i="14" l="1"/>
  <c r="P80" i="14"/>
  <c r="O80" i="14"/>
  <c r="R79" i="14"/>
  <c r="Q79" i="14"/>
  <c r="S79" i="14" s="1"/>
  <c r="T79" i="14" s="1"/>
  <c r="C78" i="19"/>
  <c r="D77" i="19"/>
  <c r="A77" i="19"/>
  <c r="B76" i="19"/>
  <c r="C51" i="2"/>
  <c r="T51" i="2" s="1"/>
  <c r="U51" i="14"/>
  <c r="V51" i="14" s="1"/>
  <c r="C51" i="13"/>
  <c r="T51" i="13" s="1"/>
  <c r="R80" i="13"/>
  <c r="S80" i="13" s="1"/>
  <c r="Q81" i="13"/>
  <c r="P81" i="13"/>
  <c r="O82" i="13"/>
  <c r="N82" i="13"/>
  <c r="A83" i="13"/>
  <c r="N81" i="2"/>
  <c r="A82" i="2"/>
  <c r="O81" i="2"/>
  <c r="Q80" i="2"/>
  <c r="P80" i="2" s="1"/>
  <c r="R80" i="2" s="1"/>
  <c r="S80" i="2" s="1"/>
  <c r="D75" i="3"/>
  <c r="C76" i="3"/>
  <c r="B76" i="3"/>
  <c r="A77" i="3"/>
  <c r="R80" i="14" l="1"/>
  <c r="Q80" i="14" s="1"/>
  <c r="S80" i="14" s="1"/>
  <c r="T80" i="14" s="1"/>
  <c r="P81" i="14"/>
  <c r="A82" i="14"/>
  <c r="O81" i="14"/>
  <c r="A78" i="19"/>
  <c r="B77" i="19"/>
  <c r="C79" i="19"/>
  <c r="D78" i="19"/>
  <c r="H51" i="13"/>
  <c r="V51" i="13" s="1"/>
  <c r="I51" i="13"/>
  <c r="G51" i="13"/>
  <c r="J51" i="14"/>
  <c r="K52" i="14" s="1"/>
  <c r="I51" i="14"/>
  <c r="X51" i="14" s="1"/>
  <c r="H51" i="14"/>
  <c r="G51" i="2"/>
  <c r="E47" i="3" s="1"/>
  <c r="I51" i="2"/>
  <c r="H51" i="2"/>
  <c r="V51" i="2" s="1"/>
  <c r="R81" i="13"/>
  <c r="S81" i="13" s="1"/>
  <c r="A84" i="13"/>
  <c r="N83" i="13"/>
  <c r="O83" i="13"/>
  <c r="Q82" i="13"/>
  <c r="P82" i="13"/>
  <c r="D76" i="3"/>
  <c r="C77" i="3"/>
  <c r="Q81" i="2"/>
  <c r="P81" i="2" s="1"/>
  <c r="R81" i="2" s="1"/>
  <c r="S81" i="2" s="1"/>
  <c r="O82" i="2"/>
  <c r="N82" i="2"/>
  <c r="A83" i="2"/>
  <c r="B77" i="3"/>
  <c r="A78" i="3"/>
  <c r="P82" i="14" l="1"/>
  <c r="A83" i="14"/>
  <c r="O82" i="14"/>
  <c r="R81" i="14"/>
  <c r="Q81" i="14" s="1"/>
  <c r="S81" i="14" s="1"/>
  <c r="T81" i="14" s="1"/>
  <c r="D79" i="19"/>
  <c r="C80" i="19"/>
  <c r="A79" i="19"/>
  <c r="B78" i="19"/>
  <c r="C52" i="2"/>
  <c r="T52" i="2" s="1"/>
  <c r="U52" i="14"/>
  <c r="V52" i="14" s="1"/>
  <c r="C52" i="13"/>
  <c r="T52" i="13" s="1"/>
  <c r="Q83" i="13"/>
  <c r="P83" i="13"/>
  <c r="A85" i="13"/>
  <c r="O84" i="13"/>
  <c r="N84" i="13"/>
  <c r="R82" i="13"/>
  <c r="S82" i="13" s="1"/>
  <c r="Q82" i="2"/>
  <c r="P82" i="2" s="1"/>
  <c r="R82" i="2" s="1"/>
  <c r="S82" i="2" s="1"/>
  <c r="N83" i="2"/>
  <c r="O83" i="2"/>
  <c r="A84" i="2"/>
  <c r="D77" i="3"/>
  <c r="C78" i="3"/>
  <c r="B78" i="3"/>
  <c r="A79" i="3"/>
  <c r="A84" i="14" l="1"/>
  <c r="P83" i="14"/>
  <c r="O83" i="14"/>
  <c r="R82" i="14"/>
  <c r="Q82" i="14" s="1"/>
  <c r="S82" i="14" s="1"/>
  <c r="T82" i="14" s="1"/>
  <c r="C81" i="19"/>
  <c r="D80" i="19"/>
  <c r="A80" i="19"/>
  <c r="B79" i="19"/>
  <c r="H52" i="13"/>
  <c r="V52" i="13" s="1"/>
  <c r="I52" i="13"/>
  <c r="G52" i="13"/>
  <c r="J52" i="14"/>
  <c r="K53" i="14" s="1"/>
  <c r="I52" i="14"/>
  <c r="X52" i="14" s="1"/>
  <c r="H52" i="14"/>
  <c r="H52" i="2"/>
  <c r="V52" i="2" s="1"/>
  <c r="I52" i="2"/>
  <c r="G52" i="2"/>
  <c r="E48" i="3" s="1"/>
  <c r="O85" i="13"/>
  <c r="N85" i="13"/>
  <c r="A86" i="13"/>
  <c r="R83" i="13"/>
  <c r="S83" i="13" s="1"/>
  <c r="Q84" i="13"/>
  <c r="P84" i="13" s="1"/>
  <c r="C79" i="3"/>
  <c r="D78" i="3"/>
  <c r="Q83" i="2"/>
  <c r="P83" i="2" s="1"/>
  <c r="R83" i="2" s="1"/>
  <c r="S83" i="2" s="1"/>
  <c r="N84" i="2"/>
  <c r="O84" i="2"/>
  <c r="A85" i="2"/>
  <c r="B79" i="3"/>
  <c r="A80" i="3"/>
  <c r="R83" i="14" l="1"/>
  <c r="Q83" i="14" s="1"/>
  <c r="S83" i="14" s="1"/>
  <c r="T83" i="14" s="1"/>
  <c r="A85" i="14"/>
  <c r="P84" i="14"/>
  <c r="O84" i="14"/>
  <c r="B80" i="19"/>
  <c r="A81" i="19"/>
  <c r="C82" i="19"/>
  <c r="D81" i="19"/>
  <c r="C53" i="2"/>
  <c r="T53" i="2" s="1"/>
  <c r="C53" i="13"/>
  <c r="T53" i="13" s="1"/>
  <c r="U53" i="14"/>
  <c r="V53" i="14" s="1"/>
  <c r="R84" i="13"/>
  <c r="S84" i="13" s="1"/>
  <c r="N86" i="13"/>
  <c r="A87" i="13"/>
  <c r="O86" i="13"/>
  <c r="Q85" i="13"/>
  <c r="P85" i="13"/>
  <c r="Q84" i="2"/>
  <c r="P84" i="2" s="1"/>
  <c r="R84" i="2" s="1"/>
  <c r="S84" i="2" s="1"/>
  <c r="N85" i="2"/>
  <c r="O85" i="2"/>
  <c r="A86" i="2"/>
  <c r="A81" i="3"/>
  <c r="B80" i="3"/>
  <c r="C80" i="3"/>
  <c r="D79" i="3"/>
  <c r="R84" i="14" l="1"/>
  <c r="Q84" i="14" s="1"/>
  <c r="S84" i="14" s="1"/>
  <c r="T84" i="14" s="1"/>
  <c r="A86" i="14"/>
  <c r="P85" i="14"/>
  <c r="O85" i="14"/>
  <c r="A82" i="19"/>
  <c r="B81" i="19"/>
  <c r="C83" i="19"/>
  <c r="D82" i="19"/>
  <c r="I53" i="14"/>
  <c r="X53" i="14" s="1"/>
  <c r="H53" i="14"/>
  <c r="J53" i="14"/>
  <c r="G53" i="13"/>
  <c r="H53" i="13"/>
  <c r="V53" i="13" s="1"/>
  <c r="I53" i="13"/>
  <c r="I53" i="2"/>
  <c r="G53" i="2"/>
  <c r="E49" i="3" s="1"/>
  <c r="H53" i="2"/>
  <c r="V53" i="2" s="1"/>
  <c r="A88" i="13"/>
  <c r="O87" i="13"/>
  <c r="N87" i="13"/>
  <c r="R85" i="13"/>
  <c r="S85" i="13" s="1"/>
  <c r="Q86" i="13"/>
  <c r="P86" i="13" s="1"/>
  <c r="B81" i="3"/>
  <c r="A82" i="3"/>
  <c r="C81" i="3"/>
  <c r="D80" i="3"/>
  <c r="N86" i="2"/>
  <c r="O86" i="2"/>
  <c r="A87" i="2"/>
  <c r="Q85" i="2"/>
  <c r="P85" i="2" s="1"/>
  <c r="R85" i="2" s="1"/>
  <c r="S85" i="2" s="1"/>
  <c r="A87" i="14" l="1"/>
  <c r="P86" i="14"/>
  <c r="O86" i="14"/>
  <c r="R85" i="14"/>
  <c r="Q85" i="14" s="1"/>
  <c r="S85" i="14" s="1"/>
  <c r="T85" i="14" s="1"/>
  <c r="C84" i="19"/>
  <c r="D83" i="19"/>
  <c r="A83" i="19"/>
  <c r="B82" i="19"/>
  <c r="C54" i="2"/>
  <c r="T54" i="2" s="1"/>
  <c r="U54" i="14"/>
  <c r="V54" i="14" s="1"/>
  <c r="C54" i="13"/>
  <c r="T54" i="13" s="1"/>
  <c r="R86" i="13"/>
  <c r="S86" i="13" s="1"/>
  <c r="Q87" i="13"/>
  <c r="P87" i="13" s="1"/>
  <c r="A89" i="13"/>
  <c r="O88" i="13"/>
  <c r="N88" i="13"/>
  <c r="A88" i="2"/>
  <c r="N87" i="2"/>
  <c r="O87" i="2"/>
  <c r="C82" i="3"/>
  <c r="D81" i="3"/>
  <c r="Q86" i="2"/>
  <c r="P86" i="2" s="1"/>
  <c r="R86" i="2" s="1"/>
  <c r="S86" i="2" s="1"/>
  <c r="A83" i="3"/>
  <c r="B82" i="3"/>
  <c r="K54" i="14" l="1"/>
  <c r="R86" i="14"/>
  <c r="Q86" i="14" s="1"/>
  <c r="S86" i="14" s="1"/>
  <c r="T86" i="14" s="1"/>
  <c r="P87" i="14"/>
  <c r="A88" i="14"/>
  <c r="O87" i="14"/>
  <c r="A84" i="19"/>
  <c r="B83" i="19"/>
  <c r="C85" i="19"/>
  <c r="D84" i="19"/>
  <c r="I54" i="13"/>
  <c r="G54" i="13"/>
  <c r="H54" i="13"/>
  <c r="V54" i="13" s="1"/>
  <c r="I54" i="14"/>
  <c r="X54" i="14" s="1"/>
  <c r="J54" i="14"/>
  <c r="H54" i="14"/>
  <c r="G54" i="2"/>
  <c r="E50" i="3" s="1"/>
  <c r="H54" i="2"/>
  <c r="V54" i="2" s="1"/>
  <c r="I54" i="2"/>
  <c r="R87" i="13"/>
  <c r="S87" i="13" s="1"/>
  <c r="A90" i="13"/>
  <c r="N89" i="13"/>
  <c r="O89" i="13"/>
  <c r="Q88" i="13"/>
  <c r="P88" i="13"/>
  <c r="A84" i="3"/>
  <c r="B83" i="3"/>
  <c r="D82" i="3"/>
  <c r="C83" i="3"/>
  <c r="Q87" i="2"/>
  <c r="P87" i="2" s="1"/>
  <c r="R87" i="2" s="1"/>
  <c r="S87" i="2" s="1"/>
  <c r="A89" i="2"/>
  <c r="N88" i="2"/>
  <c r="O88" i="2"/>
  <c r="A89" i="14" l="1"/>
  <c r="P88" i="14"/>
  <c r="O88" i="14"/>
  <c r="R87" i="14"/>
  <c r="Q87" i="14" s="1"/>
  <c r="S87" i="14" s="1"/>
  <c r="T87" i="14" s="1"/>
  <c r="C86" i="19"/>
  <c r="D85" i="19"/>
  <c r="A85" i="19"/>
  <c r="B84" i="19"/>
  <c r="C55" i="2"/>
  <c r="T55" i="2" s="1"/>
  <c r="U55" i="14"/>
  <c r="V55" i="14" s="1"/>
  <c r="C55" i="13"/>
  <c r="T55" i="13" s="1"/>
  <c r="Q89" i="13"/>
  <c r="P89" i="13"/>
  <c r="O90" i="13"/>
  <c r="A91" i="13"/>
  <c r="N90" i="13"/>
  <c r="R88" i="13"/>
  <c r="S88" i="13" s="1"/>
  <c r="O89" i="2"/>
  <c r="A90" i="2"/>
  <c r="N89" i="2"/>
  <c r="D83" i="3"/>
  <c r="C84" i="3"/>
  <c r="Q88" i="2"/>
  <c r="P88" i="2" s="1"/>
  <c r="R88" i="2" s="1"/>
  <c r="S88" i="2" s="1"/>
  <c r="B84" i="3"/>
  <c r="A85" i="3"/>
  <c r="K55" i="14" l="1"/>
  <c r="R88" i="14"/>
  <c r="Q88" i="14" s="1"/>
  <c r="S88" i="14" s="1"/>
  <c r="T88" i="14" s="1"/>
  <c r="P89" i="14"/>
  <c r="A90" i="14"/>
  <c r="O89" i="14"/>
  <c r="A86" i="19"/>
  <c r="B85" i="19"/>
  <c r="D86" i="19"/>
  <c r="C87" i="19"/>
  <c r="I55" i="13"/>
  <c r="G55" i="13"/>
  <c r="H55" i="13"/>
  <c r="V55" i="13" s="1"/>
  <c r="I55" i="14"/>
  <c r="X55" i="14" s="1"/>
  <c r="H55" i="14"/>
  <c r="J55" i="14"/>
  <c r="I55" i="2"/>
  <c r="G55" i="2"/>
  <c r="E51" i="3" s="1"/>
  <c r="H55" i="2"/>
  <c r="V55" i="2" s="1"/>
  <c r="A92" i="13"/>
  <c r="N91" i="13"/>
  <c r="O91" i="13"/>
  <c r="Q90" i="13"/>
  <c r="P90" i="13" s="1"/>
  <c r="R89" i="13"/>
  <c r="S89" i="13" s="1"/>
  <c r="D84" i="3"/>
  <c r="C85" i="3"/>
  <c r="N90" i="2"/>
  <c r="O90" i="2"/>
  <c r="A91" i="2"/>
  <c r="B85" i="3"/>
  <c r="A86" i="3"/>
  <c r="Q89" i="2"/>
  <c r="P89" i="2" s="1"/>
  <c r="R89" i="2" s="1"/>
  <c r="S89" i="2" s="1"/>
  <c r="R89" i="14" l="1"/>
  <c r="Q89" i="14" s="1"/>
  <c r="S89" i="14" s="1"/>
  <c r="T89" i="14" s="1"/>
  <c r="P90" i="14"/>
  <c r="A91" i="14"/>
  <c r="O90" i="14"/>
  <c r="D87" i="19"/>
  <c r="C88" i="19"/>
  <c r="A87" i="19"/>
  <c r="B86" i="19"/>
  <c r="C56" i="2"/>
  <c r="T56" i="2" s="1"/>
  <c r="U56" i="14"/>
  <c r="V56" i="14" s="1"/>
  <c r="C56" i="13"/>
  <c r="T56" i="13" s="1"/>
  <c r="J56" i="13"/>
  <c r="J56" i="2"/>
  <c r="R90" i="13"/>
  <c r="S90" i="13" s="1"/>
  <c r="Q91" i="13"/>
  <c r="P91" i="13"/>
  <c r="A93" i="13"/>
  <c r="O92" i="13"/>
  <c r="N92" i="13"/>
  <c r="N91" i="2"/>
  <c r="O91" i="2"/>
  <c r="A92" i="2"/>
  <c r="B86" i="3"/>
  <c r="A87" i="3"/>
  <c r="Q90" i="2"/>
  <c r="P90" i="2" s="1"/>
  <c r="R90" i="2" s="1"/>
  <c r="S90" i="2" s="1"/>
  <c r="D85" i="3"/>
  <c r="C86" i="3"/>
  <c r="A92" i="14" l="1"/>
  <c r="P91" i="14"/>
  <c r="O91" i="14"/>
  <c r="R90" i="14"/>
  <c r="Q90" i="14"/>
  <c r="S90" i="14" s="1"/>
  <c r="T90" i="14" s="1"/>
  <c r="A88" i="19"/>
  <c r="B87" i="19"/>
  <c r="C89" i="19"/>
  <c r="D88" i="19"/>
  <c r="J56" i="14"/>
  <c r="H56" i="14"/>
  <c r="I56" i="14"/>
  <c r="X56" i="14" s="1"/>
  <c r="I56" i="2"/>
  <c r="G56" i="2"/>
  <c r="E52" i="3" s="1"/>
  <c r="H56" i="2"/>
  <c r="V56" i="2" s="1"/>
  <c r="I56" i="13"/>
  <c r="H56" i="13"/>
  <c r="V56" i="13" s="1"/>
  <c r="G56" i="13"/>
  <c r="K56" i="14"/>
  <c r="A94" i="13"/>
  <c r="O93" i="13"/>
  <c r="N93" i="13"/>
  <c r="R91" i="13"/>
  <c r="S91" i="13" s="1"/>
  <c r="Q92" i="13"/>
  <c r="P92" i="13"/>
  <c r="B87" i="3"/>
  <c r="A88" i="3"/>
  <c r="N92" i="2"/>
  <c r="O92" i="2"/>
  <c r="A93" i="2"/>
  <c r="Q91" i="2"/>
  <c r="P91" i="2" s="1"/>
  <c r="R91" i="2" s="1"/>
  <c r="S91" i="2" s="1"/>
  <c r="C87" i="3"/>
  <c r="D86" i="3"/>
  <c r="R91" i="14" l="1"/>
  <c r="Q91" i="14" s="1"/>
  <c r="S91" i="14" s="1"/>
  <c r="T91" i="14" s="1"/>
  <c r="A93" i="14"/>
  <c r="P92" i="14"/>
  <c r="O92" i="14"/>
  <c r="C90" i="19"/>
  <c r="D89" i="19"/>
  <c r="B88" i="19"/>
  <c r="A89" i="19"/>
  <c r="C57" i="2"/>
  <c r="T57" i="2" s="1"/>
  <c r="C57" i="13"/>
  <c r="T57" i="13" s="1"/>
  <c r="U57" i="14"/>
  <c r="V57" i="14" s="1"/>
  <c r="J57" i="2"/>
  <c r="R92" i="13"/>
  <c r="S92" i="13" s="1"/>
  <c r="Q93" i="13"/>
  <c r="P93" i="13"/>
  <c r="O94" i="13"/>
  <c r="N94" i="13"/>
  <c r="A95" i="13"/>
  <c r="D87" i="3"/>
  <c r="C88" i="3"/>
  <c r="N93" i="2"/>
  <c r="O93" i="2"/>
  <c r="A94" i="2"/>
  <c r="Q92" i="2"/>
  <c r="P92" i="2" s="1"/>
  <c r="R92" i="2" s="1"/>
  <c r="S92" i="2" s="1"/>
  <c r="A89" i="3"/>
  <c r="B88" i="3"/>
  <c r="K57" i="14" l="1"/>
  <c r="R92" i="14"/>
  <c r="Q92" i="14" s="1"/>
  <c r="S92" i="14" s="1"/>
  <c r="T92" i="14" s="1"/>
  <c r="A94" i="14"/>
  <c r="P93" i="14"/>
  <c r="O93" i="14"/>
  <c r="A90" i="19"/>
  <c r="B89" i="19"/>
  <c r="C91" i="19"/>
  <c r="D90" i="19"/>
  <c r="I57" i="14"/>
  <c r="X57" i="14" s="1"/>
  <c r="H57" i="14"/>
  <c r="J57" i="14"/>
  <c r="G57" i="2"/>
  <c r="E53" i="3" s="1"/>
  <c r="H57" i="2"/>
  <c r="V57" i="2" s="1"/>
  <c r="I57" i="2"/>
  <c r="H57" i="13"/>
  <c r="V57" i="13" s="1"/>
  <c r="G57" i="13"/>
  <c r="I57" i="13"/>
  <c r="J57" i="13"/>
  <c r="R93" i="13"/>
  <c r="S93" i="13" s="1"/>
  <c r="O95" i="13"/>
  <c r="N95" i="13"/>
  <c r="A96" i="13"/>
  <c r="Q94" i="13"/>
  <c r="P94" i="13" s="1"/>
  <c r="A90" i="3"/>
  <c r="B89" i="3"/>
  <c r="Q93" i="2"/>
  <c r="P93" i="2" s="1"/>
  <c r="R93" i="2" s="1"/>
  <c r="S93" i="2" s="1"/>
  <c r="N94" i="2"/>
  <c r="O94" i="2"/>
  <c r="A95" i="2"/>
  <c r="C89" i="3"/>
  <c r="D88" i="3"/>
  <c r="R93" i="14" l="1"/>
  <c r="Q93" i="14"/>
  <c r="S93" i="14" s="1"/>
  <c r="T93" i="14" s="1"/>
  <c r="A95" i="14"/>
  <c r="P94" i="14"/>
  <c r="O94" i="14"/>
  <c r="C92" i="19"/>
  <c r="D91" i="19"/>
  <c r="A91" i="19"/>
  <c r="B90" i="19"/>
  <c r="C58" i="2"/>
  <c r="T58" i="2" s="1"/>
  <c r="C58" i="13"/>
  <c r="T58" i="13" s="1"/>
  <c r="U58" i="14"/>
  <c r="V58" i="14" s="1"/>
  <c r="R94" i="13"/>
  <c r="S94" i="13" s="1"/>
  <c r="N96" i="13"/>
  <c r="O96" i="13"/>
  <c r="A97" i="13"/>
  <c r="Q95" i="13"/>
  <c r="P95" i="13" s="1"/>
  <c r="D89" i="3"/>
  <c r="C90" i="3"/>
  <c r="Q94" i="2"/>
  <c r="P94" i="2" s="1"/>
  <c r="R94" i="2" s="1"/>
  <c r="S94" i="2" s="1"/>
  <c r="A96" i="2"/>
  <c r="N95" i="2"/>
  <c r="O95" i="2"/>
  <c r="A91" i="3"/>
  <c r="B90" i="3"/>
  <c r="P95" i="14" l="1"/>
  <c r="A96" i="14"/>
  <c r="O95" i="14"/>
  <c r="R94" i="14"/>
  <c r="Q94" i="14" s="1"/>
  <c r="S94" i="14" s="1"/>
  <c r="T94" i="14" s="1"/>
  <c r="A92" i="19"/>
  <c r="B91" i="19"/>
  <c r="C93" i="19"/>
  <c r="D92" i="19"/>
  <c r="K58" i="14"/>
  <c r="J58" i="13"/>
  <c r="I58" i="13"/>
  <c r="H58" i="13"/>
  <c r="V58" i="13" s="1"/>
  <c r="G58" i="13"/>
  <c r="G58" i="2"/>
  <c r="E54" i="3" s="1"/>
  <c r="H58" i="2"/>
  <c r="V58" i="2" s="1"/>
  <c r="I58" i="2"/>
  <c r="I58" i="14"/>
  <c r="X58" i="14" s="1"/>
  <c r="H58" i="14"/>
  <c r="J58" i="14"/>
  <c r="J58" i="2"/>
  <c r="R95" i="13"/>
  <c r="S95" i="13" s="1"/>
  <c r="O97" i="13"/>
  <c r="A98" i="13"/>
  <c r="N97" i="13"/>
  <c r="Q96" i="13"/>
  <c r="P96" i="13"/>
  <c r="B91" i="3"/>
  <c r="A92" i="3"/>
  <c r="A97" i="2"/>
  <c r="O96" i="2"/>
  <c r="N96" i="2"/>
  <c r="Q95" i="2"/>
  <c r="P95" i="2" s="1"/>
  <c r="R95" i="2" s="1"/>
  <c r="S95" i="2" s="1"/>
  <c r="D90" i="3"/>
  <c r="C91" i="3"/>
  <c r="A97" i="14" l="1"/>
  <c r="P96" i="14"/>
  <c r="O96" i="14"/>
  <c r="R95" i="14"/>
  <c r="Q95" i="14" s="1"/>
  <c r="S95" i="14" s="1"/>
  <c r="T95" i="14" s="1"/>
  <c r="C94" i="19"/>
  <c r="D93" i="19"/>
  <c r="A93" i="19"/>
  <c r="B92" i="19"/>
  <c r="C59" i="2"/>
  <c r="T59" i="2" s="1"/>
  <c r="C59" i="13"/>
  <c r="T59" i="13" s="1"/>
  <c r="U59" i="14"/>
  <c r="V59" i="14" s="1"/>
  <c r="J59" i="13"/>
  <c r="A99" i="13"/>
  <c r="N98" i="13"/>
  <c r="O98" i="13"/>
  <c r="Q97" i="13"/>
  <c r="P97" i="13" s="1"/>
  <c r="R96" i="13"/>
  <c r="S96" i="13" s="1"/>
  <c r="O97" i="2"/>
  <c r="A98" i="2"/>
  <c r="N97" i="2"/>
  <c r="Q96" i="2"/>
  <c r="P96" i="2" s="1"/>
  <c r="R96" i="2" s="1"/>
  <c r="S96" i="2" s="1"/>
  <c r="B92" i="3"/>
  <c r="A93" i="3"/>
  <c r="C92" i="3"/>
  <c r="D91" i="3"/>
  <c r="R96" i="14" l="1"/>
  <c r="Q96" i="14"/>
  <c r="S96" i="14" s="1"/>
  <c r="T96" i="14" s="1"/>
  <c r="P97" i="14"/>
  <c r="A98" i="14"/>
  <c r="O97" i="14"/>
  <c r="A94" i="19"/>
  <c r="B93" i="19"/>
  <c r="C95" i="19"/>
  <c r="D94" i="19"/>
  <c r="H59" i="14"/>
  <c r="I59" i="14"/>
  <c r="X59" i="14" s="1"/>
  <c r="J59" i="14"/>
  <c r="H59" i="2"/>
  <c r="V59" i="2" s="1"/>
  <c r="I59" i="2"/>
  <c r="G59" i="2"/>
  <c r="E55" i="3" s="1"/>
  <c r="K59" i="14"/>
  <c r="H59" i="13"/>
  <c r="V59" i="13" s="1"/>
  <c r="G59" i="13"/>
  <c r="I59" i="13"/>
  <c r="J59" i="2"/>
  <c r="R97" i="13"/>
  <c r="S97" i="13" s="1"/>
  <c r="A100" i="13"/>
  <c r="O99" i="13"/>
  <c r="N99" i="13"/>
  <c r="Q98" i="13"/>
  <c r="P98" i="13"/>
  <c r="R98" i="13" s="1"/>
  <c r="S98" i="13" s="1"/>
  <c r="B93" i="3"/>
  <c r="A94" i="3"/>
  <c r="Q97" i="2"/>
  <c r="P97" i="2" s="1"/>
  <c r="R97" i="2" s="1"/>
  <c r="S97" i="2" s="1"/>
  <c r="D92" i="3"/>
  <c r="C93" i="3"/>
  <c r="N98" i="2"/>
  <c r="O98" i="2"/>
  <c r="A99" i="2"/>
  <c r="A99" i="14" l="1"/>
  <c r="P98" i="14"/>
  <c r="O98" i="14"/>
  <c r="R97" i="14"/>
  <c r="Q97" i="14" s="1"/>
  <c r="S97" i="14" s="1"/>
  <c r="T97" i="14" s="1"/>
  <c r="D95" i="19"/>
  <c r="C96" i="19"/>
  <c r="A95" i="19"/>
  <c r="B94" i="19"/>
  <c r="C60" i="2"/>
  <c r="T60" i="2" s="1"/>
  <c r="U60" i="14"/>
  <c r="V60" i="14" s="1"/>
  <c r="C60" i="13"/>
  <c r="T60" i="13" s="1"/>
  <c r="J60" i="2"/>
  <c r="J60" i="13"/>
  <c r="A101" i="13"/>
  <c r="N100" i="13"/>
  <c r="O100" i="13"/>
  <c r="Q99" i="13"/>
  <c r="P99" i="13"/>
  <c r="R99" i="13" s="1"/>
  <c r="S99" i="13" s="1"/>
  <c r="Q98" i="2"/>
  <c r="P98" i="2" s="1"/>
  <c r="R98" i="2" s="1"/>
  <c r="S98" i="2" s="1"/>
  <c r="C94" i="3"/>
  <c r="D93" i="3"/>
  <c r="B94" i="3"/>
  <c r="A95" i="3"/>
  <c r="N99" i="2"/>
  <c r="O99" i="2"/>
  <c r="A100" i="2"/>
  <c r="K60" i="14" l="1"/>
  <c r="R98" i="14"/>
  <c r="Q98" i="14" s="1"/>
  <c r="S98" i="14" s="1"/>
  <c r="T98" i="14" s="1"/>
  <c r="A100" i="14"/>
  <c r="P99" i="14"/>
  <c r="O99" i="14"/>
  <c r="A96" i="19"/>
  <c r="B95" i="19"/>
  <c r="C97" i="19"/>
  <c r="D96" i="19"/>
  <c r="H60" i="13"/>
  <c r="V60" i="13" s="1"/>
  <c r="G60" i="13"/>
  <c r="I60" i="13"/>
  <c r="I60" i="14"/>
  <c r="X60" i="14" s="1"/>
  <c r="J60" i="14"/>
  <c r="K61" i="14" s="1"/>
  <c r="H60" i="14"/>
  <c r="G60" i="2"/>
  <c r="E56" i="3" s="1"/>
  <c r="I60" i="2"/>
  <c r="H60" i="2"/>
  <c r="V60" i="2" s="1"/>
  <c r="A102" i="13"/>
  <c r="O101" i="13"/>
  <c r="N101" i="13"/>
  <c r="Q100" i="13"/>
  <c r="P100" i="13"/>
  <c r="R100" i="13" s="1"/>
  <c r="S100" i="13" s="1"/>
  <c r="Q99" i="2"/>
  <c r="P99" i="2" s="1"/>
  <c r="R99" i="2" s="1"/>
  <c r="S99" i="2" s="1"/>
  <c r="C95" i="3"/>
  <c r="D94" i="3"/>
  <c r="A96" i="3"/>
  <c r="B95" i="3"/>
  <c r="N100" i="2"/>
  <c r="O100" i="2"/>
  <c r="A101" i="2"/>
  <c r="R99" i="14" l="1"/>
  <c r="Q99" i="14" s="1"/>
  <c r="S99" i="14" s="1"/>
  <c r="T99" i="14" s="1"/>
  <c r="A101" i="14"/>
  <c r="P100" i="14"/>
  <c r="O100" i="14"/>
  <c r="C98" i="19"/>
  <c r="D97" i="19"/>
  <c r="B96" i="19"/>
  <c r="A97" i="19"/>
  <c r="C61" i="2"/>
  <c r="T61" i="2" s="1"/>
  <c r="U61" i="14"/>
  <c r="V61" i="14" s="1"/>
  <c r="C61" i="13"/>
  <c r="T61" i="13" s="1"/>
  <c r="Q101" i="13"/>
  <c r="P101" i="13"/>
  <c r="R101" i="13" s="1"/>
  <c r="S101" i="13" s="1"/>
  <c r="A103" i="13"/>
  <c r="O102" i="13"/>
  <c r="N102" i="13"/>
  <c r="A97" i="3"/>
  <c r="B96" i="3"/>
  <c r="Q100" i="2"/>
  <c r="P100" i="2" s="1"/>
  <c r="R100" i="2" s="1"/>
  <c r="S100" i="2" s="1"/>
  <c r="C96" i="3"/>
  <c r="D95" i="3"/>
  <c r="E95" i="3" s="1"/>
  <c r="N101" i="2"/>
  <c r="O101" i="2"/>
  <c r="A102" i="2"/>
  <c r="A102" i="14" l="1"/>
  <c r="P101" i="14"/>
  <c r="O101" i="14"/>
  <c r="R100" i="14"/>
  <c r="Q100" i="14" s="1"/>
  <c r="S100" i="14" s="1"/>
  <c r="T100" i="14" s="1"/>
  <c r="A98" i="19"/>
  <c r="B97" i="19"/>
  <c r="C99" i="19"/>
  <c r="D98" i="19"/>
  <c r="G61" i="13"/>
  <c r="I61" i="13"/>
  <c r="H61" i="13"/>
  <c r="V61" i="13" s="1"/>
  <c r="I61" i="14"/>
  <c r="X61" i="14" s="1"/>
  <c r="H61" i="14"/>
  <c r="J61" i="14"/>
  <c r="H61" i="2"/>
  <c r="V61" i="2" s="1"/>
  <c r="I61" i="2"/>
  <c r="G61" i="2"/>
  <c r="E57" i="3" s="1"/>
  <c r="Q102" i="13"/>
  <c r="P102" i="13"/>
  <c r="R102" i="13" s="1"/>
  <c r="S102" i="13" s="1"/>
  <c r="A104" i="13"/>
  <c r="O103" i="13"/>
  <c r="N103" i="13"/>
  <c r="Q101" i="2"/>
  <c r="P101" i="2" s="1"/>
  <c r="R101" i="2" s="1"/>
  <c r="S101" i="2" s="1"/>
  <c r="C97" i="3"/>
  <c r="D96" i="3"/>
  <c r="E96" i="3" s="1"/>
  <c r="N102" i="2"/>
  <c r="O102" i="2"/>
  <c r="A103" i="2"/>
  <c r="A98" i="3"/>
  <c r="B97" i="3"/>
  <c r="R101" i="14" l="1"/>
  <c r="Q101" i="14" s="1"/>
  <c r="S101" i="14" s="1"/>
  <c r="T101" i="14" s="1"/>
  <c r="A103" i="14"/>
  <c r="P102" i="14"/>
  <c r="O102" i="14"/>
  <c r="C100" i="19"/>
  <c r="D99" i="19"/>
  <c r="A99" i="19"/>
  <c r="B98" i="19"/>
  <c r="C62" i="2"/>
  <c r="T62" i="2" s="1"/>
  <c r="U62" i="14"/>
  <c r="V62" i="14" s="1"/>
  <c r="C62" i="13"/>
  <c r="T62" i="13" s="1"/>
  <c r="J62" i="2"/>
  <c r="J62" i="13"/>
  <c r="Q103" i="13"/>
  <c r="P103" i="13" s="1"/>
  <c r="R103" i="13" s="1"/>
  <c r="S103" i="13" s="1"/>
  <c r="O104" i="13"/>
  <c r="N104" i="13"/>
  <c r="A105" i="13"/>
  <c r="Q102" i="2"/>
  <c r="P102" i="2" s="1"/>
  <c r="R102" i="2" s="1"/>
  <c r="S102" i="2" s="1"/>
  <c r="A104" i="2"/>
  <c r="N103" i="2"/>
  <c r="O103" i="2"/>
  <c r="A99" i="3"/>
  <c r="B98" i="3"/>
  <c r="D97" i="3"/>
  <c r="E97" i="3" s="1"/>
  <c r="C98" i="3"/>
  <c r="R102" i="14" l="1"/>
  <c r="Q102" i="14"/>
  <c r="S102" i="14" s="1"/>
  <c r="T102" i="14" s="1"/>
  <c r="P103" i="14"/>
  <c r="A104" i="14"/>
  <c r="O103" i="14"/>
  <c r="A100" i="19"/>
  <c r="B99" i="19"/>
  <c r="C101" i="19"/>
  <c r="D100" i="19"/>
  <c r="I62" i="14"/>
  <c r="X62" i="14" s="1"/>
  <c r="H62" i="14"/>
  <c r="J62" i="14"/>
  <c r="H62" i="13"/>
  <c r="V62" i="13" s="1"/>
  <c r="I62" i="13"/>
  <c r="G62" i="13"/>
  <c r="G62" i="2"/>
  <c r="E58" i="3" s="1"/>
  <c r="H62" i="2"/>
  <c r="V62" i="2" s="1"/>
  <c r="I62" i="2"/>
  <c r="K62" i="14"/>
  <c r="N105" i="13"/>
  <c r="O105" i="13"/>
  <c r="A106" i="13"/>
  <c r="Q104" i="13"/>
  <c r="P104" i="13"/>
  <c r="R104" i="13" s="1"/>
  <c r="S104" i="13" s="1"/>
  <c r="Q103" i="2"/>
  <c r="P103" i="2" s="1"/>
  <c r="R103" i="2" s="1"/>
  <c r="S103" i="2" s="1"/>
  <c r="B99" i="3"/>
  <c r="A100" i="3"/>
  <c r="A105" i="2"/>
  <c r="N104" i="2"/>
  <c r="O104" i="2"/>
  <c r="D98" i="3"/>
  <c r="E98" i="3" s="1"/>
  <c r="C99" i="3"/>
  <c r="R103" i="14" l="1"/>
  <c r="Q103" i="14" s="1"/>
  <c r="S103" i="14" s="1"/>
  <c r="T103" i="14" s="1"/>
  <c r="A105" i="14"/>
  <c r="P104" i="14"/>
  <c r="O104" i="14"/>
  <c r="C102" i="19"/>
  <c r="D101" i="19"/>
  <c r="A101" i="19"/>
  <c r="B100" i="19"/>
  <c r="C63" i="2"/>
  <c r="T63" i="2" s="1"/>
  <c r="U63" i="14"/>
  <c r="V63" i="14" s="1"/>
  <c r="C63" i="13"/>
  <c r="T63" i="13" s="1"/>
  <c r="A107" i="13"/>
  <c r="N106" i="13"/>
  <c r="O106" i="13"/>
  <c r="Q105" i="13"/>
  <c r="P105" i="13" s="1"/>
  <c r="R105" i="13" s="1"/>
  <c r="S105" i="13" s="1"/>
  <c r="Q104" i="2"/>
  <c r="P104" i="2" s="1"/>
  <c r="R104" i="2" s="1"/>
  <c r="S104" i="2" s="1"/>
  <c r="C100" i="3"/>
  <c r="D99" i="3"/>
  <c r="E99" i="3" s="1"/>
  <c r="B100" i="3"/>
  <c r="A101" i="3"/>
  <c r="O105" i="2"/>
  <c r="A106" i="2"/>
  <c r="N105" i="2"/>
  <c r="K63" i="14" l="1"/>
  <c r="P105" i="14"/>
  <c r="A106" i="14"/>
  <c r="O105" i="14"/>
  <c r="R104" i="14"/>
  <c r="Q104" i="14" s="1"/>
  <c r="S104" i="14" s="1"/>
  <c r="T104" i="14" s="1"/>
  <c r="A102" i="19"/>
  <c r="B101" i="19"/>
  <c r="C103" i="19"/>
  <c r="D102" i="19"/>
  <c r="G63" i="13"/>
  <c r="H63" i="13"/>
  <c r="V63" i="13" s="1"/>
  <c r="I63" i="13"/>
  <c r="I63" i="14"/>
  <c r="X63" i="14" s="1"/>
  <c r="J63" i="14"/>
  <c r="H63" i="14"/>
  <c r="G63" i="2"/>
  <c r="E59" i="3" s="1"/>
  <c r="I63" i="2"/>
  <c r="H63" i="2"/>
  <c r="V63" i="2" s="1"/>
  <c r="Q106" i="13"/>
  <c r="P106" i="13"/>
  <c r="R106" i="13" s="1"/>
  <c r="S106" i="13" s="1"/>
  <c r="A108" i="13"/>
  <c r="O107" i="13"/>
  <c r="N107" i="13"/>
  <c r="B101" i="3"/>
  <c r="A102" i="3"/>
  <c r="N106" i="2"/>
  <c r="O106" i="2"/>
  <c r="A107" i="2"/>
  <c r="Q105" i="2"/>
  <c r="P105" i="2" s="1"/>
  <c r="R105" i="2" s="1"/>
  <c r="S105" i="2" s="1"/>
  <c r="D100" i="3"/>
  <c r="E100" i="3" s="1"/>
  <c r="C101" i="3"/>
  <c r="P106" i="14" l="1"/>
  <c r="A107" i="14"/>
  <c r="O106" i="14"/>
  <c r="R105" i="14"/>
  <c r="Q105" i="14" s="1"/>
  <c r="S105" i="14" s="1"/>
  <c r="T105" i="14" s="1"/>
  <c r="D103" i="19"/>
  <c r="C104" i="19"/>
  <c r="A103" i="19"/>
  <c r="B102" i="19"/>
  <c r="C64" i="2"/>
  <c r="T64" i="2" s="1"/>
  <c r="C64" i="13"/>
  <c r="T64" i="13" s="1"/>
  <c r="U64" i="14"/>
  <c r="V64" i="14" s="1"/>
  <c r="Q107" i="13"/>
  <c r="P107" i="13" s="1"/>
  <c r="R107" i="13" s="1"/>
  <c r="S107" i="13" s="1"/>
  <c r="O108" i="13"/>
  <c r="A109" i="13"/>
  <c r="N108" i="13"/>
  <c r="N107" i="2"/>
  <c r="O107" i="2"/>
  <c r="A108" i="2"/>
  <c r="Q106" i="2"/>
  <c r="P106" i="2" s="1"/>
  <c r="R106" i="2" s="1"/>
  <c r="S106" i="2" s="1"/>
  <c r="B102" i="3"/>
  <c r="A103" i="3"/>
  <c r="C102" i="3"/>
  <c r="D101" i="3"/>
  <c r="E101" i="3" s="1"/>
  <c r="A108" i="14" l="1"/>
  <c r="P107" i="14"/>
  <c r="O107" i="14"/>
  <c r="R106" i="14"/>
  <c r="Q106" i="14" s="1"/>
  <c r="S106" i="14" s="1"/>
  <c r="T106" i="14" s="1"/>
  <c r="A104" i="19"/>
  <c r="B103" i="19"/>
  <c r="C105" i="19"/>
  <c r="D104" i="19"/>
  <c r="I64" i="2"/>
  <c r="H64" i="2"/>
  <c r="V64" i="2" s="1"/>
  <c r="G64" i="2"/>
  <c r="E60" i="3" s="1"/>
  <c r="I64" i="14"/>
  <c r="X64" i="14" s="1"/>
  <c r="H64" i="14"/>
  <c r="J64" i="14"/>
  <c r="J64" i="2"/>
  <c r="H64" i="13"/>
  <c r="V64" i="13" s="1"/>
  <c r="G64" i="13"/>
  <c r="I64" i="13"/>
  <c r="K64" i="14"/>
  <c r="J64" i="13"/>
  <c r="N109" i="13"/>
  <c r="A110" i="13"/>
  <c r="O109" i="13"/>
  <c r="Q108" i="13"/>
  <c r="P108" i="13"/>
  <c r="R108" i="13" s="1"/>
  <c r="S108" i="13" s="1"/>
  <c r="T98" i="2"/>
  <c r="C103" i="3"/>
  <c r="D102" i="3"/>
  <c r="E102" i="3" s="1"/>
  <c r="A104" i="3"/>
  <c r="B103" i="3"/>
  <c r="N108" i="2"/>
  <c r="O108" i="2"/>
  <c r="A109" i="2"/>
  <c r="Q107" i="2"/>
  <c r="P107" i="2" s="1"/>
  <c r="R107" i="2" s="1"/>
  <c r="S107" i="2" s="1"/>
  <c r="R107" i="14" l="1"/>
  <c r="Q107" i="14" s="1"/>
  <c r="S107" i="14" s="1"/>
  <c r="T107" i="14" s="1"/>
  <c r="A109" i="14"/>
  <c r="P108" i="14"/>
  <c r="O108" i="14"/>
  <c r="C106" i="19"/>
  <c r="D105" i="19"/>
  <c r="B104" i="19"/>
  <c r="A105" i="19"/>
  <c r="C65" i="2"/>
  <c r="T65" i="2" s="1"/>
  <c r="C65" i="13"/>
  <c r="T65" i="13" s="1"/>
  <c r="U65" i="14"/>
  <c r="V65" i="14" s="1"/>
  <c r="K65" i="14"/>
  <c r="J65" i="2"/>
  <c r="Q109" i="13"/>
  <c r="P109" i="13"/>
  <c r="R109" i="13" s="1"/>
  <c r="S109" i="13" s="1"/>
  <c r="A111" i="13"/>
  <c r="O110" i="13"/>
  <c r="N110" i="13"/>
  <c r="I98" i="2"/>
  <c r="G98" i="2"/>
  <c r="E94" i="3" s="1"/>
  <c r="H98" i="2"/>
  <c r="Q108" i="2"/>
  <c r="P108" i="2" s="1"/>
  <c r="R108" i="2" s="1"/>
  <c r="S108" i="2" s="1"/>
  <c r="N109" i="2"/>
  <c r="O109" i="2"/>
  <c r="A110" i="2"/>
  <c r="A105" i="3"/>
  <c r="B104" i="3"/>
  <c r="D103" i="3"/>
  <c r="E103" i="3" s="1"/>
  <c r="C104" i="3"/>
  <c r="A110" i="14" l="1"/>
  <c r="P109" i="14"/>
  <c r="O109" i="14"/>
  <c r="R108" i="14"/>
  <c r="Q108" i="14" s="1"/>
  <c r="S108" i="14" s="1"/>
  <c r="T108" i="14" s="1"/>
  <c r="A106" i="19"/>
  <c r="B105" i="19"/>
  <c r="C107" i="19"/>
  <c r="D106" i="19"/>
  <c r="H65" i="14"/>
  <c r="J65" i="14"/>
  <c r="I65" i="14"/>
  <c r="X65" i="14" s="1"/>
  <c r="G65" i="13"/>
  <c r="H65" i="13"/>
  <c r="V65" i="13" s="1"/>
  <c r="I65" i="13"/>
  <c r="I65" i="2"/>
  <c r="G65" i="2"/>
  <c r="E61" i="3" s="1"/>
  <c r="H65" i="2"/>
  <c r="V65" i="2" s="1"/>
  <c r="J65" i="13"/>
  <c r="Q110" i="13"/>
  <c r="P110" i="13"/>
  <c r="R110" i="13" s="1"/>
  <c r="S110" i="13" s="1"/>
  <c r="N111" i="13"/>
  <c r="O111" i="13"/>
  <c r="A112" i="13"/>
  <c r="C105" i="3"/>
  <c r="D104" i="3"/>
  <c r="E104" i="3" s="1"/>
  <c r="Q109" i="2"/>
  <c r="P109" i="2" s="1"/>
  <c r="R109" i="2" s="1"/>
  <c r="S109" i="2" s="1"/>
  <c r="B105" i="3"/>
  <c r="A106" i="3"/>
  <c r="N110" i="2"/>
  <c r="O110" i="2"/>
  <c r="A111" i="2"/>
  <c r="R109" i="14" l="1"/>
  <c r="Q109" i="14" s="1"/>
  <c r="S109" i="14" s="1"/>
  <c r="T109" i="14" s="1"/>
  <c r="A111" i="14"/>
  <c r="P110" i="14"/>
  <c r="O110" i="14"/>
  <c r="C108" i="19"/>
  <c r="D107" i="19"/>
  <c r="A107" i="19"/>
  <c r="B106" i="19"/>
  <c r="C66" i="2"/>
  <c r="T66" i="2" s="1"/>
  <c r="U66" i="14"/>
  <c r="V66" i="14" s="1"/>
  <c r="C66" i="13"/>
  <c r="T66" i="13" s="1"/>
  <c r="K66" i="14"/>
  <c r="J66" i="2"/>
  <c r="O112" i="13"/>
  <c r="N112" i="13"/>
  <c r="A113" i="13"/>
  <c r="Q111" i="13"/>
  <c r="P111" i="13" s="1"/>
  <c r="R111" i="13" s="1"/>
  <c r="S111" i="13" s="1"/>
  <c r="A112" i="2"/>
  <c r="N111" i="2"/>
  <c r="O111" i="2"/>
  <c r="D105" i="3"/>
  <c r="E105" i="3" s="1"/>
  <c r="C106" i="3"/>
  <c r="A107" i="3"/>
  <c r="B106" i="3"/>
  <c r="Q110" i="2"/>
  <c r="P110" i="2" s="1"/>
  <c r="R110" i="2" s="1"/>
  <c r="S110" i="2" s="1"/>
  <c r="R110" i="14" l="1"/>
  <c r="Q110" i="14" s="1"/>
  <c r="S110" i="14" s="1"/>
  <c r="T110" i="14" s="1"/>
  <c r="P111" i="14"/>
  <c r="A112" i="14"/>
  <c r="O111" i="14"/>
  <c r="A108" i="19"/>
  <c r="B107" i="19"/>
  <c r="C109" i="19"/>
  <c r="D108" i="19"/>
  <c r="I66" i="14"/>
  <c r="X66" i="14" s="1"/>
  <c r="H66" i="14"/>
  <c r="J66" i="14"/>
  <c r="K67" i="14" s="1"/>
  <c r="G66" i="13"/>
  <c r="H66" i="13"/>
  <c r="V66" i="13" s="1"/>
  <c r="I66" i="13"/>
  <c r="H66" i="2"/>
  <c r="V66" i="2" s="1"/>
  <c r="I66" i="2"/>
  <c r="G66" i="2"/>
  <c r="E62" i="3" s="1"/>
  <c r="J66" i="13"/>
  <c r="N113" i="13"/>
  <c r="A114" i="13"/>
  <c r="O113" i="13"/>
  <c r="Q112" i="13"/>
  <c r="P112" i="13"/>
  <c r="R112" i="13" s="1"/>
  <c r="S112" i="13" s="1"/>
  <c r="D106" i="3"/>
  <c r="E106" i="3" s="1"/>
  <c r="C107" i="3"/>
  <c r="B107" i="3"/>
  <c r="A108" i="3"/>
  <c r="Q111" i="2"/>
  <c r="P111" i="2" s="1"/>
  <c r="R111" i="2" s="1"/>
  <c r="S111" i="2" s="1"/>
  <c r="A113" i="2"/>
  <c r="O112" i="2"/>
  <c r="N112" i="2"/>
  <c r="R111" i="14" l="1"/>
  <c r="Q111" i="14" s="1"/>
  <c r="S111" i="14" s="1"/>
  <c r="T111" i="14" s="1"/>
  <c r="A113" i="14"/>
  <c r="P112" i="14"/>
  <c r="O112" i="14"/>
  <c r="C110" i="19"/>
  <c r="D109" i="19"/>
  <c r="A109" i="19"/>
  <c r="B108" i="19"/>
  <c r="C67" i="2"/>
  <c r="T67" i="2" s="1"/>
  <c r="U67" i="14"/>
  <c r="V67" i="14" s="1"/>
  <c r="C67" i="13"/>
  <c r="T67" i="13" s="1"/>
  <c r="Q113" i="13"/>
  <c r="P113" i="13"/>
  <c r="R113" i="13" s="1"/>
  <c r="S113" i="13" s="1"/>
  <c r="O114" i="13"/>
  <c r="N114" i="13"/>
  <c r="A115" i="13"/>
  <c r="Q112" i="2"/>
  <c r="P112" i="2" s="1"/>
  <c r="R112" i="2" s="1"/>
  <c r="S112" i="2" s="1"/>
  <c r="O113" i="2"/>
  <c r="A114" i="2"/>
  <c r="N113" i="2"/>
  <c r="B108" i="3"/>
  <c r="A109" i="3"/>
  <c r="C108" i="3"/>
  <c r="D107" i="3"/>
  <c r="E107" i="3" s="1"/>
  <c r="R112" i="14" l="1"/>
  <c r="Q112" i="14"/>
  <c r="S112" i="14" s="1"/>
  <c r="T112" i="14" s="1"/>
  <c r="P113" i="14"/>
  <c r="A114" i="14"/>
  <c r="O113" i="14"/>
  <c r="A110" i="19"/>
  <c r="B109" i="19"/>
  <c r="C111" i="19"/>
  <c r="D110" i="19"/>
  <c r="H67" i="13"/>
  <c r="V67" i="13" s="1"/>
  <c r="I67" i="13"/>
  <c r="G67" i="13"/>
  <c r="I67" i="14"/>
  <c r="X67" i="14" s="1"/>
  <c r="J67" i="14"/>
  <c r="K68" i="14" s="1"/>
  <c r="H67" i="14"/>
  <c r="G67" i="2"/>
  <c r="E63" i="3" s="1"/>
  <c r="H67" i="2"/>
  <c r="V67" i="2" s="1"/>
  <c r="I67" i="2"/>
  <c r="O115" i="13"/>
  <c r="N115" i="13"/>
  <c r="A116" i="13"/>
  <c r="Q114" i="13"/>
  <c r="P114" i="13" s="1"/>
  <c r="R114" i="13" s="1"/>
  <c r="S114" i="13" s="1"/>
  <c r="N114" i="2"/>
  <c r="O114" i="2"/>
  <c r="A115" i="2"/>
  <c r="D108" i="3"/>
  <c r="E108" i="3" s="1"/>
  <c r="C109" i="3"/>
  <c r="A110" i="3"/>
  <c r="B109" i="3"/>
  <c r="Q113" i="2"/>
  <c r="P113" i="2" s="1"/>
  <c r="R113" i="2" s="1"/>
  <c r="S113" i="2" s="1"/>
  <c r="R113" i="14" l="1"/>
  <c r="Q113" i="14" s="1"/>
  <c r="S113" i="14" s="1"/>
  <c r="T113" i="14" s="1"/>
  <c r="P114" i="14"/>
  <c r="A115" i="14"/>
  <c r="O114" i="14"/>
  <c r="D111" i="19"/>
  <c r="C112" i="19"/>
  <c r="A111" i="19"/>
  <c r="B110" i="19"/>
  <c r="C68" i="2"/>
  <c r="T68" i="2" s="1"/>
  <c r="U68" i="14"/>
  <c r="V68" i="14" s="1"/>
  <c r="C68" i="13"/>
  <c r="T68" i="13" s="1"/>
  <c r="A117" i="13"/>
  <c r="N116" i="13"/>
  <c r="O116" i="13"/>
  <c r="Q115" i="13"/>
  <c r="P115" i="13"/>
  <c r="R115" i="13" s="1"/>
  <c r="S115" i="13" s="1"/>
  <c r="C110" i="3"/>
  <c r="D109" i="3"/>
  <c r="E109" i="3" s="1"/>
  <c r="N115" i="2"/>
  <c r="O115" i="2"/>
  <c r="A116" i="2"/>
  <c r="B110" i="3"/>
  <c r="A111" i="3"/>
  <c r="Q114" i="2"/>
  <c r="P114" i="2" s="1"/>
  <c r="R114" i="2" s="1"/>
  <c r="S114" i="2" s="1"/>
  <c r="A116" i="14" l="1"/>
  <c r="P115" i="14"/>
  <c r="O115" i="14"/>
  <c r="R114" i="14"/>
  <c r="Q114" i="14" s="1"/>
  <c r="S114" i="14" s="1"/>
  <c r="T114" i="14" s="1"/>
  <c r="A112" i="19"/>
  <c r="B111" i="19"/>
  <c r="C113" i="19"/>
  <c r="D112" i="19"/>
  <c r="H68" i="14"/>
  <c r="I68" i="14"/>
  <c r="X68" i="14" s="1"/>
  <c r="J68" i="14"/>
  <c r="K69" i="14" s="1"/>
  <c r="I68" i="13"/>
  <c r="H68" i="13"/>
  <c r="V68" i="13" s="1"/>
  <c r="G68" i="13"/>
  <c r="H68" i="2"/>
  <c r="V68" i="2" s="1"/>
  <c r="I68" i="2"/>
  <c r="G68" i="2"/>
  <c r="E64" i="3" s="1"/>
  <c r="Q116" i="13"/>
  <c r="P116" i="13"/>
  <c r="R116" i="13" s="1"/>
  <c r="S116" i="13" s="1"/>
  <c r="O117" i="13"/>
  <c r="N117" i="13"/>
  <c r="A118" i="13"/>
  <c r="A112" i="3"/>
  <c r="B111" i="3"/>
  <c r="O116" i="2"/>
  <c r="A117" i="2"/>
  <c r="N116" i="2"/>
  <c r="Q115" i="2"/>
  <c r="P115" i="2" s="1"/>
  <c r="R115" i="2" s="1"/>
  <c r="S115" i="2" s="1"/>
  <c r="D110" i="3"/>
  <c r="E110" i="3" s="1"/>
  <c r="C111" i="3"/>
  <c r="R115" i="14" l="1"/>
  <c r="Q115" i="14"/>
  <c r="S115" i="14" s="1"/>
  <c r="T115" i="14" s="1"/>
  <c r="A117" i="14"/>
  <c r="P116" i="14"/>
  <c r="O116" i="14"/>
  <c r="C114" i="19"/>
  <c r="D113" i="19"/>
  <c r="B112" i="19"/>
  <c r="A113" i="19"/>
  <c r="C69" i="2"/>
  <c r="T69" i="2" s="1"/>
  <c r="C69" i="13"/>
  <c r="T69" i="13" s="1"/>
  <c r="U69" i="14"/>
  <c r="V69" i="14" s="1"/>
  <c r="A119" i="13"/>
  <c r="O118" i="13"/>
  <c r="N118" i="13"/>
  <c r="Q117" i="13"/>
  <c r="P117" i="13" s="1"/>
  <c r="R117" i="13" s="1"/>
  <c r="S117" i="13" s="1"/>
  <c r="N117" i="2"/>
  <c r="A118" i="2"/>
  <c r="O117" i="2"/>
  <c r="Q116" i="2"/>
  <c r="P116" i="2" s="1"/>
  <c r="R116" i="2" s="1"/>
  <c r="S116" i="2" s="1"/>
  <c r="C112" i="3"/>
  <c r="D111" i="3"/>
  <c r="E111" i="3" s="1"/>
  <c r="A113" i="3"/>
  <c r="B112" i="3"/>
  <c r="R116" i="14" l="1"/>
  <c r="Q116" i="14" s="1"/>
  <c r="S116" i="14" s="1"/>
  <c r="T116" i="14" s="1"/>
  <c r="A118" i="14"/>
  <c r="P117" i="14"/>
  <c r="O117" i="14"/>
  <c r="A114" i="19"/>
  <c r="B113" i="19"/>
  <c r="C115" i="19"/>
  <c r="D114" i="19"/>
  <c r="G69" i="13"/>
  <c r="H69" i="13"/>
  <c r="V69" i="13" s="1"/>
  <c r="I69" i="13"/>
  <c r="I69" i="14"/>
  <c r="X69" i="14" s="1"/>
  <c r="J69" i="14"/>
  <c r="K70" i="14" s="1"/>
  <c r="H69" i="14"/>
  <c r="H69" i="2"/>
  <c r="V69" i="2" s="1"/>
  <c r="I69" i="2"/>
  <c r="G69" i="2"/>
  <c r="E65" i="3" s="1"/>
  <c r="Q118" i="13"/>
  <c r="P118" i="13"/>
  <c r="R118" i="13" s="1"/>
  <c r="S118" i="13" s="1"/>
  <c r="N119" i="13"/>
  <c r="A120" i="13"/>
  <c r="O119" i="13"/>
  <c r="B113" i="3"/>
  <c r="A114" i="3"/>
  <c r="Q117" i="2"/>
  <c r="P117" i="2" s="1"/>
  <c r="R117" i="2" s="1"/>
  <c r="S117" i="2" s="1"/>
  <c r="O118" i="2"/>
  <c r="A119" i="2"/>
  <c r="N118" i="2"/>
  <c r="C113" i="3"/>
  <c r="D112" i="3"/>
  <c r="E112" i="3" s="1"/>
  <c r="A119" i="14" l="1"/>
  <c r="P118" i="14"/>
  <c r="O118" i="14"/>
  <c r="R117" i="14"/>
  <c r="Q117" i="14" s="1"/>
  <c r="S117" i="14" s="1"/>
  <c r="T117" i="14" s="1"/>
  <c r="C116" i="19"/>
  <c r="D115" i="19"/>
  <c r="A115" i="19"/>
  <c r="B114" i="19"/>
  <c r="C70" i="2"/>
  <c r="T70" i="2" s="1"/>
  <c r="C70" i="13"/>
  <c r="T70" i="13" s="1"/>
  <c r="U70" i="14"/>
  <c r="V70" i="14" s="1"/>
  <c r="Q119" i="13"/>
  <c r="P119" i="13" s="1"/>
  <c r="R119" i="13" s="1"/>
  <c r="S119" i="13" s="1"/>
  <c r="O120" i="13"/>
  <c r="N120" i="13"/>
  <c r="A121" i="13"/>
  <c r="D113" i="3"/>
  <c r="E113" i="3" s="1"/>
  <c r="C114" i="3"/>
  <c r="N119" i="2"/>
  <c r="O119" i="2"/>
  <c r="A120" i="2"/>
  <c r="Q118" i="2"/>
  <c r="P118" i="2" s="1"/>
  <c r="R118" i="2" s="1"/>
  <c r="S118" i="2" s="1"/>
  <c r="A115" i="3"/>
  <c r="B114" i="3"/>
  <c r="R118" i="14" l="1"/>
  <c r="Q118" i="14" s="1"/>
  <c r="S118" i="14" s="1"/>
  <c r="T118" i="14" s="1"/>
  <c r="P119" i="14"/>
  <c r="A120" i="14"/>
  <c r="O119" i="14"/>
  <c r="A116" i="19"/>
  <c r="B115" i="19"/>
  <c r="C117" i="19"/>
  <c r="D116" i="19"/>
  <c r="G70" i="13"/>
  <c r="H70" i="13"/>
  <c r="V70" i="13" s="1"/>
  <c r="I70" i="13"/>
  <c r="H70" i="14"/>
  <c r="J70" i="14"/>
  <c r="K71" i="14" s="1"/>
  <c r="I70" i="14"/>
  <c r="X70" i="14" s="1"/>
  <c r="H70" i="2"/>
  <c r="V70" i="2" s="1"/>
  <c r="G70" i="2"/>
  <c r="E66" i="3" s="1"/>
  <c r="I70" i="2"/>
  <c r="N121" i="13"/>
  <c r="A122" i="13"/>
  <c r="O121" i="13"/>
  <c r="Q120" i="13"/>
  <c r="P120" i="13"/>
  <c r="R120" i="13" s="1"/>
  <c r="S120" i="13" s="1"/>
  <c r="A121" i="2"/>
  <c r="N120" i="2"/>
  <c r="O120" i="2"/>
  <c r="B115" i="3"/>
  <c r="A116" i="3"/>
  <c r="Q119" i="2"/>
  <c r="P119" i="2" s="1"/>
  <c r="R119" i="2" s="1"/>
  <c r="S119" i="2" s="1"/>
  <c r="D114" i="3"/>
  <c r="E114" i="3" s="1"/>
  <c r="C115" i="3"/>
  <c r="A121" i="14" l="1"/>
  <c r="P120" i="14"/>
  <c r="O120" i="14"/>
  <c r="R119" i="14"/>
  <c r="Q119" i="14" s="1"/>
  <c r="S119" i="14" s="1"/>
  <c r="T119" i="14" s="1"/>
  <c r="C118" i="19"/>
  <c r="D117" i="19"/>
  <c r="A117" i="19"/>
  <c r="B116" i="19"/>
  <c r="C71" i="2"/>
  <c r="T71" i="2" s="1"/>
  <c r="U71" i="14"/>
  <c r="V71" i="14" s="1"/>
  <c r="C71" i="13"/>
  <c r="T71" i="13" s="1"/>
  <c r="Q121" i="13"/>
  <c r="P121" i="13"/>
  <c r="R121" i="13" s="1"/>
  <c r="S121" i="13" s="1"/>
  <c r="A123" i="13"/>
  <c r="O122" i="13"/>
  <c r="N122" i="13"/>
  <c r="A117" i="3"/>
  <c r="B116" i="3"/>
  <c r="Q120" i="2"/>
  <c r="P120" i="2" s="1"/>
  <c r="R120" i="2" s="1"/>
  <c r="S120" i="2" s="1"/>
  <c r="C116" i="3"/>
  <c r="D115" i="3"/>
  <c r="E115" i="3" s="1"/>
  <c r="O121" i="2"/>
  <c r="A122" i="2"/>
  <c r="N121" i="2"/>
  <c r="R120" i="14" l="1"/>
  <c r="Q120" i="14" s="1"/>
  <c r="S120" i="14" s="1"/>
  <c r="T120" i="14" s="1"/>
  <c r="A122" i="14"/>
  <c r="P121" i="14"/>
  <c r="O121" i="14"/>
  <c r="A118" i="19"/>
  <c r="B117" i="19"/>
  <c r="C119" i="19"/>
  <c r="D118" i="19"/>
  <c r="I71" i="14"/>
  <c r="X71" i="14" s="1"/>
  <c r="J71" i="14"/>
  <c r="K72" i="14" s="1"/>
  <c r="H71" i="14"/>
  <c r="H71" i="13"/>
  <c r="V71" i="13" s="1"/>
  <c r="I71" i="13"/>
  <c r="G71" i="13"/>
  <c r="G71" i="2"/>
  <c r="E67" i="3" s="1"/>
  <c r="I71" i="2"/>
  <c r="H71" i="2"/>
  <c r="V71" i="2" s="1"/>
  <c r="Q122" i="13"/>
  <c r="P122" i="13" s="1"/>
  <c r="R122" i="13" s="1"/>
  <c r="S122" i="13" s="1"/>
  <c r="O123" i="13"/>
  <c r="A124" i="13"/>
  <c r="N123" i="13"/>
  <c r="O122" i="2"/>
  <c r="N122" i="2"/>
  <c r="A123" i="2"/>
  <c r="Q121" i="2"/>
  <c r="P121" i="2" s="1"/>
  <c r="R121" i="2" s="1"/>
  <c r="S121" i="2" s="1"/>
  <c r="D116" i="3"/>
  <c r="E116" i="3" s="1"/>
  <c r="C117" i="3"/>
  <c r="B117" i="3"/>
  <c r="A118" i="3"/>
  <c r="R121" i="14" l="1"/>
  <c r="Q121" i="14" s="1"/>
  <c r="S121" i="14" s="1"/>
  <c r="T121" i="14" s="1"/>
  <c r="A123" i="14"/>
  <c r="P122" i="14"/>
  <c r="O122" i="14"/>
  <c r="D119" i="19"/>
  <c r="C120" i="19"/>
  <c r="A119" i="19"/>
  <c r="B118" i="19"/>
  <c r="C72" i="2"/>
  <c r="T72" i="2" s="1"/>
  <c r="U72" i="14"/>
  <c r="V72" i="14" s="1"/>
  <c r="C72" i="13"/>
  <c r="T72" i="13" s="1"/>
  <c r="A125" i="13"/>
  <c r="N124" i="13"/>
  <c r="O124" i="13"/>
  <c r="Q123" i="13"/>
  <c r="P123" i="13"/>
  <c r="R123" i="13" s="1"/>
  <c r="S123" i="13" s="1"/>
  <c r="C118" i="3"/>
  <c r="D117" i="3"/>
  <c r="E117" i="3" s="1"/>
  <c r="N123" i="2"/>
  <c r="O123" i="2"/>
  <c r="A124" i="2"/>
  <c r="B118" i="3"/>
  <c r="A119" i="3"/>
  <c r="Q122" i="2"/>
  <c r="P122" i="2" s="1"/>
  <c r="R122" i="2" s="1"/>
  <c r="S122" i="2" s="1"/>
  <c r="R122" i="14" l="1"/>
  <c r="Q122" i="14" s="1"/>
  <c r="S122" i="14" s="1"/>
  <c r="T122" i="14" s="1"/>
  <c r="A124" i="14"/>
  <c r="A125" i="14" s="1"/>
  <c r="A126" i="14" s="1"/>
  <c r="A127" i="14" s="1"/>
  <c r="P123" i="14"/>
  <c r="O123" i="14"/>
  <c r="C121" i="19"/>
  <c r="D120" i="19"/>
  <c r="A120" i="19"/>
  <c r="B119" i="19"/>
  <c r="I72" i="13"/>
  <c r="H72" i="13"/>
  <c r="V72" i="13" s="1"/>
  <c r="G72" i="13"/>
  <c r="I72" i="14"/>
  <c r="X72" i="14" s="1"/>
  <c r="J72" i="14"/>
  <c r="K73" i="14" s="1"/>
  <c r="H72" i="14"/>
  <c r="H72" i="2"/>
  <c r="V72" i="2" s="1"/>
  <c r="I72" i="2"/>
  <c r="G72" i="2"/>
  <c r="E68" i="3" s="1"/>
  <c r="Q124" i="13"/>
  <c r="P124" i="13"/>
  <c r="R124" i="13" s="1"/>
  <c r="S124" i="13" s="1"/>
  <c r="A126" i="13"/>
  <c r="O125" i="13"/>
  <c r="N125" i="13"/>
  <c r="B119" i="3"/>
  <c r="A120" i="3"/>
  <c r="A125" i="2"/>
  <c r="N124" i="2"/>
  <c r="O124" i="2"/>
  <c r="Q123" i="2"/>
  <c r="P123" i="2" s="1"/>
  <c r="R123" i="2" s="1"/>
  <c r="S123" i="2" s="1"/>
  <c r="C119" i="3"/>
  <c r="D118" i="3"/>
  <c r="E118" i="3" s="1"/>
  <c r="R123" i="14" l="1"/>
  <c r="Q123" i="14"/>
  <c r="S123" i="14" s="1"/>
  <c r="T123" i="14" s="1"/>
  <c r="P124" i="14"/>
  <c r="O124" i="14"/>
  <c r="B120" i="19"/>
  <c r="A121" i="19"/>
  <c r="C122" i="19"/>
  <c r="D121" i="19"/>
  <c r="C73" i="2"/>
  <c r="T73" i="2" s="1"/>
  <c r="C73" i="13"/>
  <c r="T73" i="13" s="1"/>
  <c r="U73" i="14"/>
  <c r="V73" i="14" s="1"/>
  <c r="Q125" i="13"/>
  <c r="P125" i="13" s="1"/>
  <c r="R125" i="13" s="1"/>
  <c r="S125" i="13" s="1"/>
  <c r="A127" i="13"/>
  <c r="O126" i="13"/>
  <c r="N126" i="13"/>
  <c r="Q124" i="2"/>
  <c r="P124" i="2" s="1"/>
  <c r="R124" i="2" s="1"/>
  <c r="S124" i="2" s="1"/>
  <c r="D119" i="3"/>
  <c r="E119" i="3" s="1"/>
  <c r="C120" i="3"/>
  <c r="N125" i="2"/>
  <c r="O125" i="2"/>
  <c r="A126" i="2"/>
  <c r="A121" i="3"/>
  <c r="B120" i="3"/>
  <c r="R124" i="14" l="1"/>
  <c r="Q124" i="14"/>
  <c r="S124" i="14" s="1"/>
  <c r="T124" i="14" s="1"/>
  <c r="P125" i="14"/>
  <c r="O125" i="14"/>
  <c r="C123" i="19"/>
  <c r="D122" i="19"/>
  <c r="A122" i="19"/>
  <c r="B121" i="19"/>
  <c r="H73" i="13"/>
  <c r="V73" i="13" s="1"/>
  <c r="G73" i="13"/>
  <c r="I73" i="13"/>
  <c r="H73" i="14"/>
  <c r="I73" i="14"/>
  <c r="X73" i="14" s="1"/>
  <c r="J73" i="14"/>
  <c r="G73" i="2"/>
  <c r="E69" i="3" s="1"/>
  <c r="I73" i="2"/>
  <c r="H73" i="2"/>
  <c r="V73" i="2" s="1"/>
  <c r="Q126" i="13"/>
  <c r="P126" i="13"/>
  <c r="R126" i="13" s="1"/>
  <c r="S126" i="13" s="1"/>
  <c r="N127" i="13"/>
  <c r="A128" i="13"/>
  <c r="O127" i="13"/>
  <c r="B121" i="3"/>
  <c r="A122" i="3"/>
  <c r="Q125" i="2"/>
  <c r="P125" i="2" s="1"/>
  <c r="R125" i="2" s="1"/>
  <c r="S125" i="2" s="1"/>
  <c r="C121" i="3"/>
  <c r="D120" i="3"/>
  <c r="E120" i="3" s="1"/>
  <c r="N126" i="2"/>
  <c r="O126" i="2"/>
  <c r="A127" i="2"/>
  <c r="R125" i="14" l="1"/>
  <c r="Q125" i="14" s="1"/>
  <c r="S125" i="14" s="1"/>
  <c r="T125" i="14" s="1"/>
  <c r="P126" i="14"/>
  <c r="O126" i="14"/>
  <c r="A123" i="19"/>
  <c r="B122" i="19"/>
  <c r="C124" i="19"/>
  <c r="D123" i="19"/>
  <c r="C74" i="2"/>
  <c r="T74" i="2" s="1"/>
  <c r="C74" i="13"/>
  <c r="T74" i="13" s="1"/>
  <c r="U74" i="14"/>
  <c r="V74" i="14" s="1"/>
  <c r="Q127" i="13"/>
  <c r="P127" i="13" s="1"/>
  <c r="R127" i="13" s="1"/>
  <c r="S127" i="13" s="1"/>
  <c r="O128" i="13"/>
  <c r="N128" i="13"/>
  <c r="A129" i="13"/>
  <c r="Q126" i="2"/>
  <c r="P126" i="2" s="1"/>
  <c r="R126" i="2" s="1"/>
  <c r="S126" i="2" s="1"/>
  <c r="C122" i="3"/>
  <c r="D121" i="3"/>
  <c r="E121" i="3" s="1"/>
  <c r="A123" i="3"/>
  <c r="B122" i="3"/>
  <c r="N127" i="2"/>
  <c r="O127" i="2"/>
  <c r="A128" i="2"/>
  <c r="K74" i="14" l="1"/>
  <c r="R126" i="14"/>
  <c r="Q126" i="14" s="1"/>
  <c r="S126" i="14" s="1"/>
  <c r="T126" i="14" s="1"/>
  <c r="P127" i="14"/>
  <c r="A128" i="14"/>
  <c r="O127" i="14"/>
  <c r="C125" i="19"/>
  <c r="D124" i="19"/>
  <c r="A124" i="19"/>
  <c r="B123" i="19"/>
  <c r="H74" i="14"/>
  <c r="J74" i="14"/>
  <c r="K75" i="14" s="1"/>
  <c r="I74" i="14"/>
  <c r="X74" i="14" s="1"/>
  <c r="I74" i="13"/>
  <c r="H74" i="13"/>
  <c r="G74" i="13"/>
  <c r="I74" i="2"/>
  <c r="H74" i="2"/>
  <c r="V74" i="2" s="1"/>
  <c r="G74" i="2"/>
  <c r="E70" i="3" s="1"/>
  <c r="N129" i="13"/>
  <c r="A130" i="13"/>
  <c r="O129" i="13"/>
  <c r="Q128" i="13"/>
  <c r="P128" i="13"/>
  <c r="R128" i="13" s="1"/>
  <c r="S128" i="13" s="1"/>
  <c r="D122" i="3"/>
  <c r="E122" i="3" s="1"/>
  <c r="C123" i="3"/>
  <c r="Q127" i="2"/>
  <c r="P127" i="2" s="1"/>
  <c r="R127" i="2" s="1"/>
  <c r="S127" i="2" s="1"/>
  <c r="B123" i="3"/>
  <c r="A124" i="3"/>
  <c r="N128" i="2"/>
  <c r="O128" i="2"/>
  <c r="A129" i="2"/>
  <c r="A129" i="14" l="1"/>
  <c r="P128" i="14"/>
  <c r="O128" i="14"/>
  <c r="R127" i="14"/>
  <c r="Q127" i="14" s="1"/>
  <c r="S127" i="14" s="1"/>
  <c r="T127" i="14" s="1"/>
  <c r="A125" i="19"/>
  <c r="B124" i="19"/>
  <c r="C126" i="19"/>
  <c r="D125" i="19"/>
  <c r="C75" i="2"/>
  <c r="T75" i="2" s="1"/>
  <c r="U75" i="14"/>
  <c r="V75" i="14" s="1"/>
  <c r="C75" i="13"/>
  <c r="T75" i="13" s="1"/>
  <c r="V74" i="13"/>
  <c r="Q129" i="13"/>
  <c r="P129" i="13"/>
  <c r="R129" i="13" s="1"/>
  <c r="S129" i="13" s="1"/>
  <c r="A131" i="13"/>
  <c r="O130" i="13"/>
  <c r="N130" i="13"/>
  <c r="Q128" i="2"/>
  <c r="P128" i="2" s="1"/>
  <c r="R128" i="2" s="1"/>
  <c r="S128" i="2" s="1"/>
  <c r="B124" i="3"/>
  <c r="A125" i="3"/>
  <c r="C124" i="3"/>
  <c r="D123" i="3"/>
  <c r="E123" i="3" s="1"/>
  <c r="A130" i="2"/>
  <c r="N129" i="2"/>
  <c r="O129" i="2"/>
  <c r="R128" i="14" l="1"/>
  <c r="Q128" i="14"/>
  <c r="S128" i="14" s="1"/>
  <c r="T128" i="14" s="1"/>
  <c r="P129" i="14"/>
  <c r="O129" i="14"/>
  <c r="C127" i="19"/>
  <c r="D126" i="19"/>
  <c r="A126" i="19"/>
  <c r="B125" i="19"/>
  <c r="J75" i="14"/>
  <c r="H75" i="14"/>
  <c r="I75" i="14"/>
  <c r="I75" i="13"/>
  <c r="H75" i="13"/>
  <c r="G75" i="13"/>
  <c r="G75" i="2"/>
  <c r="E71" i="3" s="1"/>
  <c r="I75" i="2"/>
  <c r="H75" i="2"/>
  <c r="V75" i="2" s="1"/>
  <c r="Q130" i="13"/>
  <c r="P130" i="13" s="1"/>
  <c r="R130" i="13" s="1"/>
  <c r="S130" i="13" s="1"/>
  <c r="O131" i="13"/>
  <c r="A132" i="13"/>
  <c r="N131" i="13"/>
  <c r="D124" i="3"/>
  <c r="E124" i="3" s="1"/>
  <c r="C125" i="3"/>
  <c r="A131" i="2"/>
  <c r="N130" i="2"/>
  <c r="O130" i="2"/>
  <c r="A126" i="3"/>
  <c r="B125" i="3"/>
  <c r="Q129" i="2"/>
  <c r="P129" i="2" s="1"/>
  <c r="R129" i="2" s="1"/>
  <c r="S129" i="2" s="1"/>
  <c r="P130" i="14" l="1"/>
  <c r="A131" i="14"/>
  <c r="O130" i="14"/>
  <c r="R129" i="14"/>
  <c r="Q129" i="14" s="1"/>
  <c r="S129" i="14" s="1"/>
  <c r="T129" i="14" s="1"/>
  <c r="A127" i="19"/>
  <c r="B126" i="19"/>
  <c r="D127" i="19"/>
  <c r="C128" i="19"/>
  <c r="V75" i="13"/>
  <c r="X75" i="14"/>
  <c r="C76" i="2"/>
  <c r="T76" i="2" s="1"/>
  <c r="U76" i="14"/>
  <c r="V76" i="14" s="1"/>
  <c r="C76" i="13"/>
  <c r="T76" i="13" s="1"/>
  <c r="A133" i="13"/>
  <c r="N132" i="13"/>
  <c r="O132" i="13"/>
  <c r="Q131" i="13"/>
  <c r="P131" i="13"/>
  <c r="R131" i="13" s="1"/>
  <c r="S131" i="13" s="1"/>
  <c r="Q130" i="2"/>
  <c r="P130" i="2" s="1"/>
  <c r="R130" i="2" s="1"/>
  <c r="S130" i="2" s="1"/>
  <c r="B126" i="3"/>
  <c r="A127" i="3"/>
  <c r="O131" i="2"/>
  <c r="A132" i="2"/>
  <c r="N131" i="2"/>
  <c r="C126" i="3"/>
  <c r="D125" i="3"/>
  <c r="E125" i="3" s="1"/>
  <c r="K76" i="14" l="1"/>
  <c r="A132" i="14"/>
  <c r="O131" i="14"/>
  <c r="R130" i="14"/>
  <c r="Q130" i="14" s="1"/>
  <c r="S130" i="14" s="1"/>
  <c r="T130" i="14" s="1"/>
  <c r="C129" i="19"/>
  <c r="D128" i="19"/>
  <c r="A128" i="19"/>
  <c r="B127" i="19"/>
  <c r="I76" i="2"/>
  <c r="H76" i="2"/>
  <c r="V76" i="2" s="1"/>
  <c r="G76" i="2"/>
  <c r="E72" i="3" s="1"/>
  <c r="I76" i="14"/>
  <c r="H76" i="14"/>
  <c r="J76" i="14"/>
  <c r="K77" i="14" s="1"/>
  <c r="J76" i="2"/>
  <c r="H76" i="13"/>
  <c r="G76" i="13"/>
  <c r="I76" i="13"/>
  <c r="J76" i="13"/>
  <c r="Q132" i="13"/>
  <c r="P132" i="13"/>
  <c r="R132" i="13" s="1"/>
  <c r="S132" i="13" s="1"/>
  <c r="N133" i="13"/>
  <c r="O133" i="13"/>
  <c r="A134" i="13"/>
  <c r="D126" i="3"/>
  <c r="E126" i="3" s="1"/>
  <c r="C127" i="3"/>
  <c r="Q131" i="2"/>
  <c r="P131" i="2" s="1"/>
  <c r="R131" i="2" s="1"/>
  <c r="S131" i="2" s="1"/>
  <c r="N132" i="2"/>
  <c r="O132" i="2"/>
  <c r="A133" i="2"/>
  <c r="A128" i="3"/>
  <c r="B127" i="3"/>
  <c r="A133" i="14" l="1"/>
  <c r="O132" i="14"/>
  <c r="B128" i="19"/>
  <c r="A129" i="19"/>
  <c r="C130" i="19"/>
  <c r="D129" i="19"/>
  <c r="C77" i="2"/>
  <c r="T77" i="2" s="1"/>
  <c r="U77" i="14"/>
  <c r="V77" i="14" s="1"/>
  <c r="C77" i="13"/>
  <c r="T77" i="13" s="1"/>
  <c r="X76" i="14"/>
  <c r="V76" i="13"/>
  <c r="A135" i="13"/>
  <c r="O134" i="13"/>
  <c r="N134" i="13"/>
  <c r="Q133" i="13"/>
  <c r="P133" i="13" s="1"/>
  <c r="R133" i="13" s="1"/>
  <c r="S133" i="13" s="1"/>
  <c r="B128" i="3"/>
  <c r="A129" i="3"/>
  <c r="Q132" i="2"/>
  <c r="P132" i="2" s="1"/>
  <c r="R132" i="2" s="1"/>
  <c r="S132" i="2" s="1"/>
  <c r="D127" i="3"/>
  <c r="E127" i="3" s="1"/>
  <c r="C128" i="3"/>
  <c r="N133" i="2"/>
  <c r="O133" i="2"/>
  <c r="A134" i="2"/>
  <c r="A134" i="14" l="1"/>
  <c r="O133" i="14"/>
  <c r="C131" i="19"/>
  <c r="D130" i="19"/>
  <c r="A130" i="19"/>
  <c r="B129" i="19"/>
  <c r="I77" i="14"/>
  <c r="H77" i="14"/>
  <c r="J77" i="14"/>
  <c r="H77" i="13"/>
  <c r="G77" i="13"/>
  <c r="I77" i="13"/>
  <c r="I77" i="2"/>
  <c r="H77" i="2"/>
  <c r="V77" i="2" s="1"/>
  <c r="G77" i="2"/>
  <c r="E73" i="3" s="1"/>
  <c r="Q134" i="13"/>
  <c r="P134" i="13"/>
  <c r="R134" i="13" s="1"/>
  <c r="S134" i="13" s="1"/>
  <c r="N135" i="13"/>
  <c r="A136" i="13"/>
  <c r="O135" i="13"/>
  <c r="Q133" i="2"/>
  <c r="P133" i="2" s="1"/>
  <c r="R133" i="2" s="1"/>
  <c r="S133" i="2" s="1"/>
  <c r="B129" i="3"/>
  <c r="A130" i="3"/>
  <c r="C129" i="3"/>
  <c r="D128" i="3"/>
  <c r="E128" i="3" s="1"/>
  <c r="N134" i="2"/>
  <c r="O134" i="2"/>
  <c r="A135" i="2"/>
  <c r="A135" i="14" l="1"/>
  <c r="O134" i="14"/>
  <c r="A131" i="19"/>
  <c r="B130" i="19"/>
  <c r="C132" i="19"/>
  <c r="D131" i="19"/>
  <c r="V77" i="13"/>
  <c r="C78" i="2"/>
  <c r="T78" i="2" s="1"/>
  <c r="C78" i="13"/>
  <c r="T78" i="13" s="1"/>
  <c r="U78" i="14"/>
  <c r="V78" i="14" s="1"/>
  <c r="X77" i="14"/>
  <c r="J78" i="2"/>
  <c r="Q135" i="13"/>
  <c r="P135" i="13" s="1"/>
  <c r="R135" i="13" s="1"/>
  <c r="S135" i="13" s="1"/>
  <c r="O136" i="13"/>
  <c r="N136" i="13"/>
  <c r="A137" i="13"/>
  <c r="Q134" i="2"/>
  <c r="P134" i="2" s="1"/>
  <c r="R134" i="2" s="1"/>
  <c r="S134" i="2" s="1"/>
  <c r="D129" i="3"/>
  <c r="E129" i="3" s="1"/>
  <c r="C130" i="3"/>
  <c r="A131" i="3"/>
  <c r="B130" i="3"/>
  <c r="N135" i="2"/>
  <c r="O135" i="2"/>
  <c r="A136" i="2"/>
  <c r="A136" i="14" l="1"/>
  <c r="O135" i="14"/>
  <c r="C133" i="19"/>
  <c r="D132" i="19"/>
  <c r="A132" i="19"/>
  <c r="B131" i="19"/>
  <c r="H78" i="14"/>
  <c r="J78" i="14"/>
  <c r="I78" i="14"/>
  <c r="X78" i="14" s="1"/>
  <c r="H78" i="2"/>
  <c r="V78" i="2" s="1"/>
  <c r="I78" i="2"/>
  <c r="G78" i="2"/>
  <c r="E74" i="3" s="1"/>
  <c r="I78" i="13"/>
  <c r="H78" i="13"/>
  <c r="V78" i="13" s="1"/>
  <c r="G78" i="13"/>
  <c r="K78" i="14"/>
  <c r="J78" i="13"/>
  <c r="N137" i="13"/>
  <c r="A138" i="13"/>
  <c r="O137" i="13"/>
  <c r="Q136" i="13"/>
  <c r="P136" i="13"/>
  <c r="R136" i="13" s="1"/>
  <c r="S136" i="13" s="1"/>
  <c r="N136" i="2"/>
  <c r="O136" i="2"/>
  <c r="A137" i="2"/>
  <c r="B131" i="3"/>
  <c r="A132" i="3"/>
  <c r="C131" i="3"/>
  <c r="D130" i="3"/>
  <c r="E130" i="3" s="1"/>
  <c r="P135" i="2"/>
  <c r="R135" i="2" s="1"/>
  <c r="S135" i="2" s="1"/>
  <c r="Q135" i="2"/>
  <c r="A137" i="14" l="1"/>
  <c r="O136" i="14"/>
  <c r="A133" i="19"/>
  <c r="B132" i="19"/>
  <c r="C134" i="19"/>
  <c r="D133" i="19"/>
  <c r="C79" i="2"/>
  <c r="T79" i="2" s="1"/>
  <c r="C79" i="13"/>
  <c r="T79" i="13" s="1"/>
  <c r="U79" i="14"/>
  <c r="V79" i="14" s="1"/>
  <c r="Q137" i="13"/>
  <c r="P137" i="13"/>
  <c r="R137" i="13" s="1"/>
  <c r="S137" i="13" s="1"/>
  <c r="O138" i="13"/>
  <c r="A139" i="13"/>
  <c r="N138" i="13"/>
  <c r="A138" i="2"/>
  <c r="N137" i="2"/>
  <c r="O137" i="2"/>
  <c r="C132" i="3"/>
  <c r="D131" i="3"/>
  <c r="E131" i="3" s="1"/>
  <c r="Q136" i="2"/>
  <c r="P136" i="2" s="1"/>
  <c r="R136" i="2" s="1"/>
  <c r="S136" i="2" s="1"/>
  <c r="A133" i="3"/>
  <c r="B132" i="3"/>
  <c r="K79" i="14" l="1"/>
  <c r="A138" i="14"/>
  <c r="O137" i="14"/>
  <c r="C135" i="19"/>
  <c r="D134" i="19"/>
  <c r="A134" i="19"/>
  <c r="B133" i="19"/>
  <c r="H79" i="13"/>
  <c r="V79" i="13" s="1"/>
  <c r="I79" i="13"/>
  <c r="G79" i="13"/>
  <c r="I79" i="14"/>
  <c r="X79" i="14" s="1"/>
  <c r="J79" i="14"/>
  <c r="K80" i="14" s="1"/>
  <c r="H79" i="14"/>
  <c r="I79" i="2"/>
  <c r="G79" i="2"/>
  <c r="E75" i="3" s="1"/>
  <c r="H79" i="2"/>
  <c r="V79" i="2" s="1"/>
  <c r="O139" i="13"/>
  <c r="A140" i="13"/>
  <c r="N139" i="13"/>
  <c r="Q138" i="13"/>
  <c r="P138" i="13" s="1"/>
  <c r="R138" i="13" s="1"/>
  <c r="S138" i="13" s="1"/>
  <c r="A134" i="3"/>
  <c r="B133" i="3"/>
  <c r="D132" i="3"/>
  <c r="E132" i="3" s="1"/>
  <c r="C133" i="3"/>
  <c r="Q137" i="2"/>
  <c r="P137" i="2" s="1"/>
  <c r="R137" i="2" s="1"/>
  <c r="S137" i="2" s="1"/>
  <c r="A139" i="2"/>
  <c r="N138" i="2"/>
  <c r="O138" i="2"/>
  <c r="A139" i="14" l="1"/>
  <c r="O138" i="14"/>
  <c r="A135" i="19"/>
  <c r="B134" i="19"/>
  <c r="D135" i="19"/>
  <c r="C136" i="19"/>
  <c r="C80" i="2"/>
  <c r="T80" i="2" s="1"/>
  <c r="U80" i="14"/>
  <c r="V80" i="14" s="1"/>
  <c r="C80" i="13"/>
  <c r="T80" i="13" s="1"/>
  <c r="A141" i="13"/>
  <c r="N140" i="13"/>
  <c r="O140" i="13"/>
  <c r="Q139" i="13"/>
  <c r="P139" i="13"/>
  <c r="R139" i="13" s="1"/>
  <c r="S139" i="13" s="1"/>
  <c r="O139" i="2"/>
  <c r="A140" i="2"/>
  <c r="N139" i="2"/>
  <c r="C134" i="3"/>
  <c r="D133" i="3"/>
  <c r="E133" i="3" s="1"/>
  <c r="Q138" i="2"/>
  <c r="P138" i="2" s="1"/>
  <c r="R138" i="2" s="1"/>
  <c r="S138" i="2" s="1"/>
  <c r="B134" i="3"/>
  <c r="A135" i="3"/>
  <c r="A140" i="14" l="1"/>
  <c r="O139" i="14"/>
  <c r="C137" i="19"/>
  <c r="D136" i="19"/>
  <c r="A136" i="19"/>
  <c r="B135" i="19"/>
  <c r="H80" i="13"/>
  <c r="V80" i="13" s="1"/>
  <c r="G80" i="13"/>
  <c r="I80" i="13"/>
  <c r="H80" i="14"/>
  <c r="J80" i="14"/>
  <c r="I80" i="14"/>
  <c r="X80" i="14" s="1"/>
  <c r="H80" i="2"/>
  <c r="V80" i="2" s="1"/>
  <c r="I80" i="2"/>
  <c r="G80" i="2"/>
  <c r="E76" i="3" s="1"/>
  <c r="Q140" i="13"/>
  <c r="P140" i="13"/>
  <c r="R140" i="13" s="1"/>
  <c r="S140" i="13" s="1"/>
  <c r="O141" i="13"/>
  <c r="A142" i="13"/>
  <c r="N141" i="13"/>
  <c r="D134" i="3"/>
  <c r="E134" i="3" s="1"/>
  <c r="C135" i="3"/>
  <c r="N140" i="2"/>
  <c r="O140" i="2"/>
  <c r="A141" i="2"/>
  <c r="A136" i="3"/>
  <c r="B135" i="3"/>
  <c r="Q139" i="2"/>
  <c r="P139" i="2" s="1"/>
  <c r="R139" i="2" s="1"/>
  <c r="S139" i="2" s="1"/>
  <c r="A141" i="14" l="1"/>
  <c r="O140" i="14"/>
  <c r="B136" i="19"/>
  <c r="A137" i="19"/>
  <c r="C138" i="19"/>
  <c r="D137" i="19"/>
  <c r="C81" i="2"/>
  <c r="T81" i="2" s="1"/>
  <c r="U81" i="14"/>
  <c r="V81" i="14" s="1"/>
  <c r="C81" i="13"/>
  <c r="T81" i="13" s="1"/>
  <c r="A143" i="13"/>
  <c r="O142" i="13"/>
  <c r="N142" i="13"/>
  <c r="Q141" i="13"/>
  <c r="P141" i="13" s="1"/>
  <c r="R141" i="13" s="1"/>
  <c r="S141" i="13" s="1"/>
  <c r="N141" i="2"/>
  <c r="O141" i="2"/>
  <c r="A142" i="2"/>
  <c r="B136" i="3"/>
  <c r="A137" i="3"/>
  <c r="Q140" i="2"/>
  <c r="P140" i="2" s="1"/>
  <c r="R140" i="2" s="1"/>
  <c r="S140" i="2" s="1"/>
  <c r="D135" i="3"/>
  <c r="E135" i="3" s="1"/>
  <c r="C136" i="3"/>
  <c r="A142" i="14" l="1"/>
  <c r="O141" i="14"/>
  <c r="A138" i="19"/>
  <c r="B137" i="19"/>
  <c r="C139" i="19"/>
  <c r="D138" i="19"/>
  <c r="H81" i="13"/>
  <c r="V81" i="13" s="1"/>
  <c r="I81" i="13"/>
  <c r="G81" i="13"/>
  <c r="H81" i="14"/>
  <c r="J81" i="14"/>
  <c r="K82" i="14" s="1"/>
  <c r="I81" i="14"/>
  <c r="X81" i="14" s="1"/>
  <c r="K81" i="14"/>
  <c r="I81" i="2"/>
  <c r="H81" i="2"/>
  <c r="V81" i="2" s="1"/>
  <c r="G81" i="2"/>
  <c r="E77" i="3" s="1"/>
  <c r="J81" i="2"/>
  <c r="J81" i="13"/>
  <c r="Q142" i="13"/>
  <c r="P142" i="13"/>
  <c r="R142" i="13" s="1"/>
  <c r="S142" i="13" s="1"/>
  <c r="N143" i="13"/>
  <c r="O143" i="13"/>
  <c r="A144" i="13"/>
  <c r="C137" i="3"/>
  <c r="D136" i="3"/>
  <c r="E136" i="3" s="1"/>
  <c r="N142" i="2"/>
  <c r="O142" i="2"/>
  <c r="A143" i="2"/>
  <c r="B137" i="3"/>
  <c r="A138" i="3"/>
  <c r="P141" i="2"/>
  <c r="R141" i="2" s="1"/>
  <c r="S141" i="2" s="1"/>
  <c r="Q141" i="2"/>
  <c r="A143" i="14" l="1"/>
  <c r="O142" i="14"/>
  <c r="C140" i="19"/>
  <c r="D139" i="19"/>
  <c r="A139" i="19"/>
  <c r="B138" i="19"/>
  <c r="C82" i="2"/>
  <c r="T82" i="2" s="1"/>
  <c r="U82" i="14"/>
  <c r="V82" i="14" s="1"/>
  <c r="C82" i="13"/>
  <c r="T82" i="13" s="1"/>
  <c r="O144" i="13"/>
  <c r="N144" i="13"/>
  <c r="A145" i="13"/>
  <c r="Q143" i="13"/>
  <c r="P143" i="13" s="1"/>
  <c r="R143" i="13" s="1"/>
  <c r="S143" i="13" s="1"/>
  <c r="Q142" i="2"/>
  <c r="P142" i="2" s="1"/>
  <c r="R142" i="2" s="1"/>
  <c r="S142" i="2" s="1"/>
  <c r="A139" i="3"/>
  <c r="B138" i="3"/>
  <c r="N143" i="2"/>
  <c r="O143" i="2"/>
  <c r="A144" i="2"/>
  <c r="D137" i="3"/>
  <c r="E137" i="3" s="1"/>
  <c r="C138" i="3"/>
  <c r="A144" i="14" l="1"/>
  <c r="O143" i="14"/>
  <c r="A140" i="19"/>
  <c r="B139" i="19"/>
  <c r="C141" i="19"/>
  <c r="D141" i="19" s="1"/>
  <c r="D140" i="19"/>
  <c r="I82" i="14"/>
  <c r="X82" i="14" s="1"/>
  <c r="H82" i="14"/>
  <c r="J82" i="14"/>
  <c r="K83" i="14" s="1"/>
  <c r="I82" i="13"/>
  <c r="G82" i="13"/>
  <c r="H82" i="13"/>
  <c r="V82" i="13" s="1"/>
  <c r="I82" i="2"/>
  <c r="G82" i="2"/>
  <c r="E78" i="3" s="1"/>
  <c r="H82" i="2"/>
  <c r="V82" i="2" s="1"/>
  <c r="N145" i="13"/>
  <c r="A146" i="13"/>
  <c r="O145" i="13"/>
  <c r="Q144" i="13"/>
  <c r="P144" i="13"/>
  <c r="R144" i="13" s="1"/>
  <c r="S144" i="13" s="1"/>
  <c r="B139" i="3"/>
  <c r="A140" i="3"/>
  <c r="N144" i="2"/>
  <c r="O144" i="2"/>
  <c r="A145" i="2"/>
  <c r="Q143" i="2"/>
  <c r="P143" i="2" s="1"/>
  <c r="R143" i="2" s="1"/>
  <c r="S143" i="2" s="1"/>
  <c r="C139" i="3"/>
  <c r="D138" i="3"/>
  <c r="E138" i="3" s="1"/>
  <c r="A145" i="14" l="1"/>
  <c r="O144" i="14"/>
  <c r="A141" i="19"/>
  <c r="B140" i="19"/>
  <c r="C83" i="2"/>
  <c r="T83" i="2" s="1"/>
  <c r="C83" i="13"/>
  <c r="T83" i="13" s="1"/>
  <c r="U83" i="14"/>
  <c r="V83" i="14" s="1"/>
  <c r="Q145" i="13"/>
  <c r="P145" i="13"/>
  <c r="R145" i="13" s="1"/>
  <c r="S145" i="13" s="1"/>
  <c r="O146" i="13"/>
  <c r="N146" i="13"/>
  <c r="A147" i="13"/>
  <c r="C140" i="3"/>
  <c r="D139" i="3"/>
  <c r="E139" i="3" s="1"/>
  <c r="A146" i="2"/>
  <c r="N145" i="2"/>
  <c r="O145" i="2"/>
  <c r="Q144" i="2"/>
  <c r="P144" i="2" s="1"/>
  <c r="R144" i="2" s="1"/>
  <c r="S144" i="2" s="1"/>
  <c r="A141" i="3"/>
  <c r="B140" i="3"/>
  <c r="A146" i="14" l="1"/>
  <c r="O145" i="14"/>
  <c r="A142" i="19"/>
  <c r="B141" i="19"/>
  <c r="I83" i="13"/>
  <c r="G83" i="13"/>
  <c r="H83" i="13"/>
  <c r="V83" i="13" s="1"/>
  <c r="I83" i="14"/>
  <c r="X83" i="14" s="1"/>
  <c r="H83" i="14"/>
  <c r="J83" i="14"/>
  <c r="K84" i="14" s="1"/>
  <c r="H83" i="2"/>
  <c r="V83" i="2" s="1"/>
  <c r="G83" i="2"/>
  <c r="E79" i="3" s="1"/>
  <c r="I83" i="2"/>
  <c r="O147" i="13"/>
  <c r="N147" i="13"/>
  <c r="A148" i="13"/>
  <c r="Q146" i="13"/>
  <c r="P146" i="13" s="1"/>
  <c r="R146" i="13" s="1"/>
  <c r="S146" i="13" s="1"/>
  <c r="A142" i="3"/>
  <c r="B141" i="3"/>
  <c r="A147" i="2"/>
  <c r="N146" i="2"/>
  <c r="O146" i="2"/>
  <c r="Q145" i="2"/>
  <c r="P145" i="2" s="1"/>
  <c r="R145" i="2" s="1"/>
  <c r="S145" i="2" s="1"/>
  <c r="D140" i="3"/>
  <c r="E140" i="3" s="1"/>
  <c r="C141" i="3"/>
  <c r="A147" i="14" l="1"/>
  <c r="O146" i="14"/>
  <c r="A143" i="19"/>
  <c r="B142" i="19"/>
  <c r="C84" i="2"/>
  <c r="T84" i="2" s="1"/>
  <c r="U84" i="14"/>
  <c r="V84" i="14" s="1"/>
  <c r="C84" i="13"/>
  <c r="T84" i="13" s="1"/>
  <c r="A149" i="13"/>
  <c r="N148" i="13"/>
  <c r="O148" i="13"/>
  <c r="Q147" i="13"/>
  <c r="P147" i="13"/>
  <c r="R147" i="13" s="1"/>
  <c r="S147" i="13" s="1"/>
  <c r="D141" i="3"/>
  <c r="E141" i="3" s="1"/>
  <c r="Q146" i="2"/>
  <c r="P146" i="2" s="1"/>
  <c r="R146" i="2" s="1"/>
  <c r="S146" i="2" s="1"/>
  <c r="O147" i="2"/>
  <c r="A148" i="2"/>
  <c r="N147" i="2"/>
  <c r="B142" i="3"/>
  <c r="A143" i="3"/>
  <c r="A148" i="14" l="1"/>
  <c r="O147" i="14"/>
  <c r="A144" i="19"/>
  <c r="B143" i="19"/>
  <c r="J84" i="14"/>
  <c r="K85" i="14" s="1"/>
  <c r="I84" i="14"/>
  <c r="X84" i="14" s="1"/>
  <c r="H84" i="14"/>
  <c r="H84" i="13"/>
  <c r="V84" i="13" s="1"/>
  <c r="G84" i="13"/>
  <c r="I84" i="13"/>
  <c r="I84" i="2"/>
  <c r="H84" i="2"/>
  <c r="V84" i="2" s="1"/>
  <c r="G84" i="2"/>
  <c r="E80" i="3" s="1"/>
  <c r="Q148" i="13"/>
  <c r="P148" i="13"/>
  <c r="R148" i="13" s="1"/>
  <c r="S148" i="13" s="1"/>
  <c r="O149" i="13"/>
  <c r="N149" i="13"/>
  <c r="A150" i="13"/>
  <c r="Q147" i="2"/>
  <c r="P147" i="2" s="1"/>
  <c r="R147" i="2" s="1"/>
  <c r="S147" i="2" s="1"/>
  <c r="A144" i="3"/>
  <c r="B143" i="3"/>
  <c r="N148" i="2"/>
  <c r="O148" i="2"/>
  <c r="A149" i="2"/>
  <c r="A149" i="14" l="1"/>
  <c r="O148" i="14"/>
  <c r="A145" i="19"/>
  <c r="B144" i="19"/>
  <c r="C85" i="2"/>
  <c r="T85" i="2" s="1"/>
  <c r="U85" i="14"/>
  <c r="V85" i="14" s="1"/>
  <c r="C85" i="13"/>
  <c r="T85" i="13" s="1"/>
  <c r="A151" i="13"/>
  <c r="O150" i="13"/>
  <c r="N150" i="13"/>
  <c r="Q149" i="13"/>
  <c r="P149" i="13" s="1"/>
  <c r="R149" i="13" s="1"/>
  <c r="S149" i="13" s="1"/>
  <c r="Q148" i="2"/>
  <c r="P148" i="2" s="1"/>
  <c r="R148" i="2" s="1"/>
  <c r="S148" i="2" s="1"/>
  <c r="B144" i="3"/>
  <c r="A145" i="3"/>
  <c r="N149" i="2"/>
  <c r="O149" i="2"/>
  <c r="A150" i="2"/>
  <c r="A150" i="14" l="1"/>
  <c r="O149" i="14"/>
  <c r="A146" i="19"/>
  <c r="B145" i="19"/>
  <c r="J85" i="14"/>
  <c r="K86" i="14" s="1"/>
  <c r="H85" i="14"/>
  <c r="I85" i="14"/>
  <c r="X85" i="14" s="1"/>
  <c r="I85" i="13"/>
  <c r="G85" i="13"/>
  <c r="H85" i="13"/>
  <c r="I85" i="2"/>
  <c r="H85" i="2"/>
  <c r="V85" i="2" s="1"/>
  <c r="G85" i="2"/>
  <c r="E81" i="3" s="1"/>
  <c r="Q150" i="13"/>
  <c r="P150" i="13"/>
  <c r="R150" i="13" s="1"/>
  <c r="S150" i="13" s="1"/>
  <c r="N151" i="13"/>
  <c r="A152" i="13"/>
  <c r="O151" i="13"/>
  <c r="Q149" i="2"/>
  <c r="P149" i="2" s="1"/>
  <c r="R149" i="2" s="1"/>
  <c r="S149" i="2" s="1"/>
  <c r="N150" i="2"/>
  <c r="O150" i="2"/>
  <c r="A151" i="2"/>
  <c r="A146" i="3"/>
  <c r="B145" i="3"/>
  <c r="A151" i="14" l="1"/>
  <c r="O150" i="14"/>
  <c r="B146" i="19"/>
  <c r="A147" i="19"/>
  <c r="V85" i="13"/>
  <c r="C86" i="2"/>
  <c r="T86" i="2" s="1"/>
  <c r="U86" i="14"/>
  <c r="V86" i="14" s="1"/>
  <c r="C86" i="13"/>
  <c r="T86" i="13" s="1"/>
  <c r="Q151" i="13"/>
  <c r="P151" i="13" s="1"/>
  <c r="R151" i="13" s="1"/>
  <c r="S151" i="13" s="1"/>
  <c r="O152" i="13"/>
  <c r="N152" i="13"/>
  <c r="A153" i="13"/>
  <c r="Q150" i="2"/>
  <c r="P150" i="2" s="1"/>
  <c r="R150" i="2" s="1"/>
  <c r="S150" i="2" s="1"/>
  <c r="B146" i="3"/>
  <c r="A147" i="3"/>
  <c r="N151" i="2"/>
  <c r="O151" i="2"/>
  <c r="A152" i="2"/>
  <c r="A152" i="14" l="1"/>
  <c r="O151" i="14"/>
  <c r="A148" i="19"/>
  <c r="B147" i="19"/>
  <c r="H86" i="14"/>
  <c r="I86" i="14"/>
  <c r="X86" i="14" s="1"/>
  <c r="J86" i="14"/>
  <c r="K87" i="14" s="1"/>
  <c r="H86" i="13"/>
  <c r="G86" i="13"/>
  <c r="I86" i="13"/>
  <c r="H86" i="2"/>
  <c r="V86" i="2" s="1"/>
  <c r="G86" i="2"/>
  <c r="E82" i="3" s="1"/>
  <c r="I86" i="2"/>
  <c r="N153" i="13"/>
  <c r="A154" i="13"/>
  <c r="O153" i="13"/>
  <c r="Q152" i="13"/>
  <c r="P152" i="13"/>
  <c r="R152" i="13" s="1"/>
  <c r="S152" i="13" s="1"/>
  <c r="N152" i="2"/>
  <c r="O152" i="2"/>
  <c r="A153" i="2"/>
  <c r="Q151" i="2"/>
  <c r="P151" i="2" s="1"/>
  <c r="R151" i="2" s="1"/>
  <c r="S151" i="2" s="1"/>
  <c r="A148" i="3"/>
  <c r="B147" i="3"/>
  <c r="A153" i="14" l="1"/>
  <c r="O152" i="14"/>
  <c r="A149" i="19"/>
  <c r="B148" i="19"/>
  <c r="V86" i="13"/>
  <c r="C87" i="2"/>
  <c r="T87" i="2" s="1"/>
  <c r="C87" i="13"/>
  <c r="T87" i="13" s="1"/>
  <c r="U87" i="14"/>
  <c r="V87" i="14" s="1"/>
  <c r="Q153" i="13"/>
  <c r="P153" i="13"/>
  <c r="R153" i="13" s="1"/>
  <c r="S153" i="13" s="1"/>
  <c r="N154" i="13"/>
  <c r="A155" i="13"/>
  <c r="O154" i="13"/>
  <c r="B148" i="3"/>
  <c r="A149" i="3"/>
  <c r="A154" i="2"/>
  <c r="N153" i="2"/>
  <c r="O153" i="2"/>
  <c r="Q152" i="2"/>
  <c r="P152" i="2" s="1"/>
  <c r="R152" i="2" s="1"/>
  <c r="S152" i="2" s="1"/>
  <c r="A154" i="14" l="1"/>
  <c r="O153" i="14"/>
  <c r="A150" i="19"/>
  <c r="B149" i="19"/>
  <c r="I87" i="2"/>
  <c r="G87" i="2"/>
  <c r="E83" i="3" s="1"/>
  <c r="H87" i="2"/>
  <c r="V87" i="2" s="1"/>
  <c r="H87" i="14"/>
  <c r="J87" i="14"/>
  <c r="K88" i="14" s="1"/>
  <c r="I87" i="14"/>
  <c r="X87" i="14" s="1"/>
  <c r="I87" i="13"/>
  <c r="H87" i="13"/>
  <c r="G87" i="13"/>
  <c r="Q154" i="13"/>
  <c r="P154" i="13" s="1"/>
  <c r="R154" i="13" s="1"/>
  <c r="S154" i="13" s="1"/>
  <c r="O155" i="13"/>
  <c r="A156" i="13"/>
  <c r="N155" i="13"/>
  <c r="Q153" i="2"/>
  <c r="P153" i="2" s="1"/>
  <c r="R153" i="2" s="1"/>
  <c r="S153" i="2" s="1"/>
  <c r="A155" i="2"/>
  <c r="O154" i="2"/>
  <c r="N154" i="2"/>
  <c r="A150" i="3"/>
  <c r="B149" i="3"/>
  <c r="A155" i="14" l="1"/>
  <c r="O154" i="14"/>
  <c r="A151" i="19"/>
  <c r="B150" i="19"/>
  <c r="C88" i="2"/>
  <c r="T88" i="2" s="1"/>
  <c r="U88" i="14"/>
  <c r="V88" i="14" s="1"/>
  <c r="C88" i="13"/>
  <c r="T88" i="13" s="1"/>
  <c r="V87" i="13"/>
  <c r="A157" i="13"/>
  <c r="N156" i="13"/>
  <c r="O156" i="13"/>
  <c r="Q155" i="13"/>
  <c r="P155" i="13"/>
  <c r="R155" i="13" s="1"/>
  <c r="S155" i="13" s="1"/>
  <c r="B150" i="3"/>
  <c r="A151" i="3"/>
  <c r="Q154" i="2"/>
  <c r="P154" i="2" s="1"/>
  <c r="R154" i="2" s="1"/>
  <c r="S154" i="2" s="1"/>
  <c r="O155" i="2"/>
  <c r="A156" i="2"/>
  <c r="N155" i="2"/>
  <c r="A156" i="14" l="1"/>
  <c r="O155" i="14"/>
  <c r="A152" i="19"/>
  <c r="B151" i="19"/>
  <c r="H88" i="14"/>
  <c r="I88" i="14"/>
  <c r="X88" i="14" s="1"/>
  <c r="J88" i="14"/>
  <c r="K89" i="14" s="1"/>
  <c r="I88" i="13"/>
  <c r="H88" i="13"/>
  <c r="G88" i="13"/>
  <c r="H88" i="2"/>
  <c r="V88" i="2" s="1"/>
  <c r="I88" i="2"/>
  <c r="G88" i="2"/>
  <c r="E84" i="3" s="1"/>
  <c r="Q156" i="13"/>
  <c r="P156" i="13"/>
  <c r="R156" i="13" s="1"/>
  <c r="S156" i="13" s="1"/>
  <c r="A158" i="13"/>
  <c r="O157" i="13"/>
  <c r="N157" i="13"/>
  <c r="N156" i="2"/>
  <c r="O156" i="2"/>
  <c r="A157" i="2"/>
  <c r="A152" i="3"/>
  <c r="B151" i="3"/>
  <c r="Q155" i="2"/>
  <c r="P155" i="2" s="1"/>
  <c r="R155" i="2" s="1"/>
  <c r="S155" i="2" s="1"/>
  <c r="A157" i="14" l="1"/>
  <c r="O156" i="14"/>
  <c r="A153" i="19"/>
  <c r="B152" i="19"/>
  <c r="V88" i="13"/>
  <c r="C89" i="2"/>
  <c r="T89" i="2" s="1"/>
  <c r="U89" i="14"/>
  <c r="V89" i="14" s="1"/>
  <c r="C89" i="13"/>
  <c r="T89" i="13" s="1"/>
  <c r="Q157" i="13"/>
  <c r="P157" i="13"/>
  <c r="R157" i="13" s="1"/>
  <c r="S157" i="13" s="1"/>
  <c r="A159" i="13"/>
  <c r="O158" i="13"/>
  <c r="N158" i="13"/>
  <c r="B152" i="3"/>
  <c r="A153" i="3"/>
  <c r="N157" i="2"/>
  <c r="O157" i="2"/>
  <c r="A158" i="2"/>
  <c r="Q156" i="2"/>
  <c r="P156" i="2" s="1"/>
  <c r="R156" i="2" s="1"/>
  <c r="S156" i="2" s="1"/>
  <c r="A158" i="14" l="1"/>
  <c r="O157" i="14"/>
  <c r="A154" i="19"/>
  <c r="B153" i="19"/>
  <c r="H89" i="14"/>
  <c r="I89" i="14"/>
  <c r="X89" i="14" s="1"/>
  <c r="J89" i="14"/>
  <c r="K90" i="14" s="1"/>
  <c r="I89" i="13"/>
  <c r="G89" i="13"/>
  <c r="H89" i="13"/>
  <c r="I89" i="2"/>
  <c r="G89" i="2"/>
  <c r="E85" i="3" s="1"/>
  <c r="H89" i="2"/>
  <c r="V89" i="2" s="1"/>
  <c r="Q158" i="13"/>
  <c r="P158" i="13"/>
  <c r="R158" i="13" s="1"/>
  <c r="S158" i="13" s="1"/>
  <c r="O159" i="13"/>
  <c r="N159" i="13"/>
  <c r="A160" i="13"/>
  <c r="Q157" i="2"/>
  <c r="P157" i="2" s="1"/>
  <c r="R157" i="2" s="1"/>
  <c r="S157" i="2" s="1"/>
  <c r="N158" i="2"/>
  <c r="O158" i="2"/>
  <c r="A159" i="2"/>
  <c r="A154" i="3"/>
  <c r="B153" i="3"/>
  <c r="A159" i="14" l="1"/>
  <c r="O158" i="14"/>
  <c r="A155" i="19"/>
  <c r="B154" i="19"/>
  <c r="V89" i="13"/>
  <c r="C90" i="2"/>
  <c r="T90" i="2" s="1"/>
  <c r="U90" i="14"/>
  <c r="V90" i="14" s="1"/>
  <c r="C90" i="13"/>
  <c r="T90" i="13" s="1"/>
  <c r="O160" i="13"/>
  <c r="N160" i="13"/>
  <c r="A161" i="13"/>
  <c r="Q159" i="13"/>
  <c r="P159" i="13" s="1"/>
  <c r="R159" i="13" s="1"/>
  <c r="S159" i="13" s="1"/>
  <c r="B154" i="3"/>
  <c r="A155" i="3"/>
  <c r="N159" i="2"/>
  <c r="O159" i="2"/>
  <c r="A160" i="2"/>
  <c r="Q158" i="2"/>
  <c r="P158" i="2" s="1"/>
  <c r="R158" i="2" s="1"/>
  <c r="S158" i="2" s="1"/>
  <c r="A160" i="14" l="1"/>
  <c r="O159" i="14"/>
  <c r="A156" i="19"/>
  <c r="B155" i="19"/>
  <c r="H90" i="14"/>
  <c r="J90" i="14"/>
  <c r="K91" i="14" s="1"/>
  <c r="I90" i="14"/>
  <c r="X90" i="14" s="1"/>
  <c r="I90" i="13"/>
  <c r="H90" i="13"/>
  <c r="G90" i="13"/>
  <c r="H90" i="2"/>
  <c r="V90" i="2" s="1"/>
  <c r="G90" i="2"/>
  <c r="E86" i="3" s="1"/>
  <c r="I90" i="2"/>
  <c r="N161" i="13"/>
  <c r="A162" i="13"/>
  <c r="O161" i="13"/>
  <c r="Q160" i="13"/>
  <c r="P160" i="13"/>
  <c r="R160" i="13" s="1"/>
  <c r="S160" i="13" s="1"/>
  <c r="Q159" i="2"/>
  <c r="P159" i="2" s="1"/>
  <c r="R159" i="2" s="1"/>
  <c r="S159" i="2" s="1"/>
  <c r="N160" i="2"/>
  <c r="O160" i="2"/>
  <c r="A161" i="2"/>
  <c r="B155" i="3"/>
  <c r="A156" i="3"/>
  <c r="A161" i="14" l="1"/>
  <c r="O160" i="14"/>
  <c r="A157" i="19"/>
  <c r="B156" i="19"/>
  <c r="V90" i="13"/>
  <c r="C91" i="2"/>
  <c r="T91" i="2" s="1"/>
  <c r="C91" i="13"/>
  <c r="T91" i="13" s="1"/>
  <c r="U91" i="14"/>
  <c r="V91" i="14" s="1"/>
  <c r="Q161" i="13"/>
  <c r="P161" i="13"/>
  <c r="R161" i="13" s="1"/>
  <c r="S161" i="13" s="1"/>
  <c r="N162" i="13"/>
  <c r="A163" i="13"/>
  <c r="O162" i="13"/>
  <c r="A162" i="2"/>
  <c r="N161" i="2"/>
  <c r="O161" i="2"/>
  <c r="B156" i="3"/>
  <c r="A157" i="3"/>
  <c r="Q160" i="2"/>
  <c r="P160" i="2" s="1"/>
  <c r="R160" i="2" s="1"/>
  <c r="S160" i="2" s="1"/>
  <c r="A162" i="14" l="1"/>
  <c r="O161" i="14"/>
  <c r="A158" i="19"/>
  <c r="B157" i="19"/>
  <c r="I91" i="13"/>
  <c r="H91" i="13"/>
  <c r="G91" i="13"/>
  <c r="J91" i="14"/>
  <c r="K92" i="14" s="1"/>
  <c r="H91" i="14"/>
  <c r="I91" i="14"/>
  <c r="H91" i="2"/>
  <c r="V91" i="2" s="1"/>
  <c r="G91" i="2"/>
  <c r="E87" i="3" s="1"/>
  <c r="I91" i="2"/>
  <c r="Q162" i="13"/>
  <c r="P162" i="13" s="1"/>
  <c r="R162" i="13" s="1"/>
  <c r="S162" i="13" s="1"/>
  <c r="O163" i="13"/>
  <c r="N163" i="13"/>
  <c r="A164" i="13"/>
  <c r="A163" i="2"/>
  <c r="O162" i="2"/>
  <c r="N162" i="2"/>
  <c r="A158" i="3"/>
  <c r="B157" i="3"/>
  <c r="Q161" i="2"/>
  <c r="P161" i="2" s="1"/>
  <c r="R161" i="2" s="1"/>
  <c r="S161" i="2" s="1"/>
  <c r="X91" i="14" l="1"/>
  <c r="A163" i="14"/>
  <c r="O162" i="14"/>
  <c r="A159" i="19"/>
  <c r="B158" i="19"/>
  <c r="C92" i="2"/>
  <c r="T92" i="2" s="1"/>
  <c r="U92" i="14"/>
  <c r="V92" i="14" s="1"/>
  <c r="C92" i="13"/>
  <c r="T92" i="13" s="1"/>
  <c r="V91" i="13"/>
  <c r="A165" i="13"/>
  <c r="N164" i="13"/>
  <c r="O164" i="13"/>
  <c r="Q163" i="13"/>
  <c r="P163" i="13"/>
  <c r="R163" i="13" s="1"/>
  <c r="S163" i="13" s="1"/>
  <c r="Q162" i="2"/>
  <c r="P162" i="2" s="1"/>
  <c r="R162" i="2" s="1"/>
  <c r="S162" i="2" s="1"/>
  <c r="B158" i="3"/>
  <c r="A159" i="3"/>
  <c r="O163" i="2"/>
  <c r="A164" i="2"/>
  <c r="N163" i="2"/>
  <c r="A164" i="14" l="1"/>
  <c r="O163" i="14"/>
  <c r="A160" i="19"/>
  <c r="B159" i="19"/>
  <c r="I92" i="14"/>
  <c r="H92" i="14"/>
  <c r="J92" i="14"/>
  <c r="K93" i="14" s="1"/>
  <c r="I92" i="13"/>
  <c r="G92" i="13"/>
  <c r="H92" i="13"/>
  <c r="V92" i="13" s="1"/>
  <c r="H92" i="2"/>
  <c r="V92" i="2" s="1"/>
  <c r="G92" i="2"/>
  <c r="E88" i="3" s="1"/>
  <c r="I92" i="2"/>
  <c r="Q164" i="13"/>
  <c r="P164" i="13"/>
  <c r="R164" i="13" s="1"/>
  <c r="S164" i="13" s="1"/>
  <c r="A166" i="13"/>
  <c r="O165" i="13"/>
  <c r="N165" i="13"/>
  <c r="N164" i="2"/>
  <c r="O164" i="2"/>
  <c r="A165" i="2"/>
  <c r="Q163" i="2"/>
  <c r="P163" i="2" s="1"/>
  <c r="R163" i="2" s="1"/>
  <c r="S163" i="2" s="1"/>
  <c r="A160" i="3"/>
  <c r="B159" i="3"/>
  <c r="A165" i="14" l="1"/>
  <c r="O164" i="14"/>
  <c r="A161" i="19"/>
  <c r="B160" i="19"/>
  <c r="C93" i="2"/>
  <c r="T93" i="2" s="1"/>
  <c r="U93" i="14"/>
  <c r="V93" i="14" s="1"/>
  <c r="C93" i="13"/>
  <c r="T93" i="13" s="1"/>
  <c r="X92" i="14"/>
  <c r="Q165" i="13"/>
  <c r="P165" i="13"/>
  <c r="R165" i="13" s="1"/>
  <c r="S165" i="13" s="1"/>
  <c r="A167" i="13"/>
  <c r="O166" i="13"/>
  <c r="N166" i="13"/>
  <c r="N165" i="2"/>
  <c r="O165" i="2"/>
  <c r="A166" i="2"/>
  <c r="B160" i="3"/>
  <c r="A161" i="3"/>
  <c r="Q164" i="2"/>
  <c r="P164" i="2" s="1"/>
  <c r="R164" i="2" s="1"/>
  <c r="S164" i="2" s="1"/>
  <c r="A166" i="14" l="1"/>
  <c r="O165" i="14"/>
  <c r="A162" i="19"/>
  <c r="B162" i="19" s="1"/>
  <c r="B161" i="19"/>
  <c r="H93" i="14"/>
  <c r="I93" i="14"/>
  <c r="X93" i="14" s="1"/>
  <c r="J93" i="14"/>
  <c r="K94" i="14" s="1"/>
  <c r="I93" i="13"/>
  <c r="H93" i="13"/>
  <c r="G93" i="13"/>
  <c r="H93" i="2"/>
  <c r="V93" i="2" s="1"/>
  <c r="G93" i="2"/>
  <c r="E89" i="3" s="1"/>
  <c r="I93" i="2"/>
  <c r="Q166" i="13"/>
  <c r="P166" i="13"/>
  <c r="R166" i="13" s="1"/>
  <c r="S166" i="13" s="1"/>
  <c r="O167" i="13"/>
  <c r="N167" i="13"/>
  <c r="N166" i="2"/>
  <c r="A167" i="2"/>
  <c r="O166" i="2"/>
  <c r="A162" i="3"/>
  <c r="B162" i="3" s="1"/>
  <c r="B161" i="3"/>
  <c r="Q165" i="2"/>
  <c r="P165" i="2" s="1"/>
  <c r="R165" i="2" s="1"/>
  <c r="S165" i="2" s="1"/>
  <c r="A167" i="14" l="1"/>
  <c r="O166" i="14"/>
  <c r="V93" i="13"/>
  <c r="C94" i="2"/>
  <c r="T94" i="2" s="1"/>
  <c r="U94" i="14"/>
  <c r="V94" i="14" s="1"/>
  <c r="C94" i="13"/>
  <c r="T94" i="13" s="1"/>
  <c r="Q167" i="13"/>
  <c r="P167" i="13" s="1"/>
  <c r="R167" i="13" s="1"/>
  <c r="S167" i="13" s="1"/>
  <c r="Q166" i="2"/>
  <c r="P166" i="2" s="1"/>
  <c r="R166" i="2" s="1"/>
  <c r="S166" i="2" s="1"/>
  <c r="O167" i="2"/>
  <c r="N167" i="2"/>
  <c r="O167" i="14" l="1"/>
  <c r="J94" i="14"/>
  <c r="H94" i="14"/>
  <c r="I94" i="14"/>
  <c r="H94" i="13"/>
  <c r="I94" i="13"/>
  <c r="G94" i="13"/>
  <c r="H94" i="2"/>
  <c r="V94" i="2" s="1"/>
  <c r="I94" i="2"/>
  <c r="G94" i="2"/>
  <c r="E90" i="3" s="1"/>
  <c r="Q167" i="2"/>
  <c r="P167" i="2" s="1"/>
  <c r="R167" i="2" s="1"/>
  <c r="S167" i="2" s="1"/>
  <c r="X94" i="14" l="1"/>
  <c r="V94" i="13"/>
  <c r="C95" i="2"/>
  <c r="T95" i="2" s="1"/>
  <c r="C95" i="13"/>
  <c r="T95" i="13" s="1"/>
  <c r="U95" i="14"/>
  <c r="V95" i="14" s="1"/>
  <c r="K95" i="14" l="1"/>
  <c r="I95" i="14"/>
  <c r="H95" i="14"/>
  <c r="J95" i="14"/>
  <c r="I95" i="13"/>
  <c r="H95" i="13"/>
  <c r="G95" i="13"/>
  <c r="H95" i="2"/>
  <c r="V95" i="2" s="1"/>
  <c r="I95" i="2"/>
  <c r="G95" i="2"/>
  <c r="E91" i="3" s="1"/>
  <c r="C96" i="2" l="1"/>
  <c r="T96" i="2" s="1"/>
  <c r="U96" i="14"/>
  <c r="V96" i="14" s="1"/>
  <c r="C96" i="13"/>
  <c r="T96" i="13" s="1"/>
  <c r="X95" i="14"/>
  <c r="V95" i="13"/>
  <c r="K96" i="14" l="1"/>
  <c r="I96" i="13"/>
  <c r="H96" i="13"/>
  <c r="G96" i="13"/>
  <c r="H96" i="14"/>
  <c r="J96" i="14"/>
  <c r="I96" i="14"/>
  <c r="X96" i="14" s="1"/>
  <c r="I96" i="2"/>
  <c r="H96" i="2"/>
  <c r="V96" i="2" s="1"/>
  <c r="G96" i="2"/>
  <c r="E92" i="3" s="1"/>
  <c r="C97" i="2" l="1"/>
  <c r="T97" i="2" s="1"/>
  <c r="U97" i="14"/>
  <c r="C97" i="13"/>
  <c r="T97" i="13" s="1"/>
  <c r="V96" i="13"/>
  <c r="J97" i="2"/>
  <c r="E4" i="10" s="1"/>
  <c r="J97" i="13"/>
  <c r="U98" i="14" l="1"/>
  <c r="V98" i="14" s="1"/>
  <c r="V97" i="14"/>
  <c r="J98" i="14"/>
  <c r="K99" i="14" s="1"/>
  <c r="I98" i="14"/>
  <c r="X98" i="14" s="1"/>
  <c r="H98" i="14"/>
  <c r="H97" i="14"/>
  <c r="J97" i="14"/>
  <c r="K98" i="14" s="1"/>
  <c r="I97" i="14"/>
  <c r="X97" i="14" s="1"/>
  <c r="H97" i="13"/>
  <c r="G97" i="13"/>
  <c r="I97" i="13"/>
  <c r="I97" i="2"/>
  <c r="G97" i="2"/>
  <c r="E93" i="3" s="1"/>
  <c r="C98" i="2" s="1"/>
  <c r="C4" i="10" s="1"/>
  <c r="H97" i="2"/>
  <c r="V97" i="2" s="1"/>
  <c r="K97" i="14"/>
  <c r="U99" i="14" l="1"/>
  <c r="V99" i="14" s="1"/>
  <c r="U100" i="14"/>
  <c r="V100" i="14" s="1"/>
  <c r="J99" i="14"/>
  <c r="K100" i="14" s="1"/>
  <c r="I99" i="14"/>
  <c r="X99" i="14" s="1"/>
  <c r="V97" i="13"/>
  <c r="H99" i="14" l="1"/>
  <c r="U101" i="14"/>
  <c r="V101" i="14" s="1"/>
  <c r="J100" i="14"/>
  <c r="K101" i="14" s="1"/>
  <c r="I100" i="14"/>
  <c r="X100" i="14" s="1"/>
  <c r="H100" i="14"/>
  <c r="U102" i="14" l="1"/>
  <c r="V102" i="14" s="1"/>
  <c r="J101" i="14"/>
  <c r="K102" i="14" s="1"/>
  <c r="I101" i="14"/>
  <c r="X101" i="14" s="1"/>
  <c r="H101" i="14"/>
  <c r="J102" i="14" l="1"/>
  <c r="K103" i="14" s="1"/>
  <c r="I102" i="14"/>
  <c r="X102" i="14" s="1"/>
  <c r="H102" i="14"/>
  <c r="U103" i="14"/>
  <c r="V103" i="14" s="1"/>
  <c r="J103" i="14" l="1"/>
  <c r="K104" i="14" s="1"/>
  <c r="I103" i="14"/>
  <c r="X103" i="14" s="1"/>
  <c r="H103" i="14"/>
  <c r="U104" i="14"/>
  <c r="V104" i="14" s="1"/>
  <c r="U105" i="14" l="1"/>
  <c r="V105" i="14" s="1"/>
  <c r="J104" i="14"/>
  <c r="K105" i="14" s="1"/>
  <c r="I104" i="14"/>
  <c r="X104" i="14" s="1"/>
  <c r="H104" i="14"/>
  <c r="U106" i="14" l="1"/>
  <c r="V106" i="14" s="1"/>
  <c r="J105" i="14"/>
  <c r="K106" i="14" s="1"/>
  <c r="H105" i="14"/>
  <c r="I105" i="14"/>
  <c r="X105" i="14" s="1"/>
  <c r="U107" i="14" l="1"/>
  <c r="V107" i="14" s="1"/>
  <c r="J106" i="14"/>
  <c r="K107" i="14" s="1"/>
  <c r="I106" i="14"/>
  <c r="X106" i="14" s="1"/>
  <c r="H106" i="14"/>
  <c r="H107" i="14" l="1"/>
  <c r="J107" i="14"/>
  <c r="K108" i="14" s="1"/>
  <c r="I107" i="14"/>
  <c r="X107" i="14" s="1"/>
  <c r="U108" i="14"/>
  <c r="V108" i="14" s="1"/>
  <c r="U109" i="14" l="1"/>
  <c r="V109" i="14" s="1"/>
  <c r="H108" i="14"/>
  <c r="J108" i="14"/>
  <c r="K109" i="14" s="1"/>
  <c r="I108" i="14"/>
  <c r="X108" i="14" s="1"/>
  <c r="U110" i="14" l="1"/>
  <c r="V110" i="14" s="1"/>
  <c r="J109" i="14"/>
  <c r="K110" i="14" s="1"/>
  <c r="I109" i="14"/>
  <c r="X109" i="14" s="1"/>
  <c r="H109" i="14"/>
  <c r="U111" i="14" l="1"/>
  <c r="V111" i="14" s="1"/>
  <c r="J110" i="14"/>
  <c r="K111" i="14" s="1"/>
  <c r="I110" i="14"/>
  <c r="X110" i="14" s="1"/>
  <c r="H110" i="14"/>
  <c r="J111" i="14" l="1"/>
  <c r="K112" i="14" s="1"/>
  <c r="I111" i="14"/>
  <c r="X111" i="14" s="1"/>
  <c r="H111" i="14"/>
  <c r="U112" i="14"/>
  <c r="V112" i="14" s="1"/>
  <c r="J112" i="14" l="1"/>
  <c r="K113" i="14" s="1"/>
  <c r="I112" i="14"/>
  <c r="X112" i="14" s="1"/>
  <c r="H112" i="14"/>
  <c r="U113" i="14"/>
  <c r="V113" i="14" s="1"/>
  <c r="U114" i="14" l="1"/>
  <c r="V114" i="14" s="1"/>
  <c r="J113" i="14"/>
  <c r="K114" i="14" s="1"/>
  <c r="I113" i="14"/>
  <c r="H113" i="14"/>
  <c r="X113" i="14" l="1"/>
  <c r="U115" i="14"/>
  <c r="V115" i="14" s="1"/>
  <c r="J114" i="14"/>
  <c r="K115" i="14" s="1"/>
  <c r="I114" i="14"/>
  <c r="X114" i="14" s="1"/>
  <c r="H114" i="14"/>
  <c r="U116" i="14" l="1"/>
  <c r="V116" i="14" s="1"/>
  <c r="J115" i="14"/>
  <c r="K116" i="14" s="1"/>
  <c r="I115" i="14"/>
  <c r="X115" i="14" s="1"/>
  <c r="H115" i="14"/>
  <c r="I116" i="14" l="1"/>
  <c r="X116" i="14" s="1"/>
  <c r="J116" i="14"/>
  <c r="K117" i="14" s="1"/>
  <c r="H116" i="14"/>
  <c r="U117" i="14"/>
  <c r="V117" i="14" s="1"/>
  <c r="H117" i="14" l="1"/>
  <c r="U118" i="14"/>
  <c r="V118" i="14" s="1"/>
  <c r="I117" i="14"/>
  <c r="X117" i="14" s="1"/>
  <c r="J117" i="14"/>
  <c r="K118" i="14" s="1"/>
  <c r="U119" i="14" l="1"/>
  <c r="V119" i="14" s="1"/>
  <c r="J118" i="14"/>
  <c r="K119" i="14" s="1"/>
  <c r="I118" i="14"/>
  <c r="X118" i="14" s="1"/>
  <c r="H118" i="14"/>
  <c r="U120" i="14" l="1"/>
  <c r="V120" i="14" s="1"/>
  <c r="J119" i="14"/>
  <c r="K120" i="14" s="1"/>
  <c r="I119" i="14"/>
  <c r="X119" i="14" s="1"/>
  <c r="H119" i="14"/>
  <c r="U121" i="14" l="1"/>
  <c r="V121" i="14" s="1"/>
  <c r="J120" i="14"/>
  <c r="K121" i="14" s="1"/>
  <c r="I120" i="14"/>
  <c r="H120" i="14"/>
  <c r="X120" i="14" l="1"/>
  <c r="J121" i="14"/>
  <c r="K122" i="14" s="1"/>
  <c r="I121" i="14"/>
  <c r="X121" i="14" s="1"/>
  <c r="H121" i="14"/>
  <c r="U122" i="14"/>
  <c r="V122" i="14" s="1"/>
  <c r="U123" i="14" l="1"/>
  <c r="V123" i="14" s="1"/>
  <c r="J122" i="14"/>
  <c r="K123" i="14" s="1"/>
  <c r="I122" i="14"/>
  <c r="X122" i="14" s="1"/>
  <c r="H122" i="14"/>
  <c r="U124" i="14" l="1"/>
  <c r="V124" i="14" s="1"/>
  <c r="J123" i="14"/>
  <c r="K124" i="14" s="1"/>
  <c r="I123" i="14"/>
  <c r="X123" i="14" s="1"/>
  <c r="H123" i="14"/>
  <c r="U125" i="14" l="1"/>
  <c r="V125" i="14" s="1"/>
  <c r="J124" i="14"/>
  <c r="I124" i="14"/>
  <c r="X124" i="14" s="1"/>
  <c r="H124" i="14"/>
  <c r="J125" i="14" l="1"/>
  <c r="I125" i="14"/>
  <c r="X125" i="14" s="1"/>
  <c r="H125" i="14"/>
  <c r="U126" i="14"/>
  <c r="V126" i="14" s="1"/>
  <c r="I126" i="14" l="1"/>
  <c r="X126" i="14" s="1"/>
  <c r="H126" i="14"/>
  <c r="J126" i="14"/>
  <c r="U127" i="14"/>
  <c r="V127" i="14" s="1"/>
  <c r="U128" i="14" l="1"/>
  <c r="V128" i="14" s="1"/>
  <c r="J127" i="14"/>
  <c r="I127" i="14"/>
  <c r="X127" i="14" s="1"/>
  <c r="H127" i="14"/>
  <c r="U129" i="14" l="1"/>
  <c r="V129" i="14" s="1"/>
  <c r="J128" i="14"/>
  <c r="I128" i="14"/>
  <c r="X128" i="14" s="1"/>
  <c r="H128" i="14"/>
  <c r="U130" i="14" l="1"/>
  <c r="J129" i="14"/>
  <c r="I129" i="14"/>
  <c r="X129" i="14" s="1"/>
  <c r="H129" i="14"/>
  <c r="J130" i="14" l="1"/>
  <c r="I130" i="14"/>
  <c r="X130" i="14" s="1"/>
  <c r="H130" i="14"/>
  <c r="J131" i="14" l="1"/>
  <c r="I131" i="14"/>
  <c r="H131" i="14"/>
  <c r="J132" i="14" l="1"/>
  <c r="I132" i="14"/>
  <c r="H132" i="14"/>
  <c r="J133" i="14" l="1"/>
  <c r="K134" i="14" s="1"/>
  <c r="I133" i="14"/>
  <c r="H133" i="14"/>
  <c r="J134" i="14" l="1"/>
  <c r="K135" i="14" s="1"/>
  <c r="I134" i="14"/>
  <c r="H134" i="14"/>
  <c r="J135" i="14" l="1"/>
  <c r="K136" i="14" s="1"/>
  <c r="I135" i="14"/>
  <c r="H135" i="14"/>
  <c r="J136" i="14" l="1"/>
  <c r="I136" i="14"/>
  <c r="H136" i="14"/>
  <c r="J137" i="14" l="1"/>
  <c r="I137" i="14"/>
  <c r="H137" i="14"/>
  <c r="J138" i="14" l="1"/>
  <c r="I138" i="14"/>
  <c r="H138" i="14"/>
  <c r="J139" i="14" l="1"/>
  <c r="I139" i="14"/>
  <c r="H139" i="14"/>
  <c r="H140" i="14" l="1"/>
  <c r="J140" i="14"/>
  <c r="K141" i="14" s="1"/>
  <c r="I140" i="14"/>
  <c r="J141" i="14" l="1"/>
  <c r="I141" i="14"/>
  <c r="H141" i="14"/>
  <c r="J142" i="14" l="1"/>
  <c r="I142" i="14"/>
  <c r="H142" i="14"/>
  <c r="J143" i="14" l="1"/>
  <c r="I143" i="14"/>
  <c r="H143" i="14"/>
  <c r="J144" i="14" l="1"/>
  <c r="I144" i="14"/>
  <c r="H144" i="14"/>
  <c r="J145" i="14" l="1"/>
  <c r="I145" i="14"/>
  <c r="H145" i="14"/>
  <c r="J146" i="14" l="1"/>
  <c r="I146" i="14"/>
  <c r="H146" i="14"/>
  <c r="J147" i="14" l="1"/>
  <c r="I147" i="14"/>
  <c r="H147" i="14"/>
  <c r="J148" i="14" l="1"/>
  <c r="I148" i="14"/>
  <c r="H148" i="14"/>
  <c r="H149" i="14" l="1"/>
  <c r="I149" i="14"/>
  <c r="J149" i="14"/>
  <c r="J150" i="14" l="1"/>
  <c r="I150" i="14"/>
  <c r="H150" i="14"/>
  <c r="J151" i="14" l="1"/>
  <c r="I151" i="14"/>
  <c r="H151" i="14"/>
  <c r="J152" i="14" l="1"/>
  <c r="I152" i="14"/>
  <c r="H152" i="14"/>
  <c r="J153" i="14" l="1"/>
  <c r="I153" i="14"/>
  <c r="H153" i="14"/>
  <c r="J154" i="14" l="1"/>
  <c r="I154" i="14"/>
  <c r="H154" i="14"/>
  <c r="J155" i="14" l="1"/>
  <c r="I155" i="14"/>
  <c r="H155" i="14"/>
  <c r="J156" i="14" l="1"/>
  <c r="I156" i="14"/>
  <c r="H156" i="14"/>
  <c r="J157" i="14" l="1"/>
  <c r="I157" i="14"/>
  <c r="H157" i="14"/>
  <c r="I158" i="14" l="1"/>
  <c r="H158" i="14"/>
  <c r="J158" i="14"/>
  <c r="J159" i="14" l="1"/>
  <c r="I159" i="14"/>
  <c r="H159" i="14"/>
  <c r="J160" i="14" l="1"/>
  <c r="I160" i="14"/>
  <c r="H160" i="14"/>
  <c r="J161" i="14" l="1"/>
  <c r="I161" i="14"/>
  <c r="H161" i="14"/>
  <c r="J162" i="14" l="1"/>
  <c r="I162" i="14"/>
  <c r="H162" i="14"/>
  <c r="J163" i="14" l="1"/>
  <c r="I163" i="14"/>
  <c r="H163" i="14"/>
</calcChain>
</file>

<file path=xl/sharedStrings.xml><?xml version="1.0" encoding="utf-8"?>
<sst xmlns="http://schemas.openxmlformats.org/spreadsheetml/2006/main" count="1127" uniqueCount="464">
  <si>
    <t>Enter the maximum managed root zone depth in inches (the range is from 12 to 48 inches)</t>
  </si>
  <si>
    <t>Root Growth Rate (in/day)</t>
  </si>
  <si>
    <t>Rate of Crop Growth</t>
  </si>
  <si>
    <t>Rate of Crop Decline</t>
  </si>
  <si>
    <t>INPUT</t>
  </si>
  <si>
    <t>Available</t>
  </si>
  <si>
    <t>MAD</t>
  </si>
  <si>
    <t>Field</t>
  </si>
  <si>
    <t>Water</t>
  </si>
  <si>
    <t>Soil Water</t>
  </si>
  <si>
    <t>Storage@</t>
  </si>
  <si>
    <t>Reference</t>
  </si>
  <si>
    <t>Crop</t>
  </si>
  <si>
    <t>Root</t>
  </si>
  <si>
    <t>ET</t>
  </si>
  <si>
    <t>ETc</t>
  </si>
  <si>
    <t>Rain</t>
  </si>
  <si>
    <t>Irrigation</t>
  </si>
  <si>
    <t>Storage</t>
  </si>
  <si>
    <t>Depth</t>
  </si>
  <si>
    <t>Capacity</t>
  </si>
  <si>
    <t xml:space="preserve">Day </t>
  </si>
  <si>
    <t>(in/day)</t>
  </si>
  <si>
    <t>Coeff</t>
  </si>
  <si>
    <t>(in)</t>
  </si>
  <si>
    <t/>
  </si>
  <si>
    <t>Day</t>
  </si>
  <si>
    <t xml:space="preserve">Measured </t>
  </si>
  <si>
    <t>Weather Station Numbers</t>
  </si>
  <si>
    <t>Station</t>
  </si>
  <si>
    <t>Buhler</t>
  </si>
  <si>
    <t>Castletown</t>
  </si>
  <si>
    <t>Generated Crop Coefficients</t>
  </si>
  <si>
    <t>Cumul</t>
  </si>
  <si>
    <t>Etref</t>
  </si>
  <si>
    <t>Etcrop</t>
  </si>
  <si>
    <t>Irrig</t>
  </si>
  <si>
    <t>Sterling</t>
  </si>
  <si>
    <t>General Input Information</t>
  </si>
  <si>
    <t>Emergence Date (for example, enter June 1 as 6/1)…………………………………………………..</t>
  </si>
  <si>
    <t>Enter the initial crop coefficient (0.25 is the default)………………………………………………..</t>
  </si>
  <si>
    <t>Enter the maximum crop coefficient (1.00 is the default)…………………………………………….</t>
  </si>
  <si>
    <t>Enter the final crop coefficient (0.6 is the default)……………………………………………………</t>
  </si>
  <si>
    <t>Cullison</t>
  </si>
  <si>
    <t>Great Bend</t>
  </si>
  <si>
    <t>Greensburg</t>
  </si>
  <si>
    <t>Lewis</t>
  </si>
  <si>
    <t>Macksville</t>
  </si>
  <si>
    <t>McPherson</t>
  </si>
  <si>
    <t xml:space="preserve">Mount Hope </t>
  </si>
  <si>
    <t>Pratt</t>
  </si>
  <si>
    <t>Radium</t>
  </si>
  <si>
    <t>Rozel</t>
  </si>
  <si>
    <t>Stafford</t>
  </si>
  <si>
    <t xml:space="preserve">     Number</t>
  </si>
  <si>
    <t>Data</t>
  </si>
  <si>
    <t>Average</t>
  </si>
  <si>
    <t>Typical Soil Water Content Data</t>
  </si>
  <si>
    <t>Soil Texture</t>
  </si>
  <si>
    <t>or</t>
  </si>
  <si>
    <t>Soil Class</t>
  </si>
  <si>
    <t>Sandy Loam</t>
  </si>
  <si>
    <t>Loam</t>
  </si>
  <si>
    <t>Clay Loam</t>
  </si>
  <si>
    <t>Silty Clay</t>
  </si>
  <si>
    <t xml:space="preserve">FC </t>
  </si>
  <si>
    <t>Wilting Pt</t>
  </si>
  <si>
    <t>PWP</t>
  </si>
  <si>
    <t>(in./ft)</t>
  </si>
  <si>
    <t>AW</t>
  </si>
  <si>
    <t xml:space="preserve"> @FC</t>
  </si>
  <si>
    <t>Perm</t>
  </si>
  <si>
    <t>Wilt Pt</t>
  </si>
  <si>
    <t xml:space="preserve"> (%)</t>
  </si>
  <si>
    <t>Above PWP</t>
  </si>
  <si>
    <t>Content</t>
  </si>
  <si>
    <t>Current</t>
  </si>
  <si>
    <t>Calculated</t>
  </si>
  <si>
    <t>Prev Day</t>
  </si>
  <si>
    <t>Previous</t>
  </si>
  <si>
    <t xml:space="preserve">Water </t>
  </si>
  <si>
    <t>(in.)</t>
  </si>
  <si>
    <t>Day Net</t>
  </si>
  <si>
    <t>Full Season</t>
  </si>
  <si>
    <t>Scheduled Season</t>
  </si>
  <si>
    <t>Crop Coefficients</t>
  </si>
  <si>
    <t>Totals</t>
  </si>
  <si>
    <t>Ref ET</t>
  </si>
  <si>
    <t>Crop ET</t>
  </si>
  <si>
    <t>Default values of dates other information is provided in parenthesis for each input.  You may use</t>
  </si>
  <si>
    <t>these values or enter values that you feel would be more representative of your field.</t>
  </si>
  <si>
    <t>Enter the general field information in the table below.  Enter data into the shaded cells.</t>
  </si>
  <si>
    <t>[This is the date that rapid growth begins ]</t>
  </si>
  <si>
    <t>GO TO THE WATER BUDGET PAGE TO SCHEDULE IRRIGATIONS</t>
  </si>
  <si>
    <t>The crop coefficients are displayed on the crop coefficient page.</t>
  </si>
  <si>
    <t>You may use the generated crop coefficients in</t>
  </si>
  <si>
    <t>column D or you may enter you own crop coefficients</t>
  </si>
  <si>
    <t>into column E.  If you do not enter any values into</t>
  </si>
  <si>
    <t>column E the program will use the values in column D.</t>
  </si>
  <si>
    <t>ENTER VALUES INTO THE SHADED CELLS</t>
  </si>
  <si>
    <t>[ETref]</t>
  </si>
  <si>
    <t>[ETcrop]</t>
  </si>
  <si>
    <t>[Rain]</t>
  </si>
  <si>
    <t>[Irrig]</t>
  </si>
  <si>
    <t>[Avail SWC]</t>
  </si>
  <si>
    <t>Availability</t>
  </si>
  <si>
    <t>[%Avail]</t>
  </si>
  <si>
    <t>Root Zone</t>
  </si>
  <si>
    <t>Deficit</t>
  </si>
  <si>
    <t>Soil</t>
  </si>
  <si>
    <t>Profile</t>
  </si>
  <si>
    <t>Enter the Management Allowed Deficit (MAD)</t>
  </si>
  <si>
    <t>[As A Percentage (i.e. 50%) of Available Water]</t>
  </si>
  <si>
    <t>Enter the Initial Soil Water Availability (%) on</t>
  </si>
  <si>
    <t>Enter the Date To Start The Water Budget for the crop.</t>
  </si>
  <si>
    <t>(For example, enter June 10, 2000 as 6/10/00)</t>
  </si>
  <si>
    <t>Enter the date that the crop canopy cover is at 70% to 80% of the field area (e.g. 6/25/00)………</t>
  </si>
  <si>
    <t>Enter the date  when the crop is at initial maturation (water use is declining, e.g. 8/1/00)…..</t>
  </si>
  <si>
    <t>Enter the date of the end of the growing season (e.g. 8/25/00)…………………………………………</t>
  </si>
  <si>
    <t>Enter the date that the crop canopy cover exceeds 10% of the field area (e.g. 6/15/00)……</t>
  </si>
  <si>
    <t>ENTER DATA HERE</t>
  </si>
  <si>
    <t>ENTER FIELD ID HERE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</si>
  <si>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</si>
  <si>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</si>
  <si>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</si>
  <si>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</si>
  <si>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</si>
  <si>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</si>
  <si>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</si>
  <si>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</si>
  <si>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</si>
  <si>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</si>
  <si>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</si>
  <si>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</si>
  <si>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</si>
  <si>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</si>
  <si>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ID</t>
  </si>
  <si>
    <t>IMPORTANT!  Change all dates on this page each new year to reset the program.</t>
  </si>
  <si>
    <t>Effective</t>
  </si>
  <si>
    <t>Soil Available Water Holding Capacity (inches of water/inch of soil depth)…………………….</t>
  </si>
  <si>
    <t>[enter known values, see the "Soils" sheet for ranges]</t>
  </si>
  <si>
    <t>Adj kc</t>
  </si>
  <si>
    <r>
      <t xml:space="preserve">Enter the root depth (inches) on the start date (for example 6 inches </t>
    </r>
    <r>
      <rPr>
        <b/>
        <u/>
        <sz val="10"/>
        <color indexed="20"/>
        <rFont val="Arial"/>
        <family val="2"/>
      </rPr>
      <t>and must be &gt;1</t>
    </r>
    <r>
      <rPr>
        <b/>
        <sz val="10"/>
        <color indexed="8"/>
        <rFont val="Arial"/>
        <family val="2"/>
      </rPr>
      <t>)……………………………</t>
    </r>
  </si>
  <si>
    <r>
      <t>Enter the Permanent Wilting Point (PWP) water content of the soil (in.</t>
    </r>
    <r>
      <rPr>
        <b/>
        <vertAlign val="subscript"/>
        <sz val="10"/>
        <color indexed="8"/>
        <rFont val="Arial"/>
        <family val="2"/>
      </rPr>
      <t>w</t>
    </r>
    <r>
      <rPr>
        <b/>
        <sz val="10"/>
        <color indexed="8"/>
        <rFont val="Arial"/>
        <family val="2"/>
      </rPr>
      <t>/in.</t>
    </r>
    <r>
      <rPr>
        <b/>
        <vertAlign val="subscript"/>
        <sz val="10"/>
        <color indexed="8"/>
        <rFont val="Arial"/>
        <family val="2"/>
      </rPr>
      <t>s</t>
    </r>
    <r>
      <rPr>
        <b/>
        <sz val="10"/>
        <color indexed="8"/>
        <rFont val="Arial"/>
        <family val="2"/>
      </rPr>
      <t>)………….</t>
    </r>
  </si>
  <si>
    <t>Sand</t>
  </si>
  <si>
    <t>Loamy Sand</t>
  </si>
  <si>
    <t>Fine Sandy Loam</t>
  </si>
  <si>
    <t>Silt Loam</t>
  </si>
  <si>
    <t>Clay</t>
  </si>
  <si>
    <t>SandyClay Loam</t>
  </si>
  <si>
    <t>Eff. Rain</t>
  </si>
  <si>
    <t>Season</t>
  </si>
  <si>
    <t>Irrigation Date</t>
  </si>
  <si>
    <t>Net Depth</t>
  </si>
  <si>
    <t>Gross Depth</t>
  </si>
  <si>
    <t>Enter Irrigation Date and Gross Application Depth</t>
  </si>
  <si>
    <t>ENTER IRRIGATION APPLICATION EFFICIENCY (%)</t>
  </si>
  <si>
    <t>System Report for Field:</t>
  </si>
  <si>
    <t>Corn</t>
  </si>
  <si>
    <t>Cotton</t>
  </si>
  <si>
    <t>Emergence Date-&gt;</t>
  </si>
  <si>
    <t>Date of Initial Decline</t>
  </si>
  <si>
    <t>Ending Date</t>
  </si>
  <si>
    <t>Season Length (days)-&gt;</t>
  </si>
  <si>
    <t>Crop Growth Dates</t>
  </si>
  <si>
    <t>Sorghum</t>
  </si>
  <si>
    <t>Soybean</t>
  </si>
  <si>
    <t>Initial kc</t>
  </si>
  <si>
    <t>Maximum kc</t>
  </si>
  <si>
    <t>Final kc</t>
  </si>
  <si>
    <t>Suggested Crop Coefficients</t>
  </si>
  <si>
    <t>INPUT Your Data</t>
  </si>
  <si>
    <t>General Crop Growth Data</t>
  </si>
  <si>
    <r>
      <t>(in.</t>
    </r>
    <r>
      <rPr>
        <b/>
        <vertAlign val="subscript"/>
        <sz val="10"/>
        <color indexed="60"/>
        <rFont val="Arial"/>
        <family val="2"/>
      </rPr>
      <t>w</t>
    </r>
    <r>
      <rPr>
        <b/>
        <sz val="10"/>
        <color indexed="60"/>
        <rFont val="Arial"/>
        <family val="2"/>
      </rPr>
      <t>/in.</t>
    </r>
    <r>
      <rPr>
        <b/>
        <vertAlign val="subscript"/>
        <sz val="10"/>
        <color indexed="60"/>
        <rFont val="Arial"/>
        <family val="2"/>
      </rPr>
      <t>s</t>
    </r>
    <r>
      <rPr>
        <b/>
        <sz val="10"/>
        <color indexed="60"/>
        <rFont val="Arial"/>
        <family val="2"/>
      </rPr>
      <t>)</t>
    </r>
  </si>
  <si>
    <t>DO NOT PASTE DATA INTO CELLS. WHEN DATA</t>
  </si>
  <si>
    <t xml:space="preserve">ARE PASTED USE THE "PASTE SPECIAL" </t>
  </si>
  <si>
    <t>COMMAND, THEN PASTE ONLY NUMBERS</t>
  </si>
  <si>
    <t>OTHERWISE FORMATS WILL BE ALTERED!</t>
  </si>
  <si>
    <t xml:space="preserve">YOU ARE RESPONSIBLE FOR ANY CHANGES </t>
  </si>
  <si>
    <t>THAT YOU MAKE TO THIS PROGRAM</t>
  </si>
  <si>
    <t xml:space="preserve">A Water Management and Irrigation Scheduling </t>
  </si>
  <si>
    <t>K-State Research and Extension</t>
  </si>
  <si>
    <t>This project was supported in part by the Kansas Water Plan Fund</t>
  </si>
  <si>
    <t>Please read all cautionary notes and SAVE a copy of this file for use as a Master File.</t>
  </si>
  <si>
    <t>For Information and Help Please Contact:</t>
  </si>
  <si>
    <t>Dr. Danny Rogers, Extension Irrigation Engineer, Kansas State University, Manhattan</t>
  </si>
  <si>
    <t>785-532-5813; drogers@bae.ksu.edu</t>
  </si>
  <si>
    <t>Dr. Mahbub Alam, Extension Irrigation Specialist, Kansas State University, Garden City</t>
  </si>
  <si>
    <t xml:space="preserve">Development and Programming: </t>
  </si>
  <si>
    <t>Department of Biological and Agricultural Engineering, Kansas State University</t>
  </si>
  <si>
    <t xml:space="preserve">This program was written for use as a tool to help with irrigation scheduling and field water management.  Neither the </t>
  </si>
  <si>
    <t>programmers nor Kansas State University are to be held responsible for the information generated from this program</t>
  </si>
  <si>
    <t>Any modifications of changes that the user makes to this program are the responsibility of the user.</t>
  </si>
  <si>
    <t>Enter any other descriptive information here</t>
  </si>
  <si>
    <t>Date of Rapid Growth (10% canopy)</t>
  </si>
  <si>
    <t>Date of Peak Growth (70 -80% canopy)</t>
  </si>
  <si>
    <t xml:space="preserve"> 620.662.2622</t>
  </si>
  <si>
    <t xml:space="preserve"> 620.895.6505</t>
  </si>
  <si>
    <t xml:space="preserve"> 620.793.5798</t>
  </si>
  <si>
    <t xml:space="preserve"> 620.723.2193</t>
  </si>
  <si>
    <t xml:space="preserve"> 620.324.5866</t>
  </si>
  <si>
    <t xml:space="preserve"> 620.348.2238</t>
  </si>
  <si>
    <t xml:space="preserve"> 620.241.2226</t>
  </si>
  <si>
    <t xml:space="preserve"> 620.667.2222</t>
  </si>
  <si>
    <t xml:space="preserve"> 620.672.3359</t>
  </si>
  <si>
    <t xml:space="preserve"> 620.285.2796</t>
  </si>
  <si>
    <t xml:space="preserve"> 620.527.4531</t>
  </si>
  <si>
    <t xml:space="preserve"> 620.234.5667</t>
  </si>
  <si>
    <t xml:space="preserve"> 620.278.2632</t>
  </si>
  <si>
    <t xml:space="preserve"> 620.543.2902</t>
  </si>
  <si>
    <t>Dr. Gary Clark, Dr. Danny Rogers, and Steven Briggemen</t>
  </si>
  <si>
    <t>KanSched</t>
  </si>
  <si>
    <t>KanSched is designed to work with water budget periods up to 150 days in length.</t>
  </si>
  <si>
    <t>620-275-9164, malam@oznet.ksu.edu</t>
  </si>
  <si>
    <t>Program for Summer Crops</t>
  </si>
  <si>
    <t>Water Budget Calculation Sheet -- KanSched</t>
  </si>
  <si>
    <t>Colby 2024 - AI Project</t>
  </si>
  <si>
    <t>Timestamp</t>
  </si>
  <si>
    <t>Precipitation</t>
  </si>
  <si>
    <t>ETo</t>
  </si>
  <si>
    <t>total</t>
  </si>
  <si>
    <t>grass</t>
  </si>
  <si>
    <t>alfalfa</t>
  </si>
  <si>
    <t>in</t>
  </si>
  <si>
    <t>Colby</t>
  </si>
  <si>
    <t>Enter the Permanent Wilting Point (PWP) water content of the soil (in.w/in.s)………….</t>
  </si>
  <si>
    <t>Enter the root depth (inches) on the start date (for example 6 inches and must be &gt;1)……………………………</t>
  </si>
  <si>
    <t>(in.w/in.s)</t>
  </si>
  <si>
    <t>Input_</t>
  </si>
  <si>
    <t>Block ID</t>
  </si>
  <si>
    <t>Treatment ID</t>
  </si>
  <si>
    <t>Plot ID</t>
  </si>
  <si>
    <t>Planting Date</t>
  </si>
  <si>
    <t>Hybrid</t>
  </si>
  <si>
    <t>Pioneer P1122AML</t>
  </si>
  <si>
    <t>Seeding Rate (plants/ac)</t>
  </si>
  <si>
    <t>Emergence Date (2 weeks after planting)</t>
  </si>
  <si>
    <t>Enter the maximum crop coefficient (1.2 is the default)…………………………………………….</t>
  </si>
  <si>
    <t>Enter the Management Allowed Deficit (MAD) [As A Percentage (i.e. 50%) of Available Water]</t>
  </si>
  <si>
    <t>Enter the Initial Soil Water Availability (%) at Emergence</t>
  </si>
  <si>
    <t>TIMESTAMP</t>
  </si>
  <si>
    <t>STATION</t>
  </si>
  <si>
    <t>TEMP2MAVG</t>
  </si>
  <si>
    <t>TEMP2MMIN</t>
  </si>
  <si>
    <t>TEMP2MMAX</t>
  </si>
  <si>
    <t>RELHUM2MAVG</t>
  </si>
  <si>
    <t>RELHUM2MMAX</t>
  </si>
  <si>
    <t>RELHUM2MMIN</t>
  </si>
  <si>
    <t>PRECIP</t>
  </si>
  <si>
    <t>SRAVG</t>
  </si>
  <si>
    <t>WSPD2MAVG</t>
  </si>
  <si>
    <t>WDIR2M</t>
  </si>
  <si>
    <t>SOILTMP5AVG</t>
  </si>
  <si>
    <t>VWC5CM</t>
  </si>
  <si>
    <t>VWC10CM</t>
  </si>
  <si>
    <t>VWC20CM</t>
  </si>
  <si>
    <t>VWC50CM</t>
  </si>
  <si>
    <t>SRAVG_MJ_m2_day</t>
  </si>
  <si>
    <t>u2</t>
  </si>
  <si>
    <t>ET0</t>
  </si>
  <si>
    <t>4/1/2024</t>
  </si>
  <si>
    <t>4/2/2024</t>
  </si>
  <si>
    <t>4/3/2024</t>
  </si>
  <si>
    <t>4/4/2024</t>
  </si>
  <si>
    <t>4/5/2024</t>
  </si>
  <si>
    <t>4/6/2024</t>
  </si>
  <si>
    <t>4/7/2024</t>
  </si>
  <si>
    <t>4/8/2024</t>
  </si>
  <si>
    <t>4/9/2024</t>
  </si>
  <si>
    <t>4/10/2024</t>
  </si>
  <si>
    <t>4/11/2024</t>
  </si>
  <si>
    <t>4/12/2024</t>
  </si>
  <si>
    <t>4/13/2024</t>
  </si>
  <si>
    <t>4/14/2024</t>
  </si>
  <si>
    <t>4/15/2024</t>
  </si>
  <si>
    <t>4/16/2024</t>
  </si>
  <si>
    <t>4/17/2024</t>
  </si>
  <si>
    <t>4/18/2024</t>
  </si>
  <si>
    <t>4/19/2024</t>
  </si>
  <si>
    <t>4/20/2024</t>
  </si>
  <si>
    <t>4/21/2024</t>
  </si>
  <si>
    <t>4/22/2024</t>
  </si>
  <si>
    <t>4/23/2024</t>
  </si>
  <si>
    <t>4/24/2024</t>
  </si>
  <si>
    <t>4/25/2024</t>
  </si>
  <si>
    <t>4/26/2024</t>
  </si>
  <si>
    <t>4/27/2024</t>
  </si>
  <si>
    <t>4/28/2024</t>
  </si>
  <si>
    <t>4/29/2024</t>
  </si>
  <si>
    <t>4/30/2024</t>
  </si>
  <si>
    <t>5/1/2024</t>
  </si>
  <si>
    <t>5/2/2024</t>
  </si>
  <si>
    <t>5/3/2024</t>
  </si>
  <si>
    <t>5/4/2024</t>
  </si>
  <si>
    <t>5/5/2024</t>
  </si>
  <si>
    <t>5/6/2024</t>
  </si>
  <si>
    <t>5/7/2024</t>
  </si>
  <si>
    <t>5/8/2024</t>
  </si>
  <si>
    <t>5/9/2024</t>
  </si>
  <si>
    <t>5/10/2024</t>
  </si>
  <si>
    <t>5/11/2024</t>
  </si>
  <si>
    <t>5/12/2024</t>
  </si>
  <si>
    <t>5/13/2024</t>
  </si>
  <si>
    <t>5/14/2024</t>
  </si>
  <si>
    <t>5/15/2024</t>
  </si>
  <si>
    <t>5/16/2024</t>
  </si>
  <si>
    <t>5/17/2024</t>
  </si>
  <si>
    <t>5/18/2024</t>
  </si>
  <si>
    <t>5/19/2024</t>
  </si>
  <si>
    <t>5/20/2024</t>
  </si>
  <si>
    <t>5/21/2024</t>
  </si>
  <si>
    <t>5/22/2024</t>
  </si>
  <si>
    <t>5/23/2024</t>
  </si>
  <si>
    <t>5/24/2024</t>
  </si>
  <si>
    <t>5/25/2024</t>
  </si>
  <si>
    <t>5/26/2024</t>
  </si>
  <si>
    <t>5/27/2024</t>
  </si>
  <si>
    <t>5/28/2024</t>
  </si>
  <si>
    <t>5/29/2024</t>
  </si>
  <si>
    <t>5/30/2024</t>
  </si>
  <si>
    <t>5/31/2024</t>
  </si>
  <si>
    <t>6/1/2024</t>
  </si>
  <si>
    <t>6/2/2024</t>
  </si>
  <si>
    <t>6/3/2024</t>
  </si>
  <si>
    <t>6/4/2024</t>
  </si>
  <si>
    <t>6/5/2024</t>
  </si>
  <si>
    <t>6/6/2024</t>
  </si>
  <si>
    <t>6/7/2024</t>
  </si>
  <si>
    <t>6/8/2024</t>
  </si>
  <si>
    <t>6/9/2024</t>
  </si>
  <si>
    <t>6/10/2024</t>
  </si>
  <si>
    <t>6/11/2024</t>
  </si>
  <si>
    <t>6/12/2024</t>
  </si>
  <si>
    <t>6/13/2024</t>
  </si>
  <si>
    <t>6/14/2024</t>
  </si>
  <si>
    <t>6/15/2024</t>
  </si>
  <si>
    <t>6/16/2024</t>
  </si>
  <si>
    <t>6/17/2024</t>
  </si>
  <si>
    <t>6/18/2024</t>
  </si>
  <si>
    <t>6/19/2024</t>
  </si>
  <si>
    <t>6/20/2024</t>
  </si>
  <si>
    <t>6/21/2024</t>
  </si>
  <si>
    <t>6/22/2024</t>
  </si>
  <si>
    <t>6/23/2024</t>
  </si>
  <si>
    <t>6/24/2024</t>
  </si>
  <si>
    <t>6/25/2024</t>
  </si>
  <si>
    <t>6/26/2024</t>
  </si>
  <si>
    <t>6/27/2024</t>
  </si>
  <si>
    <t>6/28/2024</t>
  </si>
  <si>
    <t>6/29/2024</t>
  </si>
  <si>
    <t>6/30/2024</t>
  </si>
  <si>
    <t>7/1/2024</t>
  </si>
  <si>
    <t>7/2/2024</t>
  </si>
  <si>
    <t>7/3/2024</t>
  </si>
  <si>
    <t>7/4/2024</t>
  </si>
  <si>
    <t>7/5/2024</t>
  </si>
  <si>
    <t>7/6/2024</t>
  </si>
  <si>
    <t>7/7/2024</t>
  </si>
  <si>
    <t>7/8/2024</t>
  </si>
  <si>
    <t>7/9/2024</t>
  </si>
  <si>
    <t>7/10/2024</t>
  </si>
  <si>
    <t>7/11/2024</t>
  </si>
  <si>
    <t>7/12/2024</t>
  </si>
  <si>
    <t>7/13/2024</t>
  </si>
  <si>
    <t>7/14/2024</t>
  </si>
  <si>
    <t>7/15/2024</t>
  </si>
  <si>
    <t>7/16/2024</t>
  </si>
  <si>
    <t>7/17/2024</t>
  </si>
  <si>
    <t>7/18/2024</t>
  </si>
  <si>
    <t>7/19/2024</t>
  </si>
  <si>
    <t>7/20/2024</t>
  </si>
  <si>
    <t>7/21/2024</t>
  </si>
  <si>
    <t>7/22/2024</t>
  </si>
  <si>
    <t>7/23/2024</t>
  </si>
  <si>
    <t>7/24/2024</t>
  </si>
  <si>
    <t>7/25/2024</t>
  </si>
  <si>
    <t>7/26/2024</t>
  </si>
  <si>
    <t>7/27/2024</t>
  </si>
  <si>
    <t>7/28/2024</t>
  </si>
  <si>
    <t>7/29/2024</t>
  </si>
  <si>
    <t>7/30/2024</t>
  </si>
  <si>
    <t>7/31/2024</t>
  </si>
  <si>
    <t>8/1/2024</t>
  </si>
  <si>
    <t>8/2/2024</t>
  </si>
  <si>
    <t>8/3/2024</t>
  </si>
  <si>
    <t>8/4/2024</t>
  </si>
  <si>
    <t>8/5/2024</t>
  </si>
  <si>
    <t>8/6/2024</t>
  </si>
  <si>
    <t>8/7/2024</t>
  </si>
  <si>
    <t>8/8/2024</t>
  </si>
  <si>
    <t>8/9/2024</t>
  </si>
  <si>
    <t>8/10/2024</t>
  </si>
  <si>
    <t>8/11/2024</t>
  </si>
  <si>
    <t>8/12/2024</t>
  </si>
  <si>
    <t>8/13/2024</t>
  </si>
  <si>
    <t>8/14/2024</t>
  </si>
  <si>
    <t>8/15/2024</t>
  </si>
  <si>
    <t>8/16/2024</t>
  </si>
  <si>
    <t>8/17/2024</t>
  </si>
  <si>
    <t>8/18/2024</t>
  </si>
  <si>
    <t>8/19/2024</t>
  </si>
  <si>
    <t>8/20/2024</t>
  </si>
  <si>
    <t>8/21/2024</t>
  </si>
  <si>
    <t>8/22/2024</t>
  </si>
  <si>
    <t>8/23/2024</t>
  </si>
  <si>
    <t>8/24/2024</t>
  </si>
  <si>
    <t>8/25/2024</t>
  </si>
  <si>
    <t>8/26/2024</t>
  </si>
  <si>
    <t>8/27/2024</t>
  </si>
  <si>
    <t>8/28/2024</t>
  </si>
  <si>
    <t>8/29/2024</t>
  </si>
  <si>
    <t>8/30/2024</t>
  </si>
  <si>
    <t>8/31/2024</t>
  </si>
  <si>
    <t>9/1/2024</t>
  </si>
  <si>
    <t>9/2/2024</t>
  </si>
  <si>
    <t>9/3/2024</t>
  </si>
  <si>
    <t>9/4/2024</t>
  </si>
  <si>
    <t>9/5/2024</t>
  </si>
  <si>
    <t>9/6/2024</t>
  </si>
  <si>
    <t>9/7/2024</t>
  </si>
  <si>
    <t>9/8/2024</t>
  </si>
  <si>
    <t>9/9/2024</t>
  </si>
  <si>
    <t>9/10/2024</t>
  </si>
  <si>
    <t>9/11/2024</t>
  </si>
  <si>
    <t>9/12/2024</t>
  </si>
  <si>
    <t>9/13/2024</t>
  </si>
  <si>
    <t>9/14/2024</t>
  </si>
  <si>
    <t>9/15/2024</t>
  </si>
  <si>
    <t>9/16/2024</t>
  </si>
  <si>
    <t>9/17/2024</t>
  </si>
  <si>
    <t>9/18/2024</t>
  </si>
  <si>
    <t>9/19/2024</t>
  </si>
  <si>
    <t>9/20/2024</t>
  </si>
  <si>
    <t>9/21/2024</t>
  </si>
  <si>
    <t>9/22/2024</t>
  </si>
  <si>
    <t>9/23/2024</t>
  </si>
  <si>
    <t>9/24/2024</t>
  </si>
  <si>
    <t>9/25/2024</t>
  </si>
  <si>
    <t>9/26/2024</t>
  </si>
  <si>
    <t>9/27/2024</t>
  </si>
  <si>
    <t>9/28/2024</t>
  </si>
  <si>
    <t>9/29/2024</t>
  </si>
  <si>
    <t>9/30/2024</t>
  </si>
  <si>
    <t>10/1/2024</t>
  </si>
  <si>
    <t>10/2/2024</t>
  </si>
  <si>
    <t>10/3/2024</t>
  </si>
  <si>
    <t>10/4/2024</t>
  </si>
  <si>
    <t>10/5/2024</t>
  </si>
  <si>
    <t>10/6/2024</t>
  </si>
  <si>
    <t>10/7/2024</t>
  </si>
  <si>
    <t>10/8/2024</t>
  </si>
  <si>
    <t>10/9/2024</t>
  </si>
  <si>
    <t>10/10/2024</t>
  </si>
  <si>
    <t>10/11/2024</t>
  </si>
  <si>
    <t>10/12/2024</t>
  </si>
  <si>
    <t>10/13/2024</t>
  </si>
  <si>
    <t>10/14/2024</t>
  </si>
  <si>
    <t>10/15/2024</t>
  </si>
  <si>
    <t>PRECIP_inch</t>
  </si>
  <si>
    <t>Crop coefficient</t>
  </si>
  <si>
    <t>Kc</t>
  </si>
  <si>
    <t>Emergence Date (Approx 10 days after planting)</t>
  </si>
  <si>
    <t>Water Budget Calculation Sheet</t>
  </si>
  <si>
    <t>Available Soil Moisture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</si>
</sst>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"/>
    <numFmt numFmtId="165" formatCode="0.000"/>
    <numFmt numFmtId="166" formatCode="0.0"/>
    <numFmt numFmtId="167" formatCode="0.0%"/>
  </numFmts>
  <fonts count="38" x14ac:knownFonts="1">
    <font>
      <sz val="10"/>
      <name val="Arial"/>
    </font>
    <font>
      <sz val="10"/>
      <name val="Arial"/>
      <family val="2"/>
    </font>
    <font>
      <b/>
      <sz val="10"/>
      <color indexed="15"/>
      <name val="Arial"/>
      <family val="2"/>
    </font>
    <font>
      <b/>
      <sz val="16"/>
      <color indexed="43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10"/>
      <name val="Arial"/>
      <family val="2"/>
    </font>
    <font>
      <b/>
      <vertAlign val="subscript"/>
      <sz val="10"/>
      <color indexed="60"/>
      <name val="Arial"/>
      <family val="2"/>
    </font>
    <font>
      <b/>
      <sz val="10"/>
      <color indexed="58"/>
      <name val="Arial"/>
      <family val="2"/>
    </font>
    <font>
      <sz val="10"/>
      <color indexed="58"/>
      <name val="Arial"/>
      <family val="2"/>
    </font>
    <font>
      <b/>
      <sz val="16"/>
      <color indexed="8"/>
      <name val="Arial"/>
      <family val="2"/>
    </font>
    <font>
      <b/>
      <sz val="10"/>
      <color indexed="18"/>
      <name val="Arial"/>
      <family val="2"/>
    </font>
    <font>
      <b/>
      <sz val="16"/>
      <color indexed="18"/>
      <name val="Arial"/>
      <family val="2"/>
    </font>
    <font>
      <sz val="10"/>
      <color indexed="18"/>
      <name val="Arial"/>
      <family val="2"/>
    </font>
    <font>
      <b/>
      <u/>
      <sz val="10"/>
      <color indexed="8"/>
      <name val="Arial"/>
      <family val="2"/>
    </font>
    <font>
      <sz val="10"/>
      <color indexed="60"/>
      <name val="Arial"/>
      <family val="2"/>
    </font>
    <font>
      <b/>
      <sz val="10"/>
      <color indexed="60"/>
      <name val="Arial"/>
      <family val="2"/>
    </font>
    <font>
      <b/>
      <sz val="10"/>
      <color indexed="12"/>
      <name val="Arial"/>
      <family val="2"/>
    </font>
    <font>
      <b/>
      <i/>
      <sz val="10"/>
      <color indexed="10"/>
      <name val="Arial"/>
      <family val="2"/>
    </font>
    <font>
      <b/>
      <u/>
      <sz val="10"/>
      <color indexed="20"/>
      <name val="Arial"/>
      <family val="2"/>
    </font>
    <font>
      <b/>
      <vertAlign val="subscript"/>
      <sz val="10"/>
      <color indexed="8"/>
      <name val="Arial"/>
      <family val="2"/>
    </font>
    <font>
      <b/>
      <sz val="12"/>
      <color indexed="20"/>
      <name val="Arial"/>
      <family val="2"/>
    </font>
    <font>
      <b/>
      <sz val="24"/>
      <color indexed="20"/>
      <name val="Arial"/>
      <family val="2"/>
    </font>
    <font>
      <b/>
      <sz val="18"/>
      <color indexed="58"/>
      <name val="Arial"/>
      <family val="2"/>
    </font>
    <font>
      <b/>
      <sz val="14"/>
      <color indexed="20"/>
      <name val="Arial"/>
      <family val="2"/>
    </font>
    <font>
      <sz val="10"/>
      <color indexed="41"/>
      <name val="Arial"/>
      <family val="2"/>
    </font>
    <font>
      <sz val="14"/>
      <color indexed="12"/>
      <name val="Arial"/>
      <family val="2"/>
    </font>
    <font>
      <b/>
      <sz val="10"/>
      <color indexed="16"/>
      <name val="Arial"/>
      <family val="2"/>
    </font>
    <font>
      <sz val="10"/>
      <color indexed="9"/>
      <name val="Arial"/>
      <family val="2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color rgb="FF332E2E"/>
      <name val="Times New Roman"/>
      <family val="1"/>
    </font>
    <font>
      <sz val="12"/>
      <color rgb="FF332E2E"/>
      <name val="Times New Roman"/>
      <family val="1"/>
    </font>
    <font>
      <b/>
      <sz val="11"/>
      <name val="Calibri"/>
      <family val="2"/>
    </font>
    <font>
      <b/>
      <sz val="22"/>
      <color indexed="8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lightGray">
        <fgColor indexed="22"/>
        <bgColor indexed="9"/>
      </patternFill>
    </fill>
    <fill>
      <patternFill patternType="solid">
        <fgColor indexed="9"/>
        <bgColor indexed="22"/>
      </patternFill>
    </fill>
    <fill>
      <patternFill patternType="gray0625">
        <fgColor indexed="22"/>
        <bgColor indexed="9"/>
      </patternFill>
    </fill>
    <fill>
      <patternFill patternType="gray125">
        <fgColor indexed="22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22"/>
      </patternFill>
    </fill>
    <fill>
      <patternFill patternType="solid">
        <fgColor indexed="1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EEEDE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1">
    <xf numFmtId="0" fontId="0" fillId="0" borderId="0" xfId="0"/>
    <xf numFmtId="0" fontId="5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166" fontId="5" fillId="2" borderId="0" xfId="0" applyNumberFormat="1" applyFont="1" applyFill="1" applyProtection="1">
      <protection locked="0"/>
    </xf>
    <xf numFmtId="0" fontId="5" fillId="3" borderId="0" xfId="0" applyFont="1" applyFill="1" applyAlignment="1" applyProtection="1">
      <alignment horizontal="center"/>
      <protection locked="0"/>
    </xf>
    <xf numFmtId="2" fontId="5" fillId="3" borderId="0" xfId="0" applyNumberFormat="1" applyFont="1" applyFill="1" applyAlignment="1" applyProtection="1">
      <alignment horizontal="center"/>
      <protection locked="0"/>
    </xf>
    <xf numFmtId="166" fontId="5" fillId="3" borderId="0" xfId="0" applyNumberFormat="1" applyFont="1" applyFill="1" applyAlignment="1" applyProtection="1">
      <alignment horizontal="center"/>
      <protection locked="0"/>
    </xf>
    <xf numFmtId="0" fontId="5" fillId="2" borderId="0" xfId="0" applyFont="1" applyFill="1"/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167" fontId="5" fillId="3" borderId="0" xfId="0" applyNumberFormat="1" applyFont="1" applyFill="1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5" fillId="2" borderId="2" xfId="0" applyFont="1" applyFill="1" applyBorder="1" applyAlignment="1">
      <alignment horizontal="left"/>
    </xf>
    <xf numFmtId="0" fontId="2" fillId="2" borderId="0" xfId="0" applyFont="1" applyFill="1"/>
    <xf numFmtId="0" fontId="11" fillId="2" borderId="0" xfId="0" applyFont="1" applyFill="1"/>
    <xf numFmtId="16" fontId="5" fillId="2" borderId="0" xfId="0" applyNumberFormat="1" applyFont="1" applyFill="1" applyAlignment="1">
      <alignment horizontal="center"/>
    </xf>
    <xf numFmtId="0" fontId="5" fillId="2" borderId="3" xfId="0" applyFont="1" applyFill="1" applyBorder="1"/>
    <xf numFmtId="0" fontId="6" fillId="2" borderId="4" xfId="0" applyFont="1" applyFill="1" applyBorder="1"/>
    <xf numFmtId="0" fontId="4" fillId="2" borderId="5" xfId="0" applyFont="1" applyFill="1" applyBorder="1"/>
    <xf numFmtId="0" fontId="5" fillId="2" borderId="6" xfId="0" applyFont="1" applyFill="1" applyBorder="1"/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5" fillId="2" borderId="6" xfId="0" applyNumberFormat="1" applyFont="1" applyFill="1" applyBorder="1" applyAlignment="1">
      <alignment horizontal="center"/>
    </xf>
    <xf numFmtId="0" fontId="2" fillId="2" borderId="10" xfId="0" applyFont="1" applyFill="1" applyBorder="1"/>
    <xf numFmtId="16" fontId="5" fillId="2" borderId="8" xfId="0" applyNumberFormat="1" applyFont="1" applyFill="1" applyBorder="1" applyAlignment="1">
      <alignment horizontal="center"/>
    </xf>
    <xf numFmtId="0" fontId="5" fillId="2" borderId="0" xfId="0" applyFont="1" applyFill="1" applyAlignment="1" applyProtection="1">
      <alignment horizontal="left"/>
      <protection locked="0"/>
    </xf>
    <xf numFmtId="164" fontId="5" fillId="2" borderId="0" xfId="0" applyNumberFormat="1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3" xfId="0" applyFont="1" applyFill="1" applyBorder="1"/>
    <xf numFmtId="0" fontId="5" fillId="2" borderId="2" xfId="0" applyFont="1" applyFill="1" applyBorder="1"/>
    <xf numFmtId="0" fontId="6" fillId="2" borderId="2" xfId="0" applyFont="1" applyFill="1" applyBorder="1"/>
    <xf numFmtId="0" fontId="5" fillId="2" borderId="11" xfId="0" applyFont="1" applyFill="1" applyBorder="1"/>
    <xf numFmtId="0" fontId="5" fillId="2" borderId="12" xfId="0" applyFont="1" applyFill="1" applyBorder="1"/>
    <xf numFmtId="0" fontId="5" fillId="2" borderId="1" xfId="0" applyFont="1" applyFill="1" applyBorder="1"/>
    <xf numFmtId="0" fontId="6" fillId="2" borderId="1" xfId="0" applyFont="1" applyFill="1" applyBorder="1"/>
    <xf numFmtId="164" fontId="5" fillId="2" borderId="1" xfId="0" applyNumberFormat="1" applyFont="1" applyFill="1" applyBorder="1" applyAlignment="1">
      <alignment horizontal="center"/>
    </xf>
    <xf numFmtId="165" fontId="5" fillId="2" borderId="0" xfId="0" applyNumberFormat="1" applyFont="1" applyFill="1"/>
    <xf numFmtId="2" fontId="5" fillId="2" borderId="0" xfId="0" applyNumberFormat="1" applyFont="1" applyFill="1"/>
    <xf numFmtId="0" fontId="12" fillId="2" borderId="0" xfId="0" applyFont="1" applyFill="1"/>
    <xf numFmtId="0" fontId="3" fillId="2" borderId="0" xfId="0" applyFont="1" applyFill="1"/>
    <xf numFmtId="0" fontId="13" fillId="2" borderId="0" xfId="0" applyFont="1" applyFill="1"/>
    <xf numFmtId="0" fontId="12" fillId="2" borderId="0" xfId="0" applyFont="1" applyFill="1" applyProtection="1">
      <protection locked="0"/>
    </xf>
    <xf numFmtId="0" fontId="14" fillId="2" borderId="0" xfId="0" applyFont="1" applyFill="1" applyProtection="1">
      <protection locked="0"/>
    </xf>
    <xf numFmtId="0" fontId="5" fillId="3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166" fontId="5" fillId="3" borderId="2" xfId="0" applyNumberFormat="1" applyFont="1" applyFill="1" applyBorder="1" applyAlignment="1">
      <alignment horizontal="center"/>
    </xf>
    <xf numFmtId="166" fontId="5" fillId="3" borderId="0" xfId="0" applyNumberFormat="1" applyFont="1" applyFill="1" applyAlignment="1">
      <alignment horizontal="center"/>
    </xf>
    <xf numFmtId="166" fontId="5" fillId="3" borderId="1" xfId="0" applyNumberFormat="1" applyFont="1" applyFill="1" applyBorder="1" applyAlignment="1">
      <alignment horizontal="center"/>
    </xf>
    <xf numFmtId="0" fontId="15" fillId="2" borderId="0" xfId="0" applyFont="1" applyFill="1" applyAlignment="1">
      <alignment horizontal="center"/>
    </xf>
    <xf numFmtId="9" fontId="6" fillId="2" borderId="0" xfId="0" applyNumberFormat="1" applyFont="1" applyFill="1" applyAlignment="1">
      <alignment horizontal="center"/>
    </xf>
    <xf numFmtId="0" fontId="16" fillId="2" borderId="0" xfId="0" applyFont="1" applyFill="1" applyProtection="1">
      <protection locked="0"/>
    </xf>
    <xf numFmtId="9" fontId="17" fillId="4" borderId="0" xfId="0" applyNumberFormat="1" applyFont="1" applyFill="1" applyAlignment="1">
      <alignment horizontal="center"/>
    </xf>
    <xf numFmtId="0" fontId="17" fillId="2" borderId="14" xfId="0" applyFont="1" applyFill="1" applyBorder="1" applyAlignment="1">
      <alignment horizontal="center"/>
    </xf>
    <xf numFmtId="0" fontId="17" fillId="2" borderId="15" xfId="0" applyFont="1" applyFill="1" applyBorder="1" applyAlignment="1">
      <alignment horizontal="center"/>
    </xf>
    <xf numFmtId="0" fontId="17" fillId="2" borderId="16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right"/>
    </xf>
    <xf numFmtId="0" fontId="12" fillId="2" borderId="2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" xfId="0" applyFont="1" applyFill="1" applyBorder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14" fillId="2" borderId="2" xfId="0" applyFont="1" applyFill="1" applyBorder="1"/>
    <xf numFmtId="167" fontId="12" fillId="2" borderId="0" xfId="0" applyNumberFormat="1" applyFont="1" applyFill="1" applyAlignment="1">
      <alignment horizontal="center"/>
    </xf>
    <xf numFmtId="0" fontId="5" fillId="2" borderId="1" xfId="0" applyFont="1" applyFill="1" applyBorder="1" applyProtection="1">
      <protection locked="0"/>
    </xf>
    <xf numFmtId="14" fontId="6" fillId="2" borderId="0" xfId="0" applyNumberFormat="1" applyFont="1" applyFill="1" applyAlignment="1">
      <alignment horizontal="center"/>
    </xf>
    <xf numFmtId="9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left"/>
    </xf>
    <xf numFmtId="0" fontId="18" fillId="2" borderId="17" xfId="0" applyFont="1" applyFill="1" applyBorder="1"/>
    <xf numFmtId="0" fontId="5" fillId="2" borderId="18" xfId="0" applyFont="1" applyFill="1" applyBorder="1"/>
    <xf numFmtId="0" fontId="6" fillId="2" borderId="18" xfId="0" applyFont="1" applyFill="1" applyBorder="1"/>
    <xf numFmtId="166" fontId="5" fillId="2" borderId="18" xfId="0" applyNumberFormat="1" applyFont="1" applyFill="1" applyBorder="1"/>
    <xf numFmtId="0" fontId="14" fillId="2" borderId="19" xfId="0" applyFont="1" applyFill="1" applyBorder="1"/>
    <xf numFmtId="49" fontId="5" fillId="2" borderId="0" xfId="0" applyNumberFormat="1" applyFont="1" applyFill="1" applyAlignment="1">
      <alignment horizontal="center"/>
    </xf>
    <xf numFmtId="49" fontId="5" fillId="2" borderId="20" xfId="0" applyNumberFormat="1" applyFont="1" applyFill="1" applyBorder="1" applyAlignment="1">
      <alignment horizontal="center"/>
    </xf>
    <xf numFmtId="49" fontId="5" fillId="2" borderId="21" xfId="0" applyNumberFormat="1" applyFont="1" applyFill="1" applyBorder="1" applyAlignment="1">
      <alignment horizontal="center"/>
    </xf>
    <xf numFmtId="49" fontId="5" fillId="2" borderId="22" xfId="0" applyNumberFormat="1" applyFont="1" applyFill="1" applyBorder="1" applyAlignment="1">
      <alignment horizontal="center"/>
    </xf>
    <xf numFmtId="0" fontId="18" fillId="3" borderId="16" xfId="0" applyFont="1" applyFill="1" applyBorder="1" applyProtection="1">
      <protection locked="0"/>
    </xf>
    <xf numFmtId="0" fontId="5" fillId="2" borderId="16" xfId="0" applyFont="1" applyFill="1" applyBorder="1"/>
    <xf numFmtId="0" fontId="5" fillId="2" borderId="23" xfId="0" applyFont="1" applyFill="1" applyBorder="1"/>
    <xf numFmtId="0" fontId="5" fillId="3" borderId="24" xfId="0" applyFont="1" applyFill="1" applyBorder="1" applyAlignment="1">
      <alignment horizontal="center"/>
    </xf>
    <xf numFmtId="0" fontId="7" fillId="5" borderId="11" xfId="0" applyFont="1" applyFill="1" applyBorder="1"/>
    <xf numFmtId="0" fontId="7" fillId="2" borderId="11" xfId="0" applyFont="1" applyFill="1" applyBorder="1"/>
    <xf numFmtId="0" fontId="19" fillId="2" borderId="0" xfId="0" applyFont="1" applyFill="1"/>
    <xf numFmtId="0" fontId="12" fillId="2" borderId="0" xfId="0" applyFont="1" applyFill="1" applyAlignment="1" applyProtection="1">
      <alignment horizontal="center"/>
      <protection locked="0"/>
    </xf>
    <xf numFmtId="0" fontId="4" fillId="2" borderId="0" xfId="0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2" fontId="5" fillId="4" borderId="0" xfId="0" applyNumberFormat="1" applyFont="1" applyFill="1" applyAlignment="1">
      <alignment horizontal="center"/>
    </xf>
    <xf numFmtId="2" fontId="5" fillId="4" borderId="2" xfId="0" applyNumberFormat="1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2" fontId="5" fillId="4" borderId="15" xfId="0" applyNumberFormat="1" applyFont="1" applyFill="1" applyBorder="1" applyAlignment="1">
      <alignment horizontal="center"/>
    </xf>
    <xf numFmtId="164" fontId="5" fillId="2" borderId="12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2" fontId="5" fillId="4" borderId="16" xfId="0" applyNumberFormat="1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9" fontId="0" fillId="2" borderId="0" xfId="1" applyFont="1" applyFill="1" applyBorder="1"/>
    <xf numFmtId="0" fontId="4" fillId="2" borderId="25" xfId="0" applyFont="1" applyFill="1" applyBorder="1"/>
    <xf numFmtId="0" fontId="4" fillId="2" borderId="26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18" fillId="2" borderId="0" xfId="0" applyFont="1" applyFill="1" applyAlignment="1">
      <alignment horizontal="left"/>
    </xf>
    <xf numFmtId="0" fontId="7" fillId="2" borderId="0" xfId="0" applyFont="1" applyFill="1"/>
    <xf numFmtId="0" fontId="17" fillId="2" borderId="0" xfId="0" applyFont="1" applyFill="1"/>
    <xf numFmtId="0" fontId="17" fillId="2" borderId="29" xfId="0" applyFont="1" applyFill="1" applyBorder="1" applyAlignment="1">
      <alignment horizontal="center"/>
    </xf>
    <xf numFmtId="0" fontId="17" fillId="2" borderId="30" xfId="0" applyFont="1" applyFill="1" applyBorder="1" applyAlignment="1">
      <alignment horizontal="center"/>
    </xf>
    <xf numFmtId="0" fontId="17" fillId="2" borderId="31" xfId="0" applyFont="1" applyFill="1" applyBorder="1" applyAlignment="1">
      <alignment horizontal="center"/>
    </xf>
    <xf numFmtId="0" fontId="17" fillId="2" borderId="32" xfId="0" applyFont="1" applyFill="1" applyBorder="1" applyAlignment="1">
      <alignment horizontal="center"/>
    </xf>
    <xf numFmtId="0" fontId="17" fillId="2" borderId="33" xfId="0" applyFont="1" applyFill="1" applyBorder="1" applyAlignment="1">
      <alignment horizontal="center"/>
    </xf>
    <xf numFmtId="0" fontId="17" fillId="2" borderId="34" xfId="0" applyFont="1" applyFill="1" applyBorder="1" applyAlignment="1">
      <alignment horizontal="center"/>
    </xf>
    <xf numFmtId="0" fontId="17" fillId="2" borderId="35" xfId="0" applyFont="1" applyFill="1" applyBorder="1" applyAlignment="1">
      <alignment horizontal="center"/>
    </xf>
    <xf numFmtId="0" fontId="17" fillId="2" borderId="36" xfId="0" applyFont="1" applyFill="1" applyBorder="1" applyAlignment="1">
      <alignment horizontal="center"/>
    </xf>
    <xf numFmtId="0" fontId="17" fillId="2" borderId="37" xfId="0" applyFont="1" applyFill="1" applyBorder="1" applyAlignment="1">
      <alignment horizontal="center"/>
    </xf>
    <xf numFmtId="0" fontId="17" fillId="2" borderId="38" xfId="0" applyFont="1" applyFill="1" applyBorder="1" applyAlignment="1">
      <alignment horizontal="center"/>
    </xf>
    <xf numFmtId="0" fontId="17" fillId="2" borderId="39" xfId="0" applyFont="1" applyFill="1" applyBorder="1" applyAlignment="1">
      <alignment horizontal="center"/>
    </xf>
    <xf numFmtId="0" fontId="17" fillId="2" borderId="40" xfId="0" applyFont="1" applyFill="1" applyBorder="1" applyAlignment="1">
      <alignment horizontal="center"/>
    </xf>
    <xf numFmtId="0" fontId="17" fillId="2" borderId="13" xfId="0" applyFont="1" applyFill="1" applyBorder="1" applyAlignment="1">
      <alignment horizontal="center"/>
    </xf>
    <xf numFmtId="2" fontId="17" fillId="2" borderId="2" xfId="0" applyNumberFormat="1" applyFont="1" applyFill="1" applyBorder="1" applyAlignment="1">
      <alignment horizontal="center"/>
    </xf>
    <xf numFmtId="0" fontId="17" fillId="2" borderId="2" xfId="0" applyFont="1" applyFill="1" applyBorder="1" applyAlignment="1">
      <alignment horizontal="center"/>
    </xf>
    <xf numFmtId="2" fontId="17" fillId="2" borderId="14" xfId="0" applyNumberFormat="1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2" fontId="17" fillId="2" borderId="15" xfId="0" applyNumberFormat="1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2" fontId="17" fillId="2" borderId="1" xfId="0" applyNumberFormat="1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2" fontId="17" fillId="2" borderId="16" xfId="0" applyNumberFormat="1" applyFont="1" applyFill="1" applyBorder="1" applyAlignment="1">
      <alignment horizontal="center"/>
    </xf>
    <xf numFmtId="0" fontId="9" fillId="2" borderId="0" xfId="0" applyFont="1" applyFill="1"/>
    <xf numFmtId="0" fontId="10" fillId="2" borderId="0" xfId="0" applyFont="1" applyFill="1"/>
    <xf numFmtId="0" fontId="10" fillId="2" borderId="13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2" borderId="14" xfId="0" applyFont="1" applyFill="1" applyBorder="1" applyAlignment="1">
      <alignment horizontal="center"/>
    </xf>
    <xf numFmtId="0" fontId="10" fillId="2" borderId="11" xfId="0" applyFont="1" applyFill="1" applyBorder="1" applyAlignment="1">
      <alignment horizontal="left"/>
    </xf>
    <xf numFmtId="0" fontId="9" fillId="2" borderId="42" xfId="0" applyFont="1" applyFill="1" applyBorder="1" applyAlignment="1">
      <alignment horizontal="left"/>
    </xf>
    <xf numFmtId="0" fontId="10" fillId="2" borderId="43" xfId="0" applyFont="1" applyFill="1" applyBorder="1"/>
    <xf numFmtId="0" fontId="10" fillId="2" borderId="44" xfId="0" applyFont="1" applyFill="1" applyBorder="1"/>
    <xf numFmtId="0" fontId="10" fillId="2" borderId="45" xfId="0" applyFont="1" applyFill="1" applyBorder="1"/>
    <xf numFmtId="164" fontId="10" fillId="2" borderId="8" xfId="0" applyNumberFormat="1" applyFont="1" applyFill="1" applyBorder="1" applyAlignment="1">
      <alignment horizontal="center"/>
    </xf>
    <xf numFmtId="164" fontId="10" fillId="2" borderId="0" xfId="0" applyNumberFormat="1" applyFont="1" applyFill="1" applyAlignment="1">
      <alignment horizontal="center"/>
    </xf>
    <xf numFmtId="164" fontId="10" fillId="2" borderId="15" xfId="0" applyNumberFormat="1" applyFont="1" applyFill="1" applyBorder="1" applyAlignment="1">
      <alignment horizontal="center"/>
    </xf>
    <xf numFmtId="0" fontId="10" fillId="2" borderId="11" xfId="0" applyFont="1" applyFill="1" applyBorder="1"/>
    <xf numFmtId="0" fontId="10" fillId="2" borderId="12" xfId="0" applyFont="1" applyFill="1" applyBorder="1"/>
    <xf numFmtId="164" fontId="10" fillId="2" borderId="46" xfId="0" applyNumberFormat="1" applyFont="1" applyFill="1" applyBorder="1" applyAlignment="1">
      <alignment horizontal="center"/>
    </xf>
    <xf numFmtId="164" fontId="10" fillId="2" borderId="1" xfId="0" applyNumberFormat="1" applyFont="1" applyFill="1" applyBorder="1" applyAlignment="1">
      <alignment horizontal="center"/>
    </xf>
    <xf numFmtId="164" fontId="10" fillId="2" borderId="16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9" fillId="2" borderId="47" xfId="0" applyFont="1" applyFill="1" applyBorder="1"/>
    <xf numFmtId="0" fontId="9" fillId="2" borderId="48" xfId="0" applyFont="1" applyFill="1" applyBorder="1" applyAlignment="1">
      <alignment horizontal="center"/>
    </xf>
    <xf numFmtId="0" fontId="9" fillId="2" borderId="49" xfId="0" applyFont="1" applyFill="1" applyBorder="1" applyAlignment="1">
      <alignment horizontal="center"/>
    </xf>
    <xf numFmtId="0" fontId="9" fillId="2" borderId="50" xfId="0" applyFont="1" applyFill="1" applyBorder="1" applyAlignment="1">
      <alignment horizontal="center"/>
    </xf>
    <xf numFmtId="2" fontId="10" fillId="2" borderId="5" xfId="0" applyNumberFormat="1" applyFont="1" applyFill="1" applyBorder="1" applyAlignment="1">
      <alignment horizontal="center"/>
    </xf>
    <xf numFmtId="2" fontId="10" fillId="2" borderId="8" xfId="0" applyNumberFormat="1" applyFont="1" applyFill="1" applyBorder="1" applyAlignment="1">
      <alignment horizontal="center"/>
    </xf>
    <xf numFmtId="2" fontId="10" fillId="2" borderId="51" xfId="0" applyNumberFormat="1" applyFont="1" applyFill="1" applyBorder="1" applyAlignment="1">
      <alignment horizontal="center"/>
    </xf>
    <xf numFmtId="2" fontId="10" fillId="2" borderId="52" xfId="0" applyNumberFormat="1" applyFont="1" applyFill="1" applyBorder="1" applyAlignment="1">
      <alignment horizontal="center"/>
    </xf>
    <xf numFmtId="2" fontId="10" fillId="2" borderId="46" xfId="0" applyNumberFormat="1" applyFont="1" applyFill="1" applyBorder="1" applyAlignment="1">
      <alignment horizontal="center"/>
    </xf>
    <xf numFmtId="2" fontId="10" fillId="2" borderId="53" xfId="0" applyNumberFormat="1" applyFont="1" applyFill="1" applyBorder="1" applyAlignment="1">
      <alignment horizontal="center"/>
    </xf>
    <xf numFmtId="0" fontId="18" fillId="2" borderId="0" xfId="0" applyFont="1" applyFill="1"/>
    <xf numFmtId="167" fontId="5" fillId="2" borderId="0" xfId="0" applyNumberFormat="1" applyFont="1" applyFill="1" applyAlignment="1">
      <alignment horizontal="center"/>
    </xf>
    <xf numFmtId="2" fontId="18" fillId="2" borderId="54" xfId="0" applyNumberFormat="1" applyFont="1" applyFill="1" applyBorder="1" applyAlignment="1">
      <alignment horizontal="center"/>
    </xf>
    <xf numFmtId="2" fontId="4" fillId="2" borderId="51" xfId="0" applyNumberFormat="1" applyFont="1" applyFill="1" applyBorder="1" applyAlignment="1">
      <alignment horizontal="center"/>
    </xf>
    <xf numFmtId="2" fontId="4" fillId="2" borderId="53" xfId="0" applyNumberFormat="1" applyFont="1" applyFill="1" applyBorder="1" applyAlignment="1">
      <alignment horizontal="center"/>
    </xf>
    <xf numFmtId="14" fontId="4" fillId="3" borderId="11" xfId="0" applyNumberFormat="1" applyFont="1" applyFill="1" applyBorder="1" applyAlignment="1" applyProtection="1">
      <alignment horizontal="center"/>
      <protection locked="0"/>
    </xf>
    <xf numFmtId="2" fontId="4" fillId="3" borderId="0" xfId="0" applyNumberFormat="1" applyFont="1" applyFill="1" applyAlignment="1" applyProtection="1">
      <alignment horizontal="center"/>
      <protection locked="0"/>
    </xf>
    <xf numFmtId="16" fontId="5" fillId="3" borderId="11" xfId="0" applyNumberFormat="1" applyFont="1" applyFill="1" applyBorder="1" applyAlignment="1" applyProtection="1">
      <alignment horizontal="center"/>
      <protection locked="0"/>
    </xf>
    <xf numFmtId="16" fontId="5" fillId="3" borderId="12" xfId="0" applyNumberFormat="1" applyFont="1" applyFill="1" applyBorder="1" applyAlignment="1" applyProtection="1">
      <alignment horizontal="center"/>
      <protection locked="0"/>
    </xf>
    <xf numFmtId="2" fontId="4" fillId="3" borderId="1" xfId="0" applyNumberFormat="1" applyFont="1" applyFill="1" applyBorder="1" applyAlignment="1" applyProtection="1">
      <alignment horizontal="center"/>
      <protection locked="0"/>
    </xf>
    <xf numFmtId="9" fontId="18" fillId="6" borderId="43" xfId="0" applyNumberFormat="1" applyFont="1" applyFill="1" applyBorder="1" applyAlignment="1" applyProtection="1">
      <alignment horizontal="center"/>
      <protection locked="0"/>
    </xf>
    <xf numFmtId="164" fontId="10" fillId="3" borderId="10" xfId="0" applyNumberFormat="1" applyFont="1" applyFill="1" applyBorder="1" applyAlignment="1" applyProtection="1">
      <alignment horizontal="center"/>
      <protection locked="0"/>
    </xf>
    <xf numFmtId="164" fontId="10" fillId="3" borderId="55" xfId="0" applyNumberFormat="1" applyFont="1" applyFill="1" applyBorder="1" applyAlignment="1" applyProtection="1">
      <alignment horizontal="center"/>
      <protection locked="0"/>
    </xf>
    <xf numFmtId="164" fontId="10" fillId="3" borderId="56" xfId="0" applyNumberFormat="1" applyFont="1" applyFill="1" applyBorder="1" applyAlignment="1" applyProtection="1">
      <alignment horizontal="center"/>
      <protection locked="0"/>
    </xf>
    <xf numFmtId="0" fontId="10" fillId="3" borderId="8" xfId="0" applyFont="1" applyFill="1" applyBorder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0" fillId="3" borderId="15" xfId="0" applyFont="1" applyFill="1" applyBorder="1" applyAlignment="1" applyProtection="1">
      <alignment horizontal="center"/>
      <protection locked="0"/>
    </xf>
    <xf numFmtId="2" fontId="5" fillId="3" borderId="15" xfId="0" applyNumberFormat="1" applyFont="1" applyFill="1" applyBorder="1" applyAlignment="1" applyProtection="1">
      <alignment horizontal="center"/>
      <protection locked="0"/>
    </xf>
    <xf numFmtId="0" fontId="6" fillId="3" borderId="15" xfId="0" applyFont="1" applyFill="1" applyBorder="1" applyProtection="1">
      <protection locked="0"/>
    </xf>
    <xf numFmtId="14" fontId="5" fillId="3" borderId="15" xfId="0" applyNumberFormat="1" applyFont="1" applyFill="1" applyBorder="1" applyAlignment="1" applyProtection="1">
      <alignment horizontal="center"/>
      <protection locked="0"/>
    </xf>
    <xf numFmtId="16" fontId="5" fillId="3" borderId="15" xfId="0" applyNumberFormat="1" applyFont="1" applyFill="1" applyBorder="1" applyAlignment="1" applyProtection="1">
      <alignment horizontal="center"/>
      <protection locked="0"/>
    </xf>
    <xf numFmtId="0" fontId="5" fillId="3" borderId="15" xfId="0" applyFont="1" applyFill="1" applyBorder="1" applyAlignment="1" applyProtection="1">
      <alignment horizontal="center"/>
      <protection locked="0"/>
    </xf>
    <xf numFmtId="2" fontId="5" fillId="3" borderId="16" xfId="0" applyNumberFormat="1" applyFont="1" applyFill="1" applyBorder="1" applyAlignment="1" applyProtection="1">
      <alignment horizontal="center"/>
      <protection locked="0"/>
    </xf>
    <xf numFmtId="2" fontId="5" fillId="2" borderId="0" xfId="0" applyNumberFormat="1" applyFont="1" applyFill="1" applyAlignment="1" applyProtection="1">
      <alignment horizontal="center"/>
      <protection locked="0"/>
    </xf>
    <xf numFmtId="167" fontId="5" fillId="2" borderId="0" xfId="0" applyNumberFormat="1" applyFont="1" applyFill="1" applyAlignment="1" applyProtection="1">
      <alignment horizontal="center"/>
      <protection locked="0"/>
    </xf>
    <xf numFmtId="0" fontId="12" fillId="2" borderId="20" xfId="0" applyFont="1" applyFill="1" applyBorder="1" applyAlignment="1" applyProtection="1">
      <alignment horizontal="center"/>
      <protection locked="0"/>
    </xf>
    <xf numFmtId="0" fontId="12" fillId="2" borderId="21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14" fontId="7" fillId="2" borderId="0" xfId="0" applyNumberFormat="1" applyFont="1" applyFill="1" applyAlignment="1">
      <alignment horizontal="left"/>
    </xf>
    <xf numFmtId="0" fontId="7" fillId="7" borderId="13" xfId="0" applyFont="1" applyFill="1" applyBorder="1" applyAlignment="1" applyProtection="1">
      <alignment horizontal="left"/>
      <protection locked="0"/>
    </xf>
    <xf numFmtId="0" fontId="5" fillId="7" borderId="2" xfId="0" applyFont="1" applyFill="1" applyBorder="1" applyAlignment="1">
      <alignment horizontal="center"/>
    </xf>
    <xf numFmtId="0" fontId="12" fillId="7" borderId="14" xfId="0" applyFont="1" applyFill="1" applyBorder="1" applyAlignment="1" applyProtection="1">
      <alignment horizontal="center"/>
      <protection locked="0"/>
    </xf>
    <xf numFmtId="0" fontId="7" fillId="7" borderId="11" xfId="0" applyFont="1" applyFill="1" applyBorder="1" applyAlignment="1">
      <alignment horizontal="left"/>
    </xf>
    <xf numFmtId="9" fontId="5" fillId="7" borderId="0" xfId="0" applyNumberFormat="1" applyFont="1" applyFill="1" applyAlignment="1">
      <alignment horizontal="center"/>
    </xf>
    <xf numFmtId="0" fontId="12" fillId="7" borderId="15" xfId="0" applyFont="1" applyFill="1" applyBorder="1" applyAlignment="1" applyProtection="1">
      <alignment horizontal="center"/>
      <protection locked="0"/>
    </xf>
    <xf numFmtId="0" fontId="7" fillId="7" borderId="12" xfId="0" applyFont="1" applyFill="1" applyBorder="1" applyAlignment="1">
      <alignment horizontal="left"/>
    </xf>
    <xf numFmtId="9" fontId="5" fillId="7" borderId="1" xfId="0" applyNumberFormat="1" applyFont="1" applyFill="1" applyBorder="1" applyAlignment="1">
      <alignment horizontal="center"/>
    </xf>
    <xf numFmtId="9" fontId="17" fillId="8" borderId="1" xfId="0" applyNumberFormat="1" applyFont="1" applyFill="1" applyBorder="1" applyAlignment="1">
      <alignment horizontal="center"/>
    </xf>
    <xf numFmtId="0" fontId="12" fillId="7" borderId="16" xfId="0" applyFont="1" applyFill="1" applyBorder="1" applyAlignment="1" applyProtection="1">
      <alignment horizontal="center"/>
      <protection locked="0"/>
    </xf>
    <xf numFmtId="0" fontId="12" fillId="7" borderId="13" xfId="0" applyFont="1" applyFill="1" applyBorder="1" applyProtection="1">
      <protection locked="0"/>
    </xf>
    <xf numFmtId="0" fontId="12" fillId="7" borderId="2" xfId="0" applyFont="1" applyFill="1" applyBorder="1" applyProtection="1">
      <protection locked="0"/>
    </xf>
    <xf numFmtId="0" fontId="12" fillId="7" borderId="14" xfId="0" applyFont="1" applyFill="1" applyBorder="1" applyAlignment="1">
      <alignment horizontal="center"/>
    </xf>
    <xf numFmtId="0" fontId="12" fillId="7" borderId="12" xfId="0" applyFont="1" applyFill="1" applyBorder="1" applyProtection="1">
      <protection locked="0"/>
    </xf>
    <xf numFmtId="0" fontId="12" fillId="7" borderId="1" xfId="0" applyFont="1" applyFill="1" applyBorder="1" applyAlignment="1">
      <alignment horizontal="right"/>
    </xf>
    <xf numFmtId="9" fontId="12" fillId="8" borderId="1" xfId="0" applyNumberFormat="1" applyFont="1" applyFill="1" applyBorder="1" applyAlignment="1">
      <alignment horizontal="center"/>
    </xf>
    <xf numFmtId="0" fontId="12" fillId="7" borderId="16" xfId="0" applyFont="1" applyFill="1" applyBorder="1" applyAlignment="1">
      <alignment horizontal="center"/>
    </xf>
    <xf numFmtId="0" fontId="22" fillId="2" borderId="0" xfId="0" applyFont="1" applyFill="1"/>
    <xf numFmtId="0" fontId="0" fillId="9" borderId="0" xfId="0" applyFill="1"/>
    <xf numFmtId="0" fontId="0" fillId="10" borderId="20" xfId="0" applyFill="1" applyBorder="1"/>
    <xf numFmtId="0" fontId="23" fillId="10" borderId="21" xfId="0" applyFont="1" applyFill="1" applyBorder="1" applyAlignment="1">
      <alignment horizontal="center"/>
    </xf>
    <xf numFmtId="0" fontId="24" fillId="10" borderId="21" xfId="0" applyFont="1" applyFill="1" applyBorder="1" applyAlignment="1">
      <alignment horizontal="center"/>
    </xf>
    <xf numFmtId="0" fontId="0" fillId="10" borderId="22" xfId="0" applyFill="1" applyBorder="1"/>
    <xf numFmtId="0" fontId="25" fillId="11" borderId="20" xfId="0" applyFont="1" applyFill="1" applyBorder="1" applyAlignment="1">
      <alignment horizontal="center"/>
    </xf>
    <xf numFmtId="0" fontId="26" fillId="11" borderId="21" xfId="0" applyFont="1" applyFill="1" applyBorder="1"/>
    <xf numFmtId="0" fontId="27" fillId="11" borderId="22" xfId="0" applyFont="1" applyFill="1" applyBorder="1" applyAlignment="1">
      <alignment horizontal="center"/>
    </xf>
    <xf numFmtId="0" fontId="9" fillId="7" borderId="9" xfId="0" applyFont="1" applyFill="1" applyBorder="1" applyAlignment="1">
      <alignment horizontal="center"/>
    </xf>
    <xf numFmtId="0" fontId="28" fillId="7" borderId="10" xfId="0" applyFont="1" applyFill="1" applyBorder="1" applyAlignment="1">
      <alignment horizontal="center"/>
    </xf>
    <xf numFmtId="0" fontId="28" fillId="7" borderId="8" xfId="0" applyFont="1" applyFill="1" applyBorder="1" applyAlignment="1">
      <alignment horizontal="center"/>
    </xf>
    <xf numFmtId="0" fontId="28" fillId="7" borderId="9" xfId="0" applyFont="1" applyFill="1" applyBorder="1" applyAlignment="1">
      <alignment horizontal="center"/>
    </xf>
    <xf numFmtId="0" fontId="18" fillId="3" borderId="21" xfId="0" applyFont="1" applyFill="1" applyBorder="1" applyProtection="1">
      <protection locked="0"/>
    </xf>
    <xf numFmtId="9" fontId="7" fillId="3" borderId="57" xfId="0" applyNumberFormat="1" applyFont="1" applyFill="1" applyBorder="1" applyAlignment="1" applyProtection="1">
      <alignment horizontal="center"/>
      <protection locked="0"/>
    </xf>
    <xf numFmtId="167" fontId="18" fillId="3" borderId="58" xfId="0" applyNumberFormat="1" applyFont="1" applyFill="1" applyBorder="1" applyAlignment="1" applyProtection="1">
      <alignment horizontal="center"/>
      <protection locked="0"/>
    </xf>
    <xf numFmtId="0" fontId="29" fillId="2" borderId="0" xfId="0" applyFont="1" applyFill="1" applyAlignment="1">
      <alignment horizontal="center"/>
    </xf>
    <xf numFmtId="164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10" fillId="7" borderId="10" xfId="0" applyFont="1" applyFill="1" applyBorder="1" applyAlignment="1">
      <alignment horizontal="center"/>
    </xf>
    <xf numFmtId="0" fontId="10" fillId="7" borderId="8" xfId="0" applyFont="1" applyFill="1" applyBorder="1" applyAlignment="1">
      <alignment horizontal="center"/>
    </xf>
    <xf numFmtId="0" fontId="30" fillId="0" borderId="43" xfId="0" applyFont="1" applyBorder="1" applyAlignment="1">
      <alignment vertical="center"/>
    </xf>
    <xf numFmtId="0" fontId="31" fillId="0" borderId="43" xfId="0" applyFont="1" applyBorder="1"/>
    <xf numFmtId="14" fontId="30" fillId="0" borderId="43" xfId="0" applyNumberFormat="1" applyFont="1" applyBorder="1" applyAlignment="1">
      <alignment vertical="center"/>
    </xf>
    <xf numFmtId="14" fontId="32" fillId="12" borderId="43" xfId="0" applyNumberFormat="1" applyFont="1" applyFill="1" applyBorder="1" applyAlignment="1">
      <alignment horizontal="right" vertical="center" wrapText="1" indent="1"/>
    </xf>
    <xf numFmtId="0" fontId="33" fillId="12" borderId="43" xfId="0" applyFont="1" applyFill="1" applyBorder="1" applyAlignment="1">
      <alignment horizontal="right" vertical="center" wrapText="1" indent="1"/>
    </xf>
    <xf numFmtId="0" fontId="33" fillId="12" borderId="43" xfId="0" applyFont="1" applyFill="1" applyBorder="1" applyAlignment="1" applyProtection="1">
      <alignment horizontal="right" vertical="center" wrapText="1" indent="1"/>
      <protection locked="0"/>
    </xf>
    <xf numFmtId="0" fontId="31" fillId="0" borderId="43" xfId="0" applyFont="1" applyBorder="1" applyProtection="1">
      <protection locked="0"/>
    </xf>
    <xf numFmtId="14" fontId="0" fillId="0" borderId="0" xfId="0" applyNumberFormat="1"/>
    <xf numFmtId="10" fontId="0" fillId="0" borderId="0" xfId="0" applyNumberFormat="1"/>
    <xf numFmtId="0" fontId="0" fillId="0" borderId="59" xfId="0" applyBorder="1"/>
    <xf numFmtId="0" fontId="0" fillId="0" borderId="44" xfId="0" applyBorder="1"/>
    <xf numFmtId="0" fontId="0" fillId="0" borderId="3" xfId="0" applyBorder="1"/>
    <xf numFmtId="0" fontId="0" fillId="0" borderId="55" xfId="0" applyBorder="1"/>
    <xf numFmtId="0" fontId="0" fillId="0" borderId="61" xfId="0" applyBorder="1"/>
    <xf numFmtId="0" fontId="0" fillId="0" borderId="26" xfId="0" applyBorder="1"/>
    <xf numFmtId="0" fontId="0" fillId="13" borderId="60" xfId="0" applyFill="1" applyBorder="1"/>
    <xf numFmtId="0" fontId="0" fillId="13" borderId="4" xfId="0" applyFill="1" applyBorder="1"/>
    <xf numFmtId="0" fontId="0" fillId="13" borderId="7" xfId="0" applyFill="1" applyBorder="1"/>
    <xf numFmtId="14" fontId="0" fillId="13" borderId="4" xfId="0" applyNumberFormat="1" applyFill="1" applyBorder="1"/>
    <xf numFmtId="14" fontId="0" fillId="13" borderId="7" xfId="0" applyNumberFormat="1" applyFill="1" applyBorder="1"/>
    <xf numFmtId="0" fontId="0" fillId="13" borderId="0" xfId="0" applyFill="1"/>
    <xf numFmtId="14" fontId="0" fillId="13" borderId="60" xfId="0" applyNumberFormat="1" applyFill="1" applyBorder="1"/>
    <xf numFmtId="14" fontId="0" fillId="13" borderId="0" xfId="0" applyNumberFormat="1" applyFill="1"/>
    <xf numFmtId="0" fontId="0" fillId="14" borderId="43" xfId="0" applyFill="1" applyBorder="1" applyAlignment="1">
      <alignment horizontal="center" vertical="center"/>
    </xf>
    <xf numFmtId="9" fontId="0" fillId="13" borderId="60" xfId="0" applyNumberFormat="1" applyFill="1" applyBorder="1"/>
    <xf numFmtId="0" fontId="34" fillId="0" borderId="43" xfId="0" applyFont="1" applyBorder="1" applyAlignment="1">
      <alignment horizontal="center" vertical="top"/>
    </xf>
    <xf numFmtId="2" fontId="34" fillId="0" borderId="43" xfId="0" applyNumberFormat="1" applyFont="1" applyBorder="1" applyAlignment="1">
      <alignment horizontal="center" vertical="top"/>
    </xf>
    <xf numFmtId="2" fontId="0" fillId="0" borderId="0" xfId="0" applyNumberFormat="1"/>
    <xf numFmtId="167" fontId="5" fillId="0" borderId="0" xfId="0" applyNumberFormat="1" applyFont="1" applyAlignment="1" applyProtection="1">
      <alignment horizontal="center"/>
      <protection locked="0"/>
    </xf>
    <xf numFmtId="10" fontId="0" fillId="0" borderId="60" xfId="0" applyNumberFormat="1" applyBorder="1"/>
    <xf numFmtId="14" fontId="0" fillId="0" borderId="60" xfId="0" applyNumberFormat="1" applyBorder="1"/>
    <xf numFmtId="0" fontId="1" fillId="0" borderId="10" xfId="0" applyFont="1" applyBorder="1"/>
    <xf numFmtId="0" fontId="0" fillId="0" borderId="8" xfId="0" applyBorder="1"/>
    <xf numFmtId="0" fontId="0" fillId="0" borderId="9" xfId="0" applyBorder="1"/>
    <xf numFmtId="0" fontId="1" fillId="0" borderId="8" xfId="0" applyFont="1" applyBorder="1"/>
    <xf numFmtId="0" fontId="0" fillId="0" borderId="10" xfId="0" applyBorder="1"/>
    <xf numFmtId="0" fontId="35" fillId="0" borderId="17" xfId="0" applyFont="1" applyBorder="1" applyAlignment="1" applyProtection="1">
      <alignment horizontal="center"/>
      <protection locked="0"/>
    </xf>
    <xf numFmtId="0" fontId="35" fillId="0" borderId="18" xfId="0" applyFont="1" applyBorder="1" applyAlignment="1" applyProtection="1">
      <alignment horizontal="center"/>
      <protection locked="0"/>
    </xf>
    <xf numFmtId="0" fontId="35" fillId="0" borderId="19" xfId="0" applyFont="1" applyBorder="1" applyAlignment="1" applyProtection="1">
      <alignment horizontal="center"/>
      <protection locked="0"/>
    </xf>
    <xf numFmtId="10" fontId="36" fillId="0" borderId="10" xfId="0" applyNumberFormat="1" applyFont="1" applyBorder="1" applyAlignment="1">
      <alignment horizontal="center" vertical="center"/>
    </xf>
    <xf numFmtId="10" fontId="36" fillId="0" borderId="9" xfId="0" applyNumberFormat="1" applyFont="1" applyBorder="1" applyAlignment="1">
      <alignment horizontal="center" vertical="center"/>
    </xf>
    <xf numFmtId="0" fontId="37" fillId="0" borderId="59" xfId="0" applyFont="1" applyBorder="1" applyAlignment="1">
      <alignment horizontal="center"/>
    </xf>
    <xf numFmtId="0" fontId="37" fillId="0" borderId="44" xfId="0" applyFont="1" applyBorder="1" applyAlignment="1">
      <alignment horizontal="center"/>
    </xf>
    <xf numFmtId="0" fontId="37" fillId="0" borderId="3" xfId="0" applyFont="1" applyBorder="1" applyAlignment="1">
      <alignment horizontal="center"/>
    </xf>
    <xf numFmtId="0" fontId="37" fillId="0" borderId="55" xfId="0" applyFont="1" applyBorder="1" applyAlignment="1">
      <alignment horizontal="center"/>
    </xf>
    <xf numFmtId="0" fontId="37" fillId="0" borderId="4" xfId="0" applyFont="1" applyBorder="1" applyAlignment="1">
      <alignment horizontal="center"/>
    </xf>
    <xf numFmtId="0" fontId="36" fillId="0" borderId="61" xfId="0" applyFont="1" applyBorder="1" applyAlignment="1">
      <alignment horizontal="center"/>
    </xf>
    <xf numFmtId="0" fontId="36" fillId="0" borderId="26" xfId="0" applyFont="1" applyBorder="1" applyAlignment="1">
      <alignment horizontal="center"/>
    </xf>
    <xf numFmtId="0" fontId="36" fillId="0" borderId="7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Budget_!$V$10</c:f>
              <c:strCache>
                <c:ptCount val="1"/>
                <c:pt idx="0">
                  <c:v>Available Soil Moisture Content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Budget_!$O$17:$O$130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Budget_!$V$17:$V$129</c:f>
              <c:numCache>
                <c:formatCode>General</c:formatCode>
                <c:ptCount val="113"/>
                <c:pt idx="0">
                  <c:v>0.39</c:v>
                </c:pt>
                <c:pt idx="1">
                  <c:v>0.39</c:v>
                </c:pt>
                <c:pt idx="2">
                  <c:v>0.38881717469343069</c:v>
                </c:pt>
                <c:pt idx="3">
                  <c:v>0.3834752417755557</c:v>
                </c:pt>
                <c:pt idx="4">
                  <c:v>0.37823386257464225</c:v>
                </c:pt>
                <c:pt idx="5">
                  <c:v>0.37307075530113654</c:v>
                </c:pt>
                <c:pt idx="6">
                  <c:v>0.36861791675308658</c:v>
                </c:pt>
                <c:pt idx="7">
                  <c:v>0.38777641573927407</c:v>
                </c:pt>
                <c:pt idx="8">
                  <c:v>0.38392249292713188</c:v>
                </c:pt>
                <c:pt idx="9">
                  <c:v>0.38468298045833699</c:v>
                </c:pt>
                <c:pt idx="10">
                  <c:v>0.38999999999999996</c:v>
                </c:pt>
                <c:pt idx="11">
                  <c:v>0.38678477690288721</c:v>
                </c:pt>
                <c:pt idx="12">
                  <c:v>0.38418851435705376</c:v>
                </c:pt>
                <c:pt idx="13">
                  <c:v>0.38373835428333336</c:v>
                </c:pt>
                <c:pt idx="14">
                  <c:v>0.38958191728327646</c:v>
                </c:pt>
                <c:pt idx="15">
                  <c:v>0.38679739138562091</c:v>
                </c:pt>
                <c:pt idx="16">
                  <c:v>0.3842398174420063</c:v>
                </c:pt>
                <c:pt idx="17">
                  <c:v>0.38126757559437752</c:v>
                </c:pt>
                <c:pt idx="18">
                  <c:v>0.38764031580579705</c:v>
                </c:pt>
                <c:pt idx="19">
                  <c:v>0.38451332420142764</c:v>
                </c:pt>
                <c:pt idx="20">
                  <c:v>0.38194666983438158</c:v>
                </c:pt>
                <c:pt idx="21">
                  <c:v>0.37957790236603001</c:v>
                </c:pt>
                <c:pt idx="22">
                  <c:v>0.37619995258242372</c:v>
                </c:pt>
                <c:pt idx="23">
                  <c:v>0.37257078064417343</c:v>
                </c:pt>
                <c:pt idx="24">
                  <c:v>0.36964061878670873</c:v>
                </c:pt>
                <c:pt idx="25">
                  <c:v>0.36494682357823643</c:v>
                </c:pt>
                <c:pt idx="26">
                  <c:v>0.36341216063800175</c:v>
                </c:pt>
                <c:pt idx="27">
                  <c:v>0.36048959083938559</c:v>
                </c:pt>
                <c:pt idx="28">
                  <c:v>0.35447736110179301</c:v>
                </c:pt>
                <c:pt idx="29">
                  <c:v>0.34821423467899937</c:v>
                </c:pt>
                <c:pt idx="30">
                  <c:v>0.34448464623756164</c:v>
                </c:pt>
                <c:pt idx="31">
                  <c:v>0.37467938173047233</c:v>
                </c:pt>
                <c:pt idx="32">
                  <c:v>0.369040527068346</c:v>
                </c:pt>
                <c:pt idx="33">
                  <c:v>0.36208924277472537</c:v>
                </c:pt>
                <c:pt idx="34">
                  <c:v>0.3564877074312166</c:v>
                </c:pt>
                <c:pt idx="35">
                  <c:v>0.34929516487733903</c:v>
                </c:pt>
                <c:pt idx="36">
                  <c:v>0.3456701653965179</c:v>
                </c:pt>
                <c:pt idx="37">
                  <c:v>0.33944340433150427</c:v>
                </c:pt>
                <c:pt idx="38">
                  <c:v>0.36202617789609809</c:v>
                </c:pt>
                <c:pt idx="39">
                  <c:v>0.35682904347703243</c:v>
                </c:pt>
                <c:pt idx="40">
                  <c:v>0.35403414343216311</c:v>
                </c:pt>
                <c:pt idx="41">
                  <c:v>0.35768190619983686</c:v>
                </c:pt>
                <c:pt idx="42">
                  <c:v>0.35606156406802886</c:v>
                </c:pt>
                <c:pt idx="43">
                  <c:v>0.35526562484465252</c:v>
                </c:pt>
                <c:pt idx="44">
                  <c:v>0.35027983045603617</c:v>
                </c:pt>
                <c:pt idx="45">
                  <c:v>0.37352515282443399</c:v>
                </c:pt>
                <c:pt idx="46">
                  <c:v>0.37218524087027965</c:v>
                </c:pt>
                <c:pt idx="47">
                  <c:v>0.37058101396679816</c:v>
                </c:pt>
                <c:pt idx="48">
                  <c:v>0.36532447902588883</c:v>
                </c:pt>
                <c:pt idx="49">
                  <c:v>0.36412510493069633</c:v>
                </c:pt>
                <c:pt idx="50">
                  <c:v>0.35809836696278191</c:v>
                </c:pt>
                <c:pt idx="51">
                  <c:v>0.35180959690930591</c:v>
                </c:pt>
                <c:pt idx="52">
                  <c:v>0.34499676268470703</c:v>
                </c:pt>
                <c:pt idx="53">
                  <c:v>0.36001993559023293</c:v>
                </c:pt>
                <c:pt idx="54">
                  <c:v>0.352158973023388</c:v>
                </c:pt>
                <c:pt idx="55">
                  <c:v>0.34668522581672129</c:v>
                </c:pt>
                <c:pt idx="56">
                  <c:v>0.33882426324987636</c:v>
                </c:pt>
                <c:pt idx="57">
                  <c:v>0.33184018018303146</c:v>
                </c:pt>
                <c:pt idx="58">
                  <c:v>0.32607547430067857</c:v>
                </c:pt>
                <c:pt idx="59">
                  <c:v>0.35686426381003694</c:v>
                </c:pt>
                <c:pt idx="60">
                  <c:v>0.37241150088668573</c:v>
                </c:pt>
                <c:pt idx="61">
                  <c:v>0.36717085917545589</c:v>
                </c:pt>
                <c:pt idx="62">
                  <c:v>0.36524810511648742</c:v>
                </c:pt>
                <c:pt idx="63">
                  <c:v>0.36079355966194193</c:v>
                </c:pt>
                <c:pt idx="64">
                  <c:v>0.35607698212183497</c:v>
                </c:pt>
                <c:pt idx="65">
                  <c:v>0.35136040458172801</c:v>
                </c:pt>
                <c:pt idx="66">
                  <c:v>0.36716967374393827</c:v>
                </c:pt>
                <c:pt idx="67">
                  <c:v>0.36061887160490091</c:v>
                </c:pt>
                <c:pt idx="68">
                  <c:v>0.35223384486693299</c:v>
                </c:pt>
                <c:pt idx="69">
                  <c:v>0.34411085021452653</c:v>
                </c:pt>
                <c:pt idx="70">
                  <c:v>0.3378220801610507</c:v>
                </c:pt>
                <c:pt idx="71">
                  <c:v>0.33153331010757481</c:v>
                </c:pt>
                <c:pt idx="72">
                  <c:v>0.32498250796853745</c:v>
                </c:pt>
                <c:pt idx="73">
                  <c:v>0.34052974504518635</c:v>
                </c:pt>
                <c:pt idx="74">
                  <c:v>0.33536478104331463</c:v>
                </c:pt>
                <c:pt idx="75">
                  <c:v>0.32855194681871575</c:v>
                </c:pt>
                <c:pt idx="76">
                  <c:v>0.32147708050855539</c:v>
                </c:pt>
                <c:pt idx="77">
                  <c:v>0.31322627242774709</c:v>
                </c:pt>
                <c:pt idx="78">
                  <c:v>0.30854045548404535</c:v>
                </c:pt>
                <c:pt idx="79">
                  <c:v>0.30681311158832336</c:v>
                </c:pt>
                <c:pt idx="80">
                  <c:v>0.30718366208372905</c:v>
                </c:pt>
                <c:pt idx="81">
                  <c:v>0.32207581894647419</c:v>
                </c:pt>
                <c:pt idx="82">
                  <c:v>0.32565692647410349</c:v>
                </c:pt>
                <c:pt idx="83">
                  <c:v>0.3275365444634083</c:v>
                </c:pt>
                <c:pt idx="84">
                  <c:v>0.32583161688943324</c:v>
                </c:pt>
                <c:pt idx="85">
                  <c:v>0.32351867982649618</c:v>
                </c:pt>
                <c:pt idx="86">
                  <c:v>0.31973937090012833</c:v>
                </c:pt>
                <c:pt idx="87">
                  <c:v>0.33912298772485755</c:v>
                </c:pt>
                <c:pt idx="88">
                  <c:v>0.33307609344266914</c:v>
                </c:pt>
                <c:pt idx="89">
                  <c:v>0.32810252289556913</c:v>
                </c:pt>
                <c:pt idx="90">
                  <c:v>0.32277117777010628</c:v>
                </c:pt>
                <c:pt idx="91">
                  <c:v>0.31846276559404713</c:v>
                </c:pt>
                <c:pt idx="92">
                  <c:v>0.31425009591078912</c:v>
                </c:pt>
                <c:pt idx="93">
                  <c:v>0.31253677105167765</c:v>
                </c:pt>
                <c:pt idx="94">
                  <c:v>0.33335730626147819</c:v>
                </c:pt>
                <c:pt idx="95">
                  <c:v>0.32901865961400795</c:v>
                </c:pt>
                <c:pt idx="96">
                  <c:v>0.3268014650438722</c:v>
                </c:pt>
                <c:pt idx="97">
                  <c:v>0.32640669966642116</c:v>
                </c:pt>
                <c:pt idx="98">
                  <c:v>0.32158590251929386</c:v>
                </c:pt>
                <c:pt idx="99">
                  <c:v>0.31587174121684064</c:v>
                </c:pt>
                <c:pt idx="100">
                  <c:v>0.3126064183044589</c:v>
                </c:pt>
                <c:pt idx="101">
                  <c:v>0.33003323168715454</c:v>
                </c:pt>
                <c:pt idx="102">
                  <c:v>0.32780595895988174</c:v>
                </c:pt>
                <c:pt idx="103">
                  <c:v>0.32514532547571895</c:v>
                </c:pt>
                <c:pt idx="104">
                  <c:v>0.32224281622026851</c:v>
                </c:pt>
                <c:pt idx="105">
                  <c:v>0.31821705574880793</c:v>
                </c:pt>
                <c:pt idx="106">
                  <c:v>0.31504243625065903</c:v>
                </c:pt>
                <c:pt idx="107">
                  <c:v>0.3112429710100173</c:v>
                </c:pt>
                <c:pt idx="108">
                  <c:v>0.32955162314219882</c:v>
                </c:pt>
                <c:pt idx="109">
                  <c:v>0.3277829065646588</c:v>
                </c:pt>
                <c:pt idx="110">
                  <c:v>0.32568664988016677</c:v>
                </c:pt>
                <c:pt idx="111">
                  <c:v>0.32195365201305998</c:v>
                </c:pt>
                <c:pt idx="112">
                  <c:v>0.31907129907188353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09-4819-943A-905CC3BAD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224319"/>
        <c:axId val="772222879"/>
      </c:lineChart>
      <c:dateAx>
        <c:axId val="772224319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222879"/>
        <c:crosses val="autoZero"/>
        <c:auto val="1"/>
        <c:lblOffset val="100"/>
        <c:baseTimeUnit val="days"/>
      </c:dateAx>
      <c:valAx>
        <c:axId val="77222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22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Field Soil Water Content, Rain, &amp; Irrigation</a:t>
            </a:r>
          </a:p>
        </c:rich>
      </c:tx>
      <c:layout>
        <c:manualLayout>
          <c:xMode val="edge"/>
          <c:yMode val="edge"/>
          <c:x val="0.25986475313283258"/>
          <c:y val="5.6197754573516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30888870019905"/>
          <c:y val="0.22190908216209237"/>
          <c:w val="0.84500849035952119"/>
          <c:h val="0.44093622819220951"/>
        </c:manualLayout>
      </c:layout>
      <c:lineChart>
        <c:grouping val="standard"/>
        <c:varyColors val="0"/>
        <c:ser>
          <c:idx val="0"/>
          <c:order val="0"/>
          <c:tx>
            <c:v>Soil Water</c:v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Budget_!$U$17:$U$167</c:f>
              <c:numCache>
                <c:formatCode>General</c:formatCode>
                <c:ptCount val="151"/>
                <c:pt idx="0">
                  <c:v>2.6504081632653063</c:v>
                </c:pt>
                <c:pt idx="1">
                  <c:v>2.9608163265306127</c:v>
                </c:pt>
                <c:pt idx="2">
                  <c:v>3.261303240795919</c:v>
                </c:pt>
                <c:pt idx="3">
                  <c:v>3.5217114040612261</c:v>
                </c:pt>
                <c:pt idx="4">
                  <c:v>3.7746195673265324</c:v>
                </c:pt>
                <c:pt idx="5">
                  <c:v>4.0200277305918384</c:v>
                </c:pt>
                <c:pt idx="6">
                  <c:v>4.2654358938571448</c:v>
                </c:pt>
                <c:pt idx="7">
                  <c:v>4.7957654681224504</c:v>
                </c:pt>
                <c:pt idx="8">
                  <c:v>5.0536736313877562</c:v>
                </c:pt>
                <c:pt idx="9">
                  <c:v>5.3698603802755613</c:v>
                </c:pt>
                <c:pt idx="10">
                  <c:v>5.7544897959183672</c:v>
                </c:pt>
                <c:pt idx="11">
                  <c:v>6.0148979591836742</c:v>
                </c:pt>
                <c:pt idx="12">
                  <c:v>6.2803061224489802</c:v>
                </c:pt>
                <c:pt idx="13">
                  <c:v>6.5783717877142855</c:v>
                </c:pt>
                <c:pt idx="14">
                  <c:v>6.9886225569795917</c:v>
                </c:pt>
                <c:pt idx="15">
                  <c:v>7.2465307202448974</c:v>
                </c:pt>
                <c:pt idx="16">
                  <c:v>7.5044388835102049</c:v>
                </c:pt>
                <c:pt idx="17">
                  <c:v>7.7498470467755105</c:v>
                </c:pt>
                <c:pt idx="18">
                  <c:v>8.187912793040816</c:v>
                </c:pt>
                <c:pt idx="19">
                  <c:v>8.4279042896394554</c:v>
                </c:pt>
                <c:pt idx="20">
                  <c:v>8.6756457862380962</c:v>
                </c:pt>
                <c:pt idx="21">
                  <c:v>8.9239539495033995</c:v>
                </c:pt>
                <c:pt idx="22">
                  <c:v>9.1439621127687083</c:v>
                </c:pt>
                <c:pt idx="23">
                  <c:v>9.3522869427006796</c:v>
                </c:pt>
                <c:pt idx="24">
                  <c:v>9.5729376579659871</c:v>
                </c:pt>
                <c:pt idx="25">
                  <c:v>9.7418458212312906</c:v>
                </c:pt>
                <c:pt idx="26">
                  <c:v>9.990126130191598</c:v>
                </c:pt>
                <c:pt idx="27">
                  <c:v>10.196705569456906</c:v>
                </c:pt>
                <c:pt idx="28">
                  <c:v>10.308780399388878</c:v>
                </c:pt>
                <c:pt idx="29">
                  <c:v>10.403788562654185</c:v>
                </c:pt>
                <c:pt idx="30">
                  <c:v>10.566539250919492</c:v>
                </c:pt>
                <c:pt idx="31">
                  <c:v>11.790930747518129</c:v>
                </c:pt>
                <c:pt idx="32">
                  <c:v>11.907205577450101</c:v>
                </c:pt>
                <c:pt idx="33">
                  <c:v>11.97111374071541</c:v>
                </c:pt>
                <c:pt idx="34">
                  <c:v>12.069655237314048</c:v>
                </c:pt>
                <c:pt idx="35">
                  <c:v>12.104146733912687</c:v>
                </c:pt>
                <c:pt idx="36">
                  <c:v>12.253654638647991</c:v>
                </c:pt>
                <c:pt idx="37">
                  <c:v>12.303091552913298</c:v>
                </c:pt>
                <c:pt idx="38">
                  <c:v>13.409745160845269</c:v>
                </c:pt>
                <c:pt idx="39">
                  <c:v>13.501245849110575</c:v>
                </c:pt>
                <c:pt idx="40">
                  <c:v>13.677278235042547</c:v>
                </c:pt>
                <c:pt idx="41">
                  <c:v>14.102886587307854</c:v>
                </c:pt>
                <c:pt idx="42">
                  <c:v>14.32239475057316</c:v>
                </c:pt>
                <c:pt idx="43">
                  <c:v>14.573140937505135</c:v>
                </c:pt>
                <c:pt idx="44">
                  <c:v>14.647415767437103</c:v>
                </c:pt>
                <c:pt idx="45">
                  <c:v>15.916745287702412</c:v>
                </c:pt>
                <c:pt idx="46">
                  <c:v>16.155877700634385</c:v>
                </c:pt>
                <c:pt idx="47">
                  <c:v>16.381193392899689</c:v>
                </c:pt>
                <c:pt idx="48">
                  <c:v>16.439601556164998</c:v>
                </c:pt>
                <c:pt idx="49">
                  <c:v>16.675443580907807</c:v>
                </c:pt>
                <c:pt idx="50">
                  <c:v>16.399443580907807</c:v>
                </c:pt>
                <c:pt idx="51">
                  <c:v>16.111443580907803</c:v>
                </c:pt>
                <c:pt idx="52">
                  <c:v>15.799443580907806</c:v>
                </c:pt>
                <c:pt idx="53">
                  <c:v>16.487443580907808</c:v>
                </c:pt>
                <c:pt idx="54">
                  <c:v>16.127443580907808</c:v>
                </c:pt>
                <c:pt idx="55">
                  <c:v>15.876768300667806</c:v>
                </c:pt>
                <c:pt idx="56">
                  <c:v>15.516768300667806</c:v>
                </c:pt>
                <c:pt idx="57">
                  <c:v>15.196925802667806</c:v>
                </c:pt>
                <c:pt idx="58">
                  <c:v>14.93292580266781</c:v>
                </c:pt>
                <c:pt idx="59">
                  <c:v>16.342926693667813</c:v>
                </c:pt>
                <c:pt idx="60">
                  <c:v>17.054926693667809</c:v>
                </c:pt>
                <c:pt idx="61">
                  <c:v>16.814926693667815</c:v>
                </c:pt>
                <c:pt idx="62">
                  <c:v>16.72687240574281</c:v>
                </c:pt>
                <c:pt idx="63">
                  <c:v>16.52287240574281</c:v>
                </c:pt>
                <c:pt idx="64">
                  <c:v>16.306872405742808</c:v>
                </c:pt>
                <c:pt idx="65">
                  <c:v>16.090872405742807</c:v>
                </c:pt>
                <c:pt idx="66">
                  <c:v>16.814872405742804</c:v>
                </c:pt>
                <c:pt idx="67">
                  <c:v>16.514872405742807</c:v>
                </c:pt>
                <c:pt idx="68">
                  <c:v>16.130872405742807</c:v>
                </c:pt>
                <c:pt idx="69">
                  <c:v>15.758872405742807</c:v>
                </c:pt>
                <c:pt idx="70">
                  <c:v>15.47087240574281</c:v>
                </c:pt>
                <c:pt idx="71">
                  <c:v>15.182872405742813</c:v>
                </c:pt>
                <c:pt idx="72">
                  <c:v>14.882872405742816</c:v>
                </c:pt>
                <c:pt idx="73">
                  <c:v>15.594872405742819</c:v>
                </c:pt>
                <c:pt idx="74">
                  <c:v>15.358338135942816</c:v>
                </c:pt>
                <c:pt idx="75">
                  <c:v>15.046338135942818</c:v>
                </c:pt>
                <c:pt idx="76">
                  <c:v>14.72233813594282</c:v>
                </c:pt>
                <c:pt idx="77">
                  <c:v>14.344484802609479</c:v>
                </c:pt>
                <c:pt idx="78">
                  <c:v>14.129893512371382</c:v>
                </c:pt>
                <c:pt idx="79">
                  <c:v>14.050788212330563</c:v>
                </c:pt>
                <c:pt idx="80">
                  <c:v>14.067757912569142</c:v>
                </c:pt>
                <c:pt idx="81">
                  <c:v>14.749757912569144</c:v>
                </c:pt>
                <c:pt idx="82">
                  <c:v>14.913758020569148</c:v>
                </c:pt>
                <c:pt idx="83">
                  <c:v>14.999836852569146</c:v>
                </c:pt>
                <c:pt idx="84">
                  <c:v>14.921758128569145</c:v>
                </c:pt>
                <c:pt idx="85">
                  <c:v>14.815835051646069</c:v>
                </c:pt>
                <c:pt idx="86">
                  <c:v>14.642758128569142</c:v>
                </c:pt>
                <c:pt idx="87">
                  <c:v>15.530448662338372</c:v>
                </c:pt>
                <c:pt idx="88">
                  <c:v>15.253525585415296</c:v>
                </c:pt>
                <c:pt idx="89">
                  <c:v>15.025756354646063</c:v>
                </c:pt>
                <c:pt idx="90">
                  <c:v>14.781602508492213</c:v>
                </c:pt>
                <c:pt idx="91">
                  <c:v>14.584294816184524</c:v>
                </c:pt>
                <c:pt idx="92">
                  <c:v>14.391371739261444</c:v>
                </c:pt>
                <c:pt idx="93">
                  <c:v>14.31290845387683</c:v>
                </c:pt>
                <c:pt idx="94">
                  <c:v>15.266403984709328</c:v>
                </c:pt>
                <c:pt idx="95">
                  <c:v>15.067711677017016</c:v>
                </c:pt>
                <c:pt idx="96">
                  <c:v>14.966173215478555</c:v>
                </c:pt>
                <c:pt idx="97">
                  <c:v>14.948094572478553</c:v>
                </c:pt>
                <c:pt idx="98">
                  <c:v>14.727321739863172</c:v>
                </c:pt>
                <c:pt idx="99">
                  <c:v>14.465636475318171</c:v>
                </c:pt>
                <c:pt idx="100">
                  <c:v>14.316098013779708</c:v>
                </c:pt>
                <c:pt idx="101">
                  <c:v>15.114174936856628</c:v>
                </c:pt>
                <c:pt idx="102">
                  <c:v>15.012174936856624</c:v>
                </c:pt>
                <c:pt idx="103">
                  <c:v>14.890328783010474</c:v>
                </c:pt>
                <c:pt idx="104">
                  <c:v>14.757405706087397</c:v>
                </c:pt>
                <c:pt idx="105">
                  <c:v>14.573042308169896</c:v>
                </c:pt>
                <c:pt idx="106">
                  <c:v>14.427657692785282</c:v>
                </c:pt>
                <c:pt idx="107">
                  <c:v>14.253657692785282</c:v>
                </c:pt>
                <c:pt idx="108">
                  <c:v>15.092119231246819</c:v>
                </c:pt>
                <c:pt idx="109">
                  <c:v>15.011119231246823</c:v>
                </c:pt>
                <c:pt idx="110">
                  <c:v>14.91511923124682</c:v>
                </c:pt>
                <c:pt idx="111">
                  <c:v>14.744163165659316</c:v>
                </c:pt>
                <c:pt idx="112">
                  <c:v>14.612163165659318</c:v>
                </c:pt>
                <c:pt idx="1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2-4BD8-B0BF-D960D591333E}"/>
            </c:ext>
          </c:extLst>
        </c:ser>
        <c:ser>
          <c:idx val="1"/>
          <c:order val="1"/>
          <c:tx>
            <c:v>SW Storage @ FC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Budget_!$Q$17:$Q$167</c:f>
              <c:numCache>
                <c:formatCode>General</c:formatCode>
                <c:ptCount val="151"/>
                <c:pt idx="0">
                  <c:v>2.6504081632653063</c:v>
                </c:pt>
                <c:pt idx="1">
                  <c:v>2.9608163265306127</c:v>
                </c:pt>
                <c:pt idx="2">
                  <c:v>3.2712244897959186</c:v>
                </c:pt>
                <c:pt idx="3">
                  <c:v>3.581632653061225</c:v>
                </c:pt>
                <c:pt idx="4">
                  <c:v>3.8920408163265314</c:v>
                </c:pt>
                <c:pt idx="5">
                  <c:v>4.2024489795918374</c:v>
                </c:pt>
                <c:pt idx="6">
                  <c:v>4.5128571428571433</c:v>
                </c:pt>
                <c:pt idx="7">
                  <c:v>4.8232653061224493</c:v>
                </c:pt>
                <c:pt idx="8">
                  <c:v>5.1336734693877553</c:v>
                </c:pt>
                <c:pt idx="9">
                  <c:v>5.4440816326530612</c:v>
                </c:pt>
                <c:pt idx="10">
                  <c:v>5.7544897959183672</c:v>
                </c:pt>
                <c:pt idx="11">
                  <c:v>6.0648979591836731</c:v>
                </c:pt>
                <c:pt idx="12">
                  <c:v>6.3753061224489791</c:v>
                </c:pt>
                <c:pt idx="13">
                  <c:v>6.6857142857142859</c:v>
                </c:pt>
                <c:pt idx="14">
                  <c:v>6.9961224489795919</c:v>
                </c:pt>
                <c:pt idx="15">
                  <c:v>7.3065306122448979</c:v>
                </c:pt>
                <c:pt idx="16">
                  <c:v>7.6169387755102047</c:v>
                </c:pt>
                <c:pt idx="17">
                  <c:v>7.9273469387755107</c:v>
                </c:pt>
                <c:pt idx="18">
                  <c:v>8.2377551020408166</c:v>
                </c:pt>
                <c:pt idx="19">
                  <c:v>8.5481632653061226</c:v>
                </c:pt>
                <c:pt idx="20">
                  <c:v>8.8585714285714303</c:v>
                </c:pt>
                <c:pt idx="21">
                  <c:v>9.1689795918367345</c:v>
                </c:pt>
                <c:pt idx="22">
                  <c:v>9.4793877551020422</c:v>
                </c:pt>
                <c:pt idx="23">
                  <c:v>9.7897959183673464</c:v>
                </c:pt>
                <c:pt idx="24">
                  <c:v>10.100204081632654</c:v>
                </c:pt>
                <c:pt idx="25">
                  <c:v>10.410612244897958</c:v>
                </c:pt>
                <c:pt idx="26">
                  <c:v>10.721020408163266</c:v>
                </c:pt>
                <c:pt idx="27">
                  <c:v>11.031428571428572</c:v>
                </c:pt>
                <c:pt idx="28">
                  <c:v>11.341836734693878</c:v>
                </c:pt>
                <c:pt idx="29">
                  <c:v>11.652244897959184</c:v>
                </c:pt>
                <c:pt idx="30">
                  <c:v>11.96265306122449</c:v>
                </c:pt>
                <c:pt idx="31">
                  <c:v>12.273061224489796</c:v>
                </c:pt>
                <c:pt idx="32">
                  <c:v>12.583469387755102</c:v>
                </c:pt>
                <c:pt idx="33">
                  <c:v>12.89387755102041</c:v>
                </c:pt>
                <c:pt idx="34">
                  <c:v>13.204285714285716</c:v>
                </c:pt>
                <c:pt idx="35">
                  <c:v>13.514693877551021</c:v>
                </c:pt>
                <c:pt idx="36">
                  <c:v>13.825102040816326</c:v>
                </c:pt>
                <c:pt idx="37">
                  <c:v>14.135510204081633</c:v>
                </c:pt>
                <c:pt idx="38">
                  <c:v>14.445918367346941</c:v>
                </c:pt>
                <c:pt idx="39">
                  <c:v>14.756326530612245</c:v>
                </c:pt>
                <c:pt idx="40">
                  <c:v>15.066734693877549</c:v>
                </c:pt>
                <c:pt idx="41">
                  <c:v>15.377142857142857</c:v>
                </c:pt>
                <c:pt idx="42">
                  <c:v>15.687551020408163</c:v>
                </c:pt>
                <c:pt idx="43">
                  <c:v>15.997959183673473</c:v>
                </c:pt>
                <c:pt idx="44">
                  <c:v>16.308367346938773</c:v>
                </c:pt>
                <c:pt idx="45">
                  <c:v>16.618775510204081</c:v>
                </c:pt>
                <c:pt idx="46">
                  <c:v>16.929183673469389</c:v>
                </c:pt>
                <c:pt idx="47">
                  <c:v>17.239591836734693</c:v>
                </c:pt>
                <c:pt idx="48">
                  <c:v>17.55</c:v>
                </c:pt>
                <c:pt idx="49">
                  <c:v>17.860408163265305</c:v>
                </c:pt>
                <c:pt idx="50">
                  <c:v>17.860408163265305</c:v>
                </c:pt>
                <c:pt idx="51">
                  <c:v>17.860408163265305</c:v>
                </c:pt>
                <c:pt idx="52">
                  <c:v>17.860408163265305</c:v>
                </c:pt>
                <c:pt idx="53">
                  <c:v>17.860408163265305</c:v>
                </c:pt>
                <c:pt idx="54">
                  <c:v>17.860408163265305</c:v>
                </c:pt>
                <c:pt idx="55">
                  <c:v>17.860408163265305</c:v>
                </c:pt>
                <c:pt idx="56">
                  <c:v>17.860408163265305</c:v>
                </c:pt>
                <c:pt idx="57">
                  <c:v>17.860408163265305</c:v>
                </c:pt>
                <c:pt idx="58">
                  <c:v>17.860408163265305</c:v>
                </c:pt>
                <c:pt idx="59">
                  <c:v>17.860408163265305</c:v>
                </c:pt>
                <c:pt idx="60">
                  <c:v>17.860408163265305</c:v>
                </c:pt>
                <c:pt idx="61">
                  <c:v>17.860408163265305</c:v>
                </c:pt>
                <c:pt idx="62">
                  <c:v>17.860408163265305</c:v>
                </c:pt>
                <c:pt idx="63">
                  <c:v>17.860408163265305</c:v>
                </c:pt>
                <c:pt idx="64">
                  <c:v>17.860408163265305</c:v>
                </c:pt>
                <c:pt idx="65">
                  <c:v>17.860408163265305</c:v>
                </c:pt>
                <c:pt idx="66">
                  <c:v>17.860408163265305</c:v>
                </c:pt>
                <c:pt idx="67">
                  <c:v>17.860408163265305</c:v>
                </c:pt>
                <c:pt idx="68">
                  <c:v>17.860408163265305</c:v>
                </c:pt>
                <c:pt idx="69">
                  <c:v>17.860408163265305</c:v>
                </c:pt>
                <c:pt idx="70">
                  <c:v>17.860408163265305</c:v>
                </c:pt>
                <c:pt idx="71">
                  <c:v>17.860408163265305</c:v>
                </c:pt>
                <c:pt idx="72">
                  <c:v>17.860408163265305</c:v>
                </c:pt>
                <c:pt idx="73">
                  <c:v>17.860408163265305</c:v>
                </c:pt>
                <c:pt idx="74">
                  <c:v>17.860408163265305</c:v>
                </c:pt>
                <c:pt idx="75">
                  <c:v>17.860408163265305</c:v>
                </c:pt>
                <c:pt idx="76">
                  <c:v>17.860408163265305</c:v>
                </c:pt>
                <c:pt idx="77">
                  <c:v>17.860408163265305</c:v>
                </c:pt>
                <c:pt idx="78">
                  <c:v>17.860408163265305</c:v>
                </c:pt>
                <c:pt idx="79">
                  <c:v>17.860408163265305</c:v>
                </c:pt>
                <c:pt idx="80">
                  <c:v>17.860408163265305</c:v>
                </c:pt>
                <c:pt idx="81">
                  <c:v>17.860408163265305</c:v>
                </c:pt>
                <c:pt idx="82">
                  <c:v>17.860408163265305</c:v>
                </c:pt>
                <c:pt idx="83">
                  <c:v>17.860408163265305</c:v>
                </c:pt>
                <c:pt idx="84">
                  <c:v>17.860408163265305</c:v>
                </c:pt>
                <c:pt idx="85">
                  <c:v>17.860408163265305</c:v>
                </c:pt>
                <c:pt idx="86">
                  <c:v>17.860408163265305</c:v>
                </c:pt>
                <c:pt idx="87">
                  <c:v>17.860408163265305</c:v>
                </c:pt>
                <c:pt idx="88">
                  <c:v>17.860408163265305</c:v>
                </c:pt>
                <c:pt idx="89">
                  <c:v>17.860408163265305</c:v>
                </c:pt>
                <c:pt idx="90">
                  <c:v>17.860408163265305</c:v>
                </c:pt>
                <c:pt idx="91">
                  <c:v>17.860408163265305</c:v>
                </c:pt>
                <c:pt idx="92">
                  <c:v>17.860408163265305</c:v>
                </c:pt>
                <c:pt idx="93">
                  <c:v>17.860408163265305</c:v>
                </c:pt>
                <c:pt idx="94">
                  <c:v>17.860408163265305</c:v>
                </c:pt>
                <c:pt idx="95">
                  <c:v>17.860408163265305</c:v>
                </c:pt>
                <c:pt idx="96">
                  <c:v>17.860408163265305</c:v>
                </c:pt>
                <c:pt idx="97">
                  <c:v>17.860408163265305</c:v>
                </c:pt>
                <c:pt idx="98">
                  <c:v>17.860408163265305</c:v>
                </c:pt>
                <c:pt idx="99">
                  <c:v>17.860408163265305</c:v>
                </c:pt>
                <c:pt idx="100">
                  <c:v>17.860408163265305</c:v>
                </c:pt>
                <c:pt idx="101">
                  <c:v>17.860408163265305</c:v>
                </c:pt>
                <c:pt idx="102">
                  <c:v>17.860408163265305</c:v>
                </c:pt>
                <c:pt idx="103">
                  <c:v>17.860408163265305</c:v>
                </c:pt>
                <c:pt idx="104">
                  <c:v>17.860408163265305</c:v>
                </c:pt>
                <c:pt idx="105">
                  <c:v>17.860408163265305</c:v>
                </c:pt>
                <c:pt idx="106">
                  <c:v>17.860408163265305</c:v>
                </c:pt>
                <c:pt idx="107">
                  <c:v>17.860408163265305</c:v>
                </c:pt>
                <c:pt idx="108">
                  <c:v>17.860408163265305</c:v>
                </c:pt>
                <c:pt idx="109">
                  <c:v>17.860408163265305</c:v>
                </c:pt>
                <c:pt idx="110">
                  <c:v>17.860408163265305</c:v>
                </c:pt>
                <c:pt idx="111">
                  <c:v>17.860408163265305</c:v>
                </c:pt>
                <c:pt idx="112">
                  <c:v>17.860408163265305</c:v>
                </c:pt>
                <c:pt idx="113">
                  <c:v>17.860408163265305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2-4BD8-B0BF-D960D591333E}"/>
            </c:ext>
          </c:extLst>
        </c:ser>
        <c:ser>
          <c:idx val="2"/>
          <c:order val="2"/>
          <c:tx>
            <c:v>SW Storage @ MAD</c:v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Budget_!$T$17:$T$167</c:f>
              <c:numCache>
                <c:formatCode>General</c:formatCode>
                <c:ptCount val="151"/>
                <c:pt idx="0">
                  <c:v>1.9708163265306125</c:v>
                </c:pt>
                <c:pt idx="1">
                  <c:v>2.2016326530612247</c:v>
                </c:pt>
                <c:pt idx="2">
                  <c:v>2.4324489795918369</c:v>
                </c:pt>
                <c:pt idx="3">
                  <c:v>2.6632653061224492</c:v>
                </c:pt>
                <c:pt idx="4">
                  <c:v>2.8940816326530618</c:v>
                </c:pt>
                <c:pt idx="5">
                  <c:v>3.1248979591836736</c:v>
                </c:pt>
                <c:pt idx="6">
                  <c:v>3.3557142857142859</c:v>
                </c:pt>
                <c:pt idx="7">
                  <c:v>3.5865306122448981</c:v>
                </c:pt>
                <c:pt idx="8">
                  <c:v>3.8173469387755103</c:v>
                </c:pt>
                <c:pt idx="9">
                  <c:v>4.0481632653061226</c:v>
                </c:pt>
                <c:pt idx="10">
                  <c:v>4.2789795918367348</c:v>
                </c:pt>
                <c:pt idx="11">
                  <c:v>4.5097959183673471</c:v>
                </c:pt>
                <c:pt idx="12">
                  <c:v>4.7406122448979584</c:v>
                </c:pt>
                <c:pt idx="13">
                  <c:v>4.9714285714285715</c:v>
                </c:pt>
                <c:pt idx="14">
                  <c:v>5.2022448979591838</c:v>
                </c:pt>
                <c:pt idx="15">
                  <c:v>5.433061224489796</c:v>
                </c:pt>
                <c:pt idx="16">
                  <c:v>5.6638775510204082</c:v>
                </c:pt>
                <c:pt idx="17">
                  <c:v>5.8946938775510205</c:v>
                </c:pt>
                <c:pt idx="18">
                  <c:v>6.1255102040816327</c:v>
                </c:pt>
                <c:pt idx="19">
                  <c:v>6.356326530612245</c:v>
                </c:pt>
                <c:pt idx="20">
                  <c:v>6.5871428571428581</c:v>
                </c:pt>
                <c:pt idx="21">
                  <c:v>6.8179591836734694</c:v>
                </c:pt>
                <c:pt idx="22">
                  <c:v>7.0487755102040826</c:v>
                </c:pt>
                <c:pt idx="23">
                  <c:v>7.2795918367346939</c:v>
                </c:pt>
                <c:pt idx="24">
                  <c:v>7.510408163265307</c:v>
                </c:pt>
                <c:pt idx="25">
                  <c:v>7.7412244897959184</c:v>
                </c:pt>
                <c:pt idx="26">
                  <c:v>7.9720408163265315</c:v>
                </c:pt>
                <c:pt idx="27">
                  <c:v>8.2028571428571428</c:v>
                </c:pt>
                <c:pt idx="28">
                  <c:v>8.433673469387756</c:v>
                </c:pt>
                <c:pt idx="29">
                  <c:v>8.6644897959183673</c:v>
                </c:pt>
                <c:pt idx="30">
                  <c:v>8.8953061224489787</c:v>
                </c:pt>
                <c:pt idx="31">
                  <c:v>9.1261224489795918</c:v>
                </c:pt>
                <c:pt idx="32">
                  <c:v>9.3569387755102031</c:v>
                </c:pt>
                <c:pt idx="33">
                  <c:v>9.5877551020408163</c:v>
                </c:pt>
                <c:pt idx="34">
                  <c:v>9.8185714285714294</c:v>
                </c:pt>
                <c:pt idx="35">
                  <c:v>10.049387755102043</c:v>
                </c:pt>
                <c:pt idx="36">
                  <c:v>10.280204081632652</c:v>
                </c:pt>
                <c:pt idx="37">
                  <c:v>10.511020408163265</c:v>
                </c:pt>
                <c:pt idx="38">
                  <c:v>10.74183673469388</c:v>
                </c:pt>
                <c:pt idx="39">
                  <c:v>10.97265306122449</c:v>
                </c:pt>
                <c:pt idx="40">
                  <c:v>11.203469387755101</c:v>
                </c:pt>
                <c:pt idx="41">
                  <c:v>11.434285714285714</c:v>
                </c:pt>
                <c:pt idx="42">
                  <c:v>11.665102040816326</c:v>
                </c:pt>
                <c:pt idx="43">
                  <c:v>11.89591836734694</c:v>
                </c:pt>
                <c:pt idx="44">
                  <c:v>12.12673469387755</c:v>
                </c:pt>
                <c:pt idx="45">
                  <c:v>12.357551020408163</c:v>
                </c:pt>
                <c:pt idx="46">
                  <c:v>12.588367346938776</c:v>
                </c:pt>
                <c:pt idx="47">
                  <c:v>12.819183673469386</c:v>
                </c:pt>
                <c:pt idx="48">
                  <c:v>13.05</c:v>
                </c:pt>
                <c:pt idx="49">
                  <c:v>13.280816326530612</c:v>
                </c:pt>
                <c:pt idx="50">
                  <c:v>13.280816326530612</c:v>
                </c:pt>
                <c:pt idx="51">
                  <c:v>13.280816326530612</c:v>
                </c:pt>
                <c:pt idx="52">
                  <c:v>13.280816326530612</c:v>
                </c:pt>
                <c:pt idx="53">
                  <c:v>13.280816326530612</c:v>
                </c:pt>
                <c:pt idx="54">
                  <c:v>13.280816326530612</c:v>
                </c:pt>
                <c:pt idx="55">
                  <c:v>13.280816326530612</c:v>
                </c:pt>
                <c:pt idx="56">
                  <c:v>13.280816326530612</c:v>
                </c:pt>
                <c:pt idx="57">
                  <c:v>13.280816326530612</c:v>
                </c:pt>
                <c:pt idx="58">
                  <c:v>13.280816326530612</c:v>
                </c:pt>
                <c:pt idx="59">
                  <c:v>13.280816326530612</c:v>
                </c:pt>
                <c:pt idx="60">
                  <c:v>13.280816326530612</c:v>
                </c:pt>
                <c:pt idx="61">
                  <c:v>13.280816326530612</c:v>
                </c:pt>
                <c:pt idx="62">
                  <c:v>13.280816326530612</c:v>
                </c:pt>
                <c:pt idx="63">
                  <c:v>13.280816326530612</c:v>
                </c:pt>
                <c:pt idx="64">
                  <c:v>13.280816326530612</c:v>
                </c:pt>
                <c:pt idx="65">
                  <c:v>13.280816326530612</c:v>
                </c:pt>
                <c:pt idx="66">
                  <c:v>13.280816326530612</c:v>
                </c:pt>
                <c:pt idx="67">
                  <c:v>13.280816326530612</c:v>
                </c:pt>
                <c:pt idx="68">
                  <c:v>13.280816326530612</c:v>
                </c:pt>
                <c:pt idx="69">
                  <c:v>13.280816326530612</c:v>
                </c:pt>
                <c:pt idx="70">
                  <c:v>13.280816326530612</c:v>
                </c:pt>
                <c:pt idx="71">
                  <c:v>13.280816326530612</c:v>
                </c:pt>
                <c:pt idx="72">
                  <c:v>13.280816326530612</c:v>
                </c:pt>
                <c:pt idx="73">
                  <c:v>13.280816326530612</c:v>
                </c:pt>
                <c:pt idx="74">
                  <c:v>13.280816326530612</c:v>
                </c:pt>
                <c:pt idx="75">
                  <c:v>13.280816326530612</c:v>
                </c:pt>
                <c:pt idx="76">
                  <c:v>13.280816326530612</c:v>
                </c:pt>
                <c:pt idx="77">
                  <c:v>13.280816326530612</c:v>
                </c:pt>
                <c:pt idx="78">
                  <c:v>13.280816326530612</c:v>
                </c:pt>
                <c:pt idx="79">
                  <c:v>13.280816326530612</c:v>
                </c:pt>
                <c:pt idx="80">
                  <c:v>13.280816326530612</c:v>
                </c:pt>
                <c:pt idx="81">
                  <c:v>13.280816326530612</c:v>
                </c:pt>
                <c:pt idx="82">
                  <c:v>13.280816326530612</c:v>
                </c:pt>
                <c:pt idx="83">
                  <c:v>13.280816326530612</c:v>
                </c:pt>
                <c:pt idx="84">
                  <c:v>13.280816326530612</c:v>
                </c:pt>
                <c:pt idx="85">
                  <c:v>13.280816326530612</c:v>
                </c:pt>
                <c:pt idx="86">
                  <c:v>13.280816326530612</c:v>
                </c:pt>
                <c:pt idx="87">
                  <c:v>13.280816326530612</c:v>
                </c:pt>
                <c:pt idx="88">
                  <c:v>13.280816326530612</c:v>
                </c:pt>
                <c:pt idx="89">
                  <c:v>13.280816326530612</c:v>
                </c:pt>
                <c:pt idx="90">
                  <c:v>13.280816326530612</c:v>
                </c:pt>
                <c:pt idx="91">
                  <c:v>13.280816326530612</c:v>
                </c:pt>
                <c:pt idx="92">
                  <c:v>13.280816326530612</c:v>
                </c:pt>
                <c:pt idx="93">
                  <c:v>13.280816326530612</c:v>
                </c:pt>
                <c:pt idx="94">
                  <c:v>13.280816326530612</c:v>
                </c:pt>
                <c:pt idx="95">
                  <c:v>13.280816326530612</c:v>
                </c:pt>
                <c:pt idx="96">
                  <c:v>13.280816326530612</c:v>
                </c:pt>
                <c:pt idx="97">
                  <c:v>13.280816326530612</c:v>
                </c:pt>
                <c:pt idx="98">
                  <c:v>13.280816326530612</c:v>
                </c:pt>
                <c:pt idx="99">
                  <c:v>13.280816326530612</c:v>
                </c:pt>
                <c:pt idx="100">
                  <c:v>13.280816326530612</c:v>
                </c:pt>
                <c:pt idx="101">
                  <c:v>13.280816326530612</c:v>
                </c:pt>
                <c:pt idx="102">
                  <c:v>13.280816326530612</c:v>
                </c:pt>
                <c:pt idx="103">
                  <c:v>13.280816326530612</c:v>
                </c:pt>
                <c:pt idx="104">
                  <c:v>13.280816326530612</c:v>
                </c:pt>
                <c:pt idx="105">
                  <c:v>13.280816326530612</c:v>
                </c:pt>
                <c:pt idx="106">
                  <c:v>13.280816326530612</c:v>
                </c:pt>
                <c:pt idx="107">
                  <c:v>13.280816326530612</c:v>
                </c:pt>
                <c:pt idx="108">
                  <c:v>13.280816326530612</c:v>
                </c:pt>
                <c:pt idx="109">
                  <c:v>13.280816326530612</c:v>
                </c:pt>
                <c:pt idx="110">
                  <c:v>13.280816326530612</c:v>
                </c:pt>
                <c:pt idx="111">
                  <c:v>13.280816326530612</c:v>
                </c:pt>
                <c:pt idx="112">
                  <c:v>13.280816326530612</c:v>
                </c:pt>
                <c:pt idx="113">
                  <c:v>13.280816326530612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12-4BD8-B0BF-D960D591333E}"/>
            </c:ext>
          </c:extLst>
        </c:ser>
        <c:ser>
          <c:idx val="3"/>
          <c:order val="3"/>
          <c:tx>
            <c:v>Rain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8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Budget_!$E$17:$E$167</c:f>
              <c:numCache>
                <c:formatCode>General</c:formatCode>
                <c:ptCount val="151"/>
                <c:pt idx="0">
                  <c:v>0.14015755599999999</c:v>
                </c:pt>
                <c:pt idx="1">
                  <c:v>9.8425249999999995E-3</c:v>
                </c:pt>
                <c:pt idx="2">
                  <c:v>2.0078750999999999E-2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0.27992141100000001</c:v>
                </c:pt>
                <c:pt idx="8">
                  <c:v>0</c:v>
                </c:pt>
                <c:pt idx="9">
                  <c:v>5.0000026999999996E-2</c:v>
                </c:pt>
                <c:pt idx="10">
                  <c:v>1.320079453</c:v>
                </c:pt>
                <c:pt idx="11">
                  <c:v>0</c:v>
                </c:pt>
                <c:pt idx="12">
                  <c:v>0</c:v>
                </c:pt>
                <c:pt idx="13">
                  <c:v>4.0157501999999998E-2</c:v>
                </c:pt>
                <c:pt idx="14">
                  <c:v>0.15984260599999997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0.19015758299999999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5.9842552E-2</c:v>
                </c:pt>
                <c:pt idx="25">
                  <c:v>0</c:v>
                </c:pt>
                <c:pt idx="26">
                  <c:v>0</c:v>
                </c:pt>
                <c:pt idx="27">
                  <c:v>2.9921276E-2</c:v>
                </c:pt>
                <c:pt idx="28">
                  <c:v>0</c:v>
                </c:pt>
                <c:pt idx="29">
                  <c:v>0</c:v>
                </c:pt>
                <c:pt idx="30">
                  <c:v>9.8425249999999995E-3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2.0078750999999999E-2</c:v>
                </c:pt>
                <c:pt idx="38">
                  <c:v>7.0078777999999994E-2</c:v>
                </c:pt>
                <c:pt idx="39">
                  <c:v>9.8425249999999995E-3</c:v>
                </c:pt>
                <c:pt idx="40">
                  <c:v>0.14015755599999999</c:v>
                </c:pt>
                <c:pt idx="41">
                  <c:v>0.35000018900000002</c:v>
                </c:pt>
                <c:pt idx="42">
                  <c:v>0</c:v>
                </c:pt>
                <c:pt idx="43">
                  <c:v>0.179921357</c:v>
                </c:pt>
                <c:pt idx="44">
                  <c:v>0</c:v>
                </c:pt>
                <c:pt idx="45">
                  <c:v>0.179921357</c:v>
                </c:pt>
                <c:pt idx="46">
                  <c:v>0.19015758299999999</c:v>
                </c:pt>
                <c:pt idx="47">
                  <c:v>9.0157529E-2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4.0157501999999998E-2</c:v>
                </c:pt>
                <c:pt idx="58">
                  <c:v>0</c:v>
                </c:pt>
                <c:pt idx="59">
                  <c:v>1.6500008909999997</c:v>
                </c:pt>
                <c:pt idx="60">
                  <c:v>0</c:v>
                </c:pt>
                <c:pt idx="61">
                  <c:v>0</c:v>
                </c:pt>
                <c:pt idx="62">
                  <c:v>5.0000026999999996E-2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0.12007880499999998</c:v>
                </c:pt>
                <c:pt idx="79">
                  <c:v>5.9842552E-2</c:v>
                </c:pt>
                <c:pt idx="80">
                  <c:v>5.9842552E-2</c:v>
                </c:pt>
                <c:pt idx="81">
                  <c:v>0</c:v>
                </c:pt>
                <c:pt idx="82">
                  <c:v>0.20000010799999998</c:v>
                </c:pt>
                <c:pt idx="83">
                  <c:v>0.17007883200000001</c:v>
                </c:pt>
                <c:pt idx="84">
                  <c:v>2.9921276E-2</c:v>
                </c:pt>
                <c:pt idx="85">
                  <c:v>0</c:v>
                </c:pt>
                <c:pt idx="86">
                  <c:v>0</c:v>
                </c:pt>
                <c:pt idx="87">
                  <c:v>7.9921302999999985E-2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0.12992132999999997</c:v>
                </c:pt>
                <c:pt idx="94">
                  <c:v>0.12007880499999998</c:v>
                </c:pt>
                <c:pt idx="95">
                  <c:v>0</c:v>
                </c:pt>
                <c:pt idx="96">
                  <c:v>0</c:v>
                </c:pt>
                <c:pt idx="97">
                  <c:v>0.179921357</c:v>
                </c:pt>
                <c:pt idx="98">
                  <c:v>5.9842552E-2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12-4BD8-B0BF-D960D591333E}"/>
            </c:ext>
          </c:extLst>
        </c:ser>
        <c:ser>
          <c:idx val="4"/>
          <c:order val="4"/>
          <c:tx>
            <c:v>Irrigation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Budget_!$F$17:$F$167</c:f>
              <c:numCache>
                <c:formatCode>General</c:formatCode>
                <c:ptCount val="151"/>
                <c:pt idx="31">
                  <c:v>1</c:v>
                </c:pt>
                <c:pt idx="38">
                  <c:v>1</c:v>
                </c:pt>
                <c:pt idx="45">
                  <c:v>1</c:v>
                </c:pt>
                <c:pt idx="53">
                  <c:v>1</c:v>
                </c:pt>
                <c:pt idx="60">
                  <c:v>1</c:v>
                </c:pt>
                <c:pt idx="66">
                  <c:v>1</c:v>
                </c:pt>
                <c:pt idx="73">
                  <c:v>1</c:v>
                </c:pt>
                <c:pt idx="80">
                  <c:v>0.15</c:v>
                </c:pt>
                <c:pt idx="81">
                  <c:v>0.85</c:v>
                </c:pt>
                <c:pt idx="87">
                  <c:v>1</c:v>
                </c:pt>
                <c:pt idx="94">
                  <c:v>1</c:v>
                </c:pt>
                <c:pt idx="101">
                  <c:v>1</c:v>
                </c:pt>
                <c:pt idx="10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12-4BD8-B0BF-D960D591333E}"/>
            </c:ext>
          </c:extLst>
        </c:ser>
        <c:ser>
          <c:idx val="5"/>
          <c:order val="5"/>
          <c:tx>
            <c:v>SW Storage @ PWP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Budget_!$R$17:$R$167</c:f>
              <c:numCache>
                <c:formatCode>General</c:formatCode>
                <c:ptCount val="151"/>
                <c:pt idx="0">
                  <c:v>1.2912244897959184</c:v>
                </c:pt>
                <c:pt idx="1">
                  <c:v>1.4424489795918369</c:v>
                </c:pt>
                <c:pt idx="2">
                  <c:v>1.5936734693877552</c:v>
                </c:pt>
                <c:pt idx="3">
                  <c:v>1.7448979591836737</c:v>
                </c:pt>
                <c:pt idx="4">
                  <c:v>1.896122448979592</c:v>
                </c:pt>
                <c:pt idx="5">
                  <c:v>2.0473469387755103</c:v>
                </c:pt>
                <c:pt idx="6">
                  <c:v>2.1985714285714284</c:v>
                </c:pt>
                <c:pt idx="7">
                  <c:v>2.3497959183673469</c:v>
                </c:pt>
                <c:pt idx="8">
                  <c:v>2.5010204081632654</c:v>
                </c:pt>
                <c:pt idx="9">
                  <c:v>2.6522448979591839</c:v>
                </c:pt>
                <c:pt idx="10">
                  <c:v>2.803469387755102</c:v>
                </c:pt>
                <c:pt idx="11">
                  <c:v>2.9546938775510201</c:v>
                </c:pt>
                <c:pt idx="12">
                  <c:v>3.1059183673469386</c:v>
                </c:pt>
                <c:pt idx="13">
                  <c:v>3.2571428571428571</c:v>
                </c:pt>
                <c:pt idx="14">
                  <c:v>3.4083673469387756</c:v>
                </c:pt>
                <c:pt idx="15">
                  <c:v>3.5595918367346937</c:v>
                </c:pt>
                <c:pt idx="16">
                  <c:v>3.7108163265306122</c:v>
                </c:pt>
                <c:pt idx="17">
                  <c:v>3.8620408163265307</c:v>
                </c:pt>
                <c:pt idx="18">
                  <c:v>4.0132653061224488</c:v>
                </c:pt>
                <c:pt idx="19">
                  <c:v>4.1644897959183673</c:v>
                </c:pt>
                <c:pt idx="20">
                  <c:v>4.3157142857142858</c:v>
                </c:pt>
                <c:pt idx="21">
                  <c:v>4.4669387755102044</c:v>
                </c:pt>
                <c:pt idx="22">
                  <c:v>4.6181632653061229</c:v>
                </c:pt>
                <c:pt idx="23">
                  <c:v>4.7693877551020405</c:v>
                </c:pt>
                <c:pt idx="24">
                  <c:v>4.920612244897959</c:v>
                </c:pt>
                <c:pt idx="25">
                  <c:v>5.0718367346938775</c:v>
                </c:pt>
                <c:pt idx="26">
                  <c:v>5.223061224489796</c:v>
                </c:pt>
                <c:pt idx="27">
                  <c:v>5.3742857142857146</c:v>
                </c:pt>
                <c:pt idx="28">
                  <c:v>5.5255102040816322</c:v>
                </c:pt>
                <c:pt idx="29">
                  <c:v>5.6767346938775507</c:v>
                </c:pt>
                <c:pt idx="30">
                  <c:v>5.8279591836734692</c:v>
                </c:pt>
                <c:pt idx="31">
                  <c:v>5.9791836734693877</c:v>
                </c:pt>
                <c:pt idx="32">
                  <c:v>6.1304081632653054</c:v>
                </c:pt>
                <c:pt idx="33">
                  <c:v>6.2816326530612248</c:v>
                </c:pt>
                <c:pt idx="34">
                  <c:v>6.4328571428571433</c:v>
                </c:pt>
                <c:pt idx="35">
                  <c:v>6.5840816326530618</c:v>
                </c:pt>
                <c:pt idx="36">
                  <c:v>6.7353061224489794</c:v>
                </c:pt>
                <c:pt idx="37">
                  <c:v>6.8865306122448979</c:v>
                </c:pt>
                <c:pt idx="38">
                  <c:v>7.0377551020408173</c:v>
                </c:pt>
                <c:pt idx="39">
                  <c:v>7.188979591836735</c:v>
                </c:pt>
                <c:pt idx="40">
                  <c:v>7.3402040816326526</c:v>
                </c:pt>
                <c:pt idx="41">
                  <c:v>7.491428571428572</c:v>
                </c:pt>
                <c:pt idx="42">
                  <c:v>7.6426530612244896</c:v>
                </c:pt>
                <c:pt idx="43">
                  <c:v>7.793877551020409</c:v>
                </c:pt>
                <c:pt idx="44">
                  <c:v>7.9451020408163266</c:v>
                </c:pt>
                <c:pt idx="45">
                  <c:v>8.0963265306122452</c:v>
                </c:pt>
                <c:pt idx="46">
                  <c:v>8.2475510204081637</c:v>
                </c:pt>
                <c:pt idx="47">
                  <c:v>8.3987755102040804</c:v>
                </c:pt>
                <c:pt idx="48">
                  <c:v>8.5500000000000007</c:v>
                </c:pt>
                <c:pt idx="49">
                  <c:v>8.7012244897959174</c:v>
                </c:pt>
                <c:pt idx="50">
                  <c:v>8.7012244897959174</c:v>
                </c:pt>
                <c:pt idx="51">
                  <c:v>8.7012244897959174</c:v>
                </c:pt>
                <c:pt idx="52">
                  <c:v>8.7012244897959174</c:v>
                </c:pt>
                <c:pt idx="53">
                  <c:v>8.7012244897959174</c:v>
                </c:pt>
                <c:pt idx="54">
                  <c:v>8.7012244897959174</c:v>
                </c:pt>
                <c:pt idx="55">
                  <c:v>8.7012244897959174</c:v>
                </c:pt>
                <c:pt idx="56">
                  <c:v>8.7012244897959174</c:v>
                </c:pt>
                <c:pt idx="57">
                  <c:v>8.7012244897959174</c:v>
                </c:pt>
                <c:pt idx="58">
                  <c:v>8.7012244897959174</c:v>
                </c:pt>
                <c:pt idx="59">
                  <c:v>8.7012244897959174</c:v>
                </c:pt>
                <c:pt idx="60">
                  <c:v>8.7012244897959174</c:v>
                </c:pt>
                <c:pt idx="61">
                  <c:v>8.7012244897959174</c:v>
                </c:pt>
                <c:pt idx="62">
                  <c:v>8.7012244897959174</c:v>
                </c:pt>
                <c:pt idx="63">
                  <c:v>8.7012244897959174</c:v>
                </c:pt>
                <c:pt idx="64">
                  <c:v>8.7012244897959174</c:v>
                </c:pt>
                <c:pt idx="65">
                  <c:v>8.7012244897959174</c:v>
                </c:pt>
                <c:pt idx="66">
                  <c:v>8.7012244897959174</c:v>
                </c:pt>
                <c:pt idx="67">
                  <c:v>8.7012244897959174</c:v>
                </c:pt>
                <c:pt idx="68">
                  <c:v>8.7012244897959174</c:v>
                </c:pt>
                <c:pt idx="69">
                  <c:v>8.7012244897959174</c:v>
                </c:pt>
                <c:pt idx="70">
                  <c:v>8.7012244897959174</c:v>
                </c:pt>
                <c:pt idx="71">
                  <c:v>8.7012244897959174</c:v>
                </c:pt>
                <c:pt idx="72">
                  <c:v>8.7012244897959174</c:v>
                </c:pt>
                <c:pt idx="73">
                  <c:v>8.7012244897959174</c:v>
                </c:pt>
                <c:pt idx="74">
                  <c:v>8.7012244897959174</c:v>
                </c:pt>
                <c:pt idx="75">
                  <c:v>8.7012244897959174</c:v>
                </c:pt>
                <c:pt idx="76">
                  <c:v>8.7012244897959174</c:v>
                </c:pt>
                <c:pt idx="77">
                  <c:v>8.7012244897959174</c:v>
                </c:pt>
                <c:pt idx="78">
                  <c:v>8.7012244897959174</c:v>
                </c:pt>
                <c:pt idx="79">
                  <c:v>8.7012244897959174</c:v>
                </c:pt>
                <c:pt idx="80">
                  <c:v>8.7012244897959174</c:v>
                </c:pt>
                <c:pt idx="81">
                  <c:v>8.7012244897959174</c:v>
                </c:pt>
                <c:pt idx="82">
                  <c:v>8.7012244897959174</c:v>
                </c:pt>
                <c:pt idx="83">
                  <c:v>8.7012244897959174</c:v>
                </c:pt>
                <c:pt idx="84">
                  <c:v>8.7012244897959174</c:v>
                </c:pt>
                <c:pt idx="85">
                  <c:v>8.7012244897959174</c:v>
                </c:pt>
                <c:pt idx="86">
                  <c:v>8.7012244897959174</c:v>
                </c:pt>
                <c:pt idx="87">
                  <c:v>8.7012244897959174</c:v>
                </c:pt>
                <c:pt idx="88">
                  <c:v>8.7012244897959174</c:v>
                </c:pt>
                <c:pt idx="89">
                  <c:v>8.7012244897959174</c:v>
                </c:pt>
                <c:pt idx="90">
                  <c:v>8.7012244897959174</c:v>
                </c:pt>
                <c:pt idx="91">
                  <c:v>8.7012244897959174</c:v>
                </c:pt>
                <c:pt idx="92">
                  <c:v>8.7012244897959174</c:v>
                </c:pt>
                <c:pt idx="93">
                  <c:v>8.7012244897959174</c:v>
                </c:pt>
                <c:pt idx="94">
                  <c:v>8.7012244897959174</c:v>
                </c:pt>
                <c:pt idx="95">
                  <c:v>8.7012244897959174</c:v>
                </c:pt>
                <c:pt idx="96">
                  <c:v>8.7012244897959174</c:v>
                </c:pt>
                <c:pt idx="97">
                  <c:v>8.7012244897959174</c:v>
                </c:pt>
                <c:pt idx="98">
                  <c:v>8.7012244897959174</c:v>
                </c:pt>
                <c:pt idx="99">
                  <c:v>8.7012244897959174</c:v>
                </c:pt>
                <c:pt idx="100">
                  <c:v>8.7012244897959174</c:v>
                </c:pt>
                <c:pt idx="101">
                  <c:v>8.7012244897959174</c:v>
                </c:pt>
                <c:pt idx="102">
                  <c:v>8.7012244897959174</c:v>
                </c:pt>
                <c:pt idx="103">
                  <c:v>8.7012244897959174</c:v>
                </c:pt>
                <c:pt idx="104">
                  <c:v>8.7012244897959174</c:v>
                </c:pt>
                <c:pt idx="105">
                  <c:v>8.7012244897959174</c:v>
                </c:pt>
                <c:pt idx="106">
                  <c:v>8.7012244897959174</c:v>
                </c:pt>
                <c:pt idx="107">
                  <c:v>8.7012244897959174</c:v>
                </c:pt>
                <c:pt idx="108">
                  <c:v>8.7012244897959174</c:v>
                </c:pt>
                <c:pt idx="109">
                  <c:v>8.7012244897959174</c:v>
                </c:pt>
                <c:pt idx="110">
                  <c:v>8.7012244897959174</c:v>
                </c:pt>
                <c:pt idx="111">
                  <c:v>8.7012244897959174</c:v>
                </c:pt>
                <c:pt idx="112">
                  <c:v>8.7012244897959174</c:v>
                </c:pt>
                <c:pt idx="113">
                  <c:v>8.7012244897959174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12-4BD8-B0BF-D960D5913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23312"/>
        <c:axId val="1"/>
      </c:lineChart>
      <c:dateAx>
        <c:axId val="74082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2152167697692609"/>
              <c:y val="0.76803597917139765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8"/>
        <c:minorUnit val="1"/>
      </c:date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 (in.)</a:t>
                </a:r>
              </a:p>
            </c:rich>
          </c:tx>
          <c:layout>
            <c:manualLayout>
              <c:xMode val="edge"/>
              <c:yMode val="edge"/>
              <c:x val="2.4194304602022345E-2"/>
              <c:y val="0.22767295442604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3312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0504620918676185E-2"/>
          <c:y val="0.87466761605448096"/>
          <c:w val="0.80020422257799828"/>
          <c:h val="0.108072604949070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Field Soil Water Content, Rain, &amp; Irrigation</a:t>
            </a:r>
          </a:p>
        </c:rich>
      </c:tx>
      <c:layout>
        <c:manualLayout>
          <c:xMode val="edge"/>
          <c:yMode val="edge"/>
          <c:x val="0.25986475313283258"/>
          <c:y val="5.6197754573516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30888870019905"/>
          <c:y val="0.22190908216209237"/>
          <c:w val="0.84500849035952119"/>
          <c:h val="0.44093622819220951"/>
        </c:manualLayout>
      </c:layout>
      <c:lineChart>
        <c:grouping val="standard"/>
        <c:varyColors val="0"/>
        <c:ser>
          <c:idx val="0"/>
          <c:order val="0"/>
          <c:tx>
            <c:v>Soil Water</c:v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Budget!$T$17:$T$167</c:f>
              <c:numCache>
                <c:formatCode>0.00</c:formatCode>
                <c:ptCount val="151"/>
                <c:pt idx="0">
                  <c:v>2.4000000000000004</c:v>
                </c:pt>
                <c:pt idx="1">
                  <c:v>2.7253571428571428</c:v>
                </c:pt>
                <c:pt idx="2">
                  <c:v>3.0857142857142859</c:v>
                </c:pt>
                <c:pt idx="3">
                  <c:v>3.3885714285714292</c:v>
                </c:pt>
                <c:pt idx="4">
                  <c:v>3.6939285714285717</c:v>
                </c:pt>
                <c:pt idx="5">
                  <c:v>3.9717857142857147</c:v>
                </c:pt>
                <c:pt idx="6">
                  <c:v>4.2496428571428577</c:v>
                </c:pt>
                <c:pt idx="7">
                  <c:v>4.7925000000000022</c:v>
                </c:pt>
                <c:pt idx="8">
                  <c:v>5.0828571428571436</c:v>
                </c:pt>
                <c:pt idx="9">
                  <c:v>5.4857142857142858</c:v>
                </c:pt>
                <c:pt idx="10">
                  <c:v>5.7660714285714292</c:v>
                </c:pt>
                <c:pt idx="11">
                  <c:v>6.1089285714285708</c:v>
                </c:pt>
                <c:pt idx="12">
                  <c:v>6.5142857142857142</c:v>
                </c:pt>
                <c:pt idx="13">
                  <c:v>6.8046428571428574</c:v>
                </c:pt>
                <c:pt idx="14">
                  <c:v>7.0875000000000004</c:v>
                </c:pt>
                <c:pt idx="15">
                  <c:v>7.4178571428571418</c:v>
                </c:pt>
                <c:pt idx="16">
                  <c:v>7.8682142857142869</c:v>
                </c:pt>
                <c:pt idx="17">
                  <c:v>8.1460714285714282</c:v>
                </c:pt>
                <c:pt idx="18">
                  <c:v>8.4264285714285734</c:v>
                </c:pt>
                <c:pt idx="19">
                  <c:v>8.6988690476190502</c:v>
                </c:pt>
                <c:pt idx="20">
                  <c:v>9.1690595238095263</c:v>
                </c:pt>
                <c:pt idx="21">
                  <c:v>9.4498166666666741</c:v>
                </c:pt>
                <c:pt idx="22">
                  <c:v>9.7022738095238168</c:v>
                </c:pt>
                <c:pt idx="23">
                  <c:v>9.9430476190476256</c:v>
                </c:pt>
                <c:pt idx="24">
                  <c:v>10.136304761904768</c:v>
                </c:pt>
                <c:pt idx="25">
                  <c:v>10.33766190476191</c:v>
                </c:pt>
                <c:pt idx="26">
                  <c:v>10.62978571428572</c:v>
                </c:pt>
                <c:pt idx="27">
                  <c:v>10.838892857142865</c:v>
                </c:pt>
                <c:pt idx="28">
                  <c:v>10.98341666666667</c:v>
                </c:pt>
                <c:pt idx="29">
                  <c:v>11.140873809523811</c:v>
                </c:pt>
                <c:pt idx="30">
                  <c:v>11.326230952380952</c:v>
                </c:pt>
                <c:pt idx="31">
                  <c:v>12.583071428571426</c:v>
                </c:pt>
                <c:pt idx="32">
                  <c:v>12.741795238095239</c:v>
                </c:pt>
                <c:pt idx="33">
                  <c:v>12.83815238095238</c:v>
                </c:pt>
                <c:pt idx="34">
                  <c:v>12.969142857142856</c:v>
                </c:pt>
                <c:pt idx="35">
                  <c:v>13.03608333333333</c:v>
                </c:pt>
                <c:pt idx="36">
                  <c:v>13.108340476190472</c:v>
                </c:pt>
                <c:pt idx="37">
                  <c:v>13.170147619047613</c:v>
                </c:pt>
                <c:pt idx="38">
                  <c:v>14.239171428571423</c:v>
                </c:pt>
                <c:pt idx="39">
                  <c:v>14.373278571428566</c:v>
                </c:pt>
                <c:pt idx="40">
                  <c:v>14.511602380952377</c:v>
                </c:pt>
                <c:pt idx="41">
                  <c:v>14.629659523809519</c:v>
                </c:pt>
                <c:pt idx="42">
                  <c:v>16.021616666666667</c:v>
                </c:pt>
                <c:pt idx="43">
                  <c:v>16.474890476190478</c:v>
                </c:pt>
                <c:pt idx="44">
                  <c:v>16.581614285714291</c:v>
                </c:pt>
                <c:pt idx="45">
                  <c:v>16.883471428571433</c:v>
                </c:pt>
                <c:pt idx="46">
                  <c:v>16.964895238095245</c:v>
                </c:pt>
                <c:pt idx="47">
                  <c:v>17.312502380952388</c:v>
                </c:pt>
                <c:pt idx="48">
                  <c:v>18.593359523809532</c:v>
                </c:pt>
                <c:pt idx="49">
                  <c:v>18.91821666666668</c:v>
                </c:pt>
                <c:pt idx="50">
                  <c:v>18.642216666666684</c:v>
                </c:pt>
                <c:pt idx="51">
                  <c:v>18.354216666666687</c:v>
                </c:pt>
                <c:pt idx="52">
                  <c:v>18.04221666666669</c:v>
                </c:pt>
                <c:pt idx="53">
                  <c:v>17.730216666666692</c:v>
                </c:pt>
                <c:pt idx="54">
                  <c:v>17.370216666666693</c:v>
                </c:pt>
                <c:pt idx="55">
                  <c:v>17.034216666666694</c:v>
                </c:pt>
                <c:pt idx="56">
                  <c:v>17.674216666666695</c:v>
                </c:pt>
                <c:pt idx="57">
                  <c:v>17.314216666666695</c:v>
                </c:pt>
                <c:pt idx="58">
                  <c:v>17.050216666666699</c:v>
                </c:pt>
                <c:pt idx="59">
                  <c:v>16.850216666666697</c:v>
                </c:pt>
                <c:pt idx="60">
                  <c:v>16.5622166666667</c:v>
                </c:pt>
                <c:pt idx="61">
                  <c:v>17.972216666666696</c:v>
                </c:pt>
                <c:pt idx="62">
                  <c:v>17.792216666666697</c:v>
                </c:pt>
                <c:pt idx="63">
                  <c:v>17.588216666666696</c:v>
                </c:pt>
                <c:pt idx="64">
                  <c:v>18.422216666666699</c:v>
                </c:pt>
                <c:pt idx="65">
                  <c:v>18.206216666666698</c:v>
                </c:pt>
                <c:pt idx="66">
                  <c:v>17.930216666666695</c:v>
                </c:pt>
                <c:pt idx="67">
                  <c:v>17.630216666666698</c:v>
                </c:pt>
                <c:pt idx="68">
                  <c:v>17.246216666666697</c:v>
                </c:pt>
                <c:pt idx="69">
                  <c:v>16.874216666666698</c:v>
                </c:pt>
                <c:pt idx="70">
                  <c:v>16.586216666666701</c:v>
                </c:pt>
                <c:pt idx="71">
                  <c:v>16.298216666666704</c:v>
                </c:pt>
                <c:pt idx="72">
                  <c:v>15.998216666666707</c:v>
                </c:pt>
                <c:pt idx="73">
                  <c:v>16.71021666666671</c:v>
                </c:pt>
                <c:pt idx="74">
                  <c:v>16.422216666666714</c:v>
                </c:pt>
                <c:pt idx="75">
                  <c:v>16.110216666666716</c:v>
                </c:pt>
                <c:pt idx="76">
                  <c:v>15.786216666666718</c:v>
                </c:pt>
                <c:pt idx="77">
                  <c:v>15.408363333333376</c:v>
                </c:pt>
                <c:pt idx="78">
                  <c:v>15.073693238095274</c:v>
                </c:pt>
                <c:pt idx="79">
                  <c:v>14.934745386054459</c:v>
                </c:pt>
                <c:pt idx="80">
                  <c:v>15.861872534293035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6-48F6-867E-23448B9E5ECB}"/>
            </c:ext>
          </c:extLst>
        </c:ser>
        <c:ser>
          <c:idx val="1"/>
          <c:order val="1"/>
          <c:tx>
            <c:v>SW Storage @ FC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Budget!$P$17:$P$167</c:f>
              <c:numCache>
                <c:formatCode>0.00</c:formatCode>
                <c:ptCount val="151"/>
                <c:pt idx="0">
                  <c:v>2.4000000000000004</c:v>
                </c:pt>
                <c:pt idx="1">
                  <c:v>2.7428571428571429</c:v>
                </c:pt>
                <c:pt idx="2">
                  <c:v>3.0857142857142859</c:v>
                </c:pt>
                <c:pt idx="3">
                  <c:v>3.4285714285714288</c:v>
                </c:pt>
                <c:pt idx="4">
                  <c:v>3.7714285714285714</c:v>
                </c:pt>
                <c:pt idx="5">
                  <c:v>4.1142857142857139</c:v>
                </c:pt>
                <c:pt idx="6">
                  <c:v>4.4571428571428573</c:v>
                </c:pt>
                <c:pt idx="7">
                  <c:v>4.8000000000000007</c:v>
                </c:pt>
                <c:pt idx="8">
                  <c:v>5.1428571428571432</c:v>
                </c:pt>
                <c:pt idx="9">
                  <c:v>5.4857142857142858</c:v>
                </c:pt>
                <c:pt idx="10">
                  <c:v>5.8285714285714292</c:v>
                </c:pt>
                <c:pt idx="11">
                  <c:v>6.1714285714285717</c:v>
                </c:pt>
                <c:pt idx="12">
                  <c:v>6.5142857142857142</c:v>
                </c:pt>
                <c:pt idx="13">
                  <c:v>6.8571428571428577</c:v>
                </c:pt>
                <c:pt idx="14">
                  <c:v>7.2</c:v>
                </c:pt>
                <c:pt idx="15">
                  <c:v>7.5428571428571418</c:v>
                </c:pt>
                <c:pt idx="16">
                  <c:v>7.8857142857142861</c:v>
                </c:pt>
                <c:pt idx="17">
                  <c:v>8.2285714285714278</c:v>
                </c:pt>
                <c:pt idx="18">
                  <c:v>8.5714285714285712</c:v>
                </c:pt>
                <c:pt idx="19">
                  <c:v>8.9142857142857146</c:v>
                </c:pt>
                <c:pt idx="20">
                  <c:v>9.2571428571428562</c:v>
                </c:pt>
                <c:pt idx="21">
                  <c:v>9.6000000000000014</c:v>
                </c:pt>
                <c:pt idx="22">
                  <c:v>9.9428571428571431</c:v>
                </c:pt>
                <c:pt idx="23">
                  <c:v>10.285714285714285</c:v>
                </c:pt>
                <c:pt idx="24">
                  <c:v>10.628571428571428</c:v>
                </c:pt>
                <c:pt idx="25">
                  <c:v>10.971428571428572</c:v>
                </c:pt>
                <c:pt idx="26">
                  <c:v>11.314285714285715</c:v>
                </c:pt>
                <c:pt idx="27">
                  <c:v>11.657142857142858</c:v>
                </c:pt>
                <c:pt idx="28">
                  <c:v>12</c:v>
                </c:pt>
                <c:pt idx="29">
                  <c:v>12.342857142857143</c:v>
                </c:pt>
                <c:pt idx="30">
                  <c:v>12.685714285714287</c:v>
                </c:pt>
                <c:pt idx="31">
                  <c:v>13.028571428571428</c:v>
                </c:pt>
                <c:pt idx="32">
                  <c:v>13.371428571428574</c:v>
                </c:pt>
                <c:pt idx="33">
                  <c:v>13.714285714285715</c:v>
                </c:pt>
                <c:pt idx="34">
                  <c:v>14.057142857142857</c:v>
                </c:pt>
                <c:pt idx="35">
                  <c:v>14.4</c:v>
                </c:pt>
                <c:pt idx="36">
                  <c:v>14.742857142857142</c:v>
                </c:pt>
                <c:pt idx="37">
                  <c:v>15.085714285714284</c:v>
                </c:pt>
                <c:pt idx="38">
                  <c:v>15.428571428571429</c:v>
                </c:pt>
                <c:pt idx="39">
                  <c:v>15.77142857142857</c:v>
                </c:pt>
                <c:pt idx="40">
                  <c:v>16.114285714285714</c:v>
                </c:pt>
                <c:pt idx="41">
                  <c:v>16.457142857142856</c:v>
                </c:pt>
                <c:pt idx="42">
                  <c:v>16.8</c:v>
                </c:pt>
                <c:pt idx="43">
                  <c:v>17.142857142857142</c:v>
                </c:pt>
                <c:pt idx="44">
                  <c:v>17.485714285714288</c:v>
                </c:pt>
                <c:pt idx="45">
                  <c:v>17.828571428571429</c:v>
                </c:pt>
                <c:pt idx="46">
                  <c:v>18.171428571428571</c:v>
                </c:pt>
                <c:pt idx="47">
                  <c:v>18.514285714285712</c:v>
                </c:pt>
                <c:pt idx="48">
                  <c:v>18.857142857142854</c:v>
                </c:pt>
                <c:pt idx="49">
                  <c:v>19.200000000000003</c:v>
                </c:pt>
                <c:pt idx="50">
                  <c:v>19.200000000000003</c:v>
                </c:pt>
                <c:pt idx="51">
                  <c:v>19.200000000000003</c:v>
                </c:pt>
                <c:pt idx="52">
                  <c:v>19.200000000000003</c:v>
                </c:pt>
                <c:pt idx="53">
                  <c:v>19.200000000000003</c:v>
                </c:pt>
                <c:pt idx="54">
                  <c:v>19.200000000000003</c:v>
                </c:pt>
                <c:pt idx="55">
                  <c:v>19.200000000000003</c:v>
                </c:pt>
                <c:pt idx="56">
                  <c:v>19.200000000000003</c:v>
                </c:pt>
                <c:pt idx="57">
                  <c:v>19.200000000000003</c:v>
                </c:pt>
                <c:pt idx="58">
                  <c:v>19.200000000000003</c:v>
                </c:pt>
                <c:pt idx="59">
                  <c:v>19.200000000000003</c:v>
                </c:pt>
                <c:pt idx="60">
                  <c:v>19.200000000000003</c:v>
                </c:pt>
                <c:pt idx="61">
                  <c:v>19.200000000000003</c:v>
                </c:pt>
                <c:pt idx="62">
                  <c:v>19.200000000000003</c:v>
                </c:pt>
                <c:pt idx="63">
                  <c:v>19.200000000000003</c:v>
                </c:pt>
                <c:pt idx="64">
                  <c:v>19.200000000000003</c:v>
                </c:pt>
                <c:pt idx="65">
                  <c:v>19.200000000000003</c:v>
                </c:pt>
                <c:pt idx="66">
                  <c:v>19.200000000000003</c:v>
                </c:pt>
                <c:pt idx="67">
                  <c:v>19.200000000000003</c:v>
                </c:pt>
                <c:pt idx="68">
                  <c:v>19.200000000000003</c:v>
                </c:pt>
                <c:pt idx="69">
                  <c:v>19.200000000000003</c:v>
                </c:pt>
                <c:pt idx="70">
                  <c:v>19.200000000000003</c:v>
                </c:pt>
                <c:pt idx="71">
                  <c:v>19.200000000000003</c:v>
                </c:pt>
                <c:pt idx="72">
                  <c:v>19.200000000000003</c:v>
                </c:pt>
                <c:pt idx="73">
                  <c:v>19.200000000000003</c:v>
                </c:pt>
                <c:pt idx="74">
                  <c:v>19.200000000000003</c:v>
                </c:pt>
                <c:pt idx="75">
                  <c:v>19.200000000000003</c:v>
                </c:pt>
                <c:pt idx="76">
                  <c:v>19.200000000000003</c:v>
                </c:pt>
                <c:pt idx="77">
                  <c:v>19.200000000000003</c:v>
                </c:pt>
                <c:pt idx="78">
                  <c:v>19.200000000000003</c:v>
                </c:pt>
                <c:pt idx="79">
                  <c:v>19.200000000000003</c:v>
                </c:pt>
                <c:pt idx="80">
                  <c:v>19.200000000000003</c:v>
                </c:pt>
                <c:pt idx="81">
                  <c:v>19.200000000000003</c:v>
                </c:pt>
                <c:pt idx="82">
                  <c:v>19.200000000000003</c:v>
                </c:pt>
                <c:pt idx="83">
                  <c:v>19.200000000000003</c:v>
                </c:pt>
                <c:pt idx="84">
                  <c:v>19.200000000000003</c:v>
                </c:pt>
                <c:pt idx="85">
                  <c:v>19.200000000000003</c:v>
                </c:pt>
                <c:pt idx="86">
                  <c:v>19.200000000000003</c:v>
                </c:pt>
                <c:pt idx="87">
                  <c:v>19.200000000000003</c:v>
                </c:pt>
                <c:pt idx="88">
                  <c:v>19.200000000000003</c:v>
                </c:pt>
                <c:pt idx="89">
                  <c:v>19.200000000000003</c:v>
                </c:pt>
                <c:pt idx="90">
                  <c:v>19.200000000000003</c:v>
                </c:pt>
                <c:pt idx="91">
                  <c:v>19.200000000000003</c:v>
                </c:pt>
                <c:pt idx="92">
                  <c:v>19.200000000000003</c:v>
                </c:pt>
                <c:pt idx="93">
                  <c:v>19.200000000000003</c:v>
                </c:pt>
                <c:pt idx="94">
                  <c:v>19.200000000000003</c:v>
                </c:pt>
                <c:pt idx="95">
                  <c:v>19.200000000000003</c:v>
                </c:pt>
                <c:pt idx="96">
                  <c:v>19.200000000000003</c:v>
                </c:pt>
                <c:pt idx="97">
                  <c:v>19.200000000000003</c:v>
                </c:pt>
                <c:pt idx="98">
                  <c:v>19.200000000000003</c:v>
                </c:pt>
                <c:pt idx="99">
                  <c:v>19.200000000000003</c:v>
                </c:pt>
                <c:pt idx="100">
                  <c:v>19.200000000000003</c:v>
                </c:pt>
                <c:pt idx="101">
                  <c:v>19.200000000000003</c:v>
                </c:pt>
                <c:pt idx="102">
                  <c:v>19.200000000000003</c:v>
                </c:pt>
                <c:pt idx="103">
                  <c:v>19.200000000000003</c:v>
                </c:pt>
                <c:pt idx="104">
                  <c:v>19.200000000000003</c:v>
                </c:pt>
                <c:pt idx="105">
                  <c:v>19.200000000000003</c:v>
                </c:pt>
                <c:pt idx="106">
                  <c:v>19.200000000000003</c:v>
                </c:pt>
                <c:pt idx="107">
                  <c:v>19.200000000000003</c:v>
                </c:pt>
                <c:pt idx="108">
                  <c:v>19.200000000000003</c:v>
                </c:pt>
                <c:pt idx="109">
                  <c:v>19.200000000000003</c:v>
                </c:pt>
                <c:pt idx="110">
                  <c:v>19.200000000000003</c:v>
                </c:pt>
                <c:pt idx="111">
                  <c:v>19.200000000000003</c:v>
                </c:pt>
                <c:pt idx="112">
                  <c:v>19.200000000000003</c:v>
                </c:pt>
                <c:pt idx="113">
                  <c:v>19.200000000000003</c:v>
                </c:pt>
                <c:pt idx="114">
                  <c:v>19.200000000000003</c:v>
                </c:pt>
                <c:pt idx="115">
                  <c:v>19.200000000000003</c:v>
                </c:pt>
                <c:pt idx="116">
                  <c:v>19.200000000000003</c:v>
                </c:pt>
                <c:pt idx="117">
                  <c:v>19.200000000000003</c:v>
                </c:pt>
                <c:pt idx="118">
                  <c:v>19.200000000000003</c:v>
                </c:pt>
                <c:pt idx="119">
                  <c:v>19.200000000000003</c:v>
                </c:pt>
                <c:pt idx="120">
                  <c:v>19.200000000000003</c:v>
                </c:pt>
                <c:pt idx="121">
                  <c:v>19.200000000000003</c:v>
                </c:pt>
                <c:pt idx="122">
                  <c:v>19.200000000000003</c:v>
                </c:pt>
                <c:pt idx="123">
                  <c:v>19.200000000000003</c:v>
                </c:pt>
                <c:pt idx="124">
                  <c:v>19.200000000000003</c:v>
                </c:pt>
                <c:pt idx="125">
                  <c:v>19.200000000000003</c:v>
                </c:pt>
                <c:pt idx="126">
                  <c:v>19.200000000000003</c:v>
                </c:pt>
                <c:pt idx="127">
                  <c:v>19.200000000000003</c:v>
                </c:pt>
                <c:pt idx="128">
                  <c:v>19.200000000000003</c:v>
                </c:pt>
                <c:pt idx="129">
                  <c:v>19.200000000000003</c:v>
                </c:pt>
                <c:pt idx="130">
                  <c:v>19.200000000000003</c:v>
                </c:pt>
                <c:pt idx="131">
                  <c:v>19.200000000000003</c:v>
                </c:pt>
                <c:pt idx="132">
                  <c:v>19.200000000000003</c:v>
                </c:pt>
                <c:pt idx="133">
                  <c:v>19.200000000000003</c:v>
                </c:pt>
                <c:pt idx="134">
                  <c:v>19.200000000000003</c:v>
                </c:pt>
                <c:pt idx="135">
                  <c:v>19.200000000000003</c:v>
                </c:pt>
                <c:pt idx="136">
                  <c:v>19.200000000000003</c:v>
                </c:pt>
                <c:pt idx="137">
                  <c:v>19.200000000000003</c:v>
                </c:pt>
                <c:pt idx="138">
                  <c:v>19.200000000000003</c:v>
                </c:pt>
                <c:pt idx="139">
                  <c:v>19.200000000000003</c:v>
                </c:pt>
                <c:pt idx="140">
                  <c:v>19.200000000000003</c:v>
                </c:pt>
                <c:pt idx="141">
                  <c:v>19.200000000000003</c:v>
                </c:pt>
                <c:pt idx="142">
                  <c:v>19.200000000000003</c:v>
                </c:pt>
                <c:pt idx="143">
                  <c:v>19.200000000000003</c:v>
                </c:pt>
                <c:pt idx="144">
                  <c:v>19.200000000000003</c:v>
                </c:pt>
                <c:pt idx="145">
                  <c:v>19.200000000000003</c:v>
                </c:pt>
                <c:pt idx="146">
                  <c:v>19.200000000000003</c:v>
                </c:pt>
                <c:pt idx="147">
                  <c:v>19.200000000000003</c:v>
                </c:pt>
                <c:pt idx="148">
                  <c:v>19.200000000000003</c:v>
                </c:pt>
                <c:pt idx="149">
                  <c:v>19.200000000000003</c:v>
                </c:pt>
                <c:pt idx="150">
                  <c:v>19.200000000000003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26-48F6-867E-23448B9E5ECB}"/>
            </c:ext>
          </c:extLst>
        </c:ser>
        <c:ser>
          <c:idx val="2"/>
          <c:order val="2"/>
          <c:tx>
            <c:v>SW Storage @ MAD</c:v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Budget!$S$17:$S$167</c:f>
              <c:numCache>
                <c:formatCode>0.00</c:formatCode>
                <c:ptCount val="151"/>
                <c:pt idx="0">
                  <c:v>1.9800000000000002</c:v>
                </c:pt>
                <c:pt idx="1">
                  <c:v>2.2628571428571429</c:v>
                </c:pt>
                <c:pt idx="2">
                  <c:v>2.5457142857142858</c:v>
                </c:pt>
                <c:pt idx="3">
                  <c:v>2.8285714285714287</c:v>
                </c:pt>
                <c:pt idx="4">
                  <c:v>3.1114285714285712</c:v>
                </c:pt>
                <c:pt idx="5">
                  <c:v>3.3942857142857141</c:v>
                </c:pt>
                <c:pt idx="6">
                  <c:v>3.677142857142857</c:v>
                </c:pt>
                <c:pt idx="7">
                  <c:v>3.9600000000000004</c:v>
                </c:pt>
                <c:pt idx="8">
                  <c:v>4.2428571428571429</c:v>
                </c:pt>
                <c:pt idx="9">
                  <c:v>4.5257142857142858</c:v>
                </c:pt>
                <c:pt idx="10">
                  <c:v>4.8085714285714287</c:v>
                </c:pt>
                <c:pt idx="11">
                  <c:v>5.0914285714285716</c:v>
                </c:pt>
                <c:pt idx="12">
                  <c:v>5.3742857142857137</c:v>
                </c:pt>
                <c:pt idx="13">
                  <c:v>5.6571428571428575</c:v>
                </c:pt>
                <c:pt idx="14">
                  <c:v>5.9399999999999995</c:v>
                </c:pt>
                <c:pt idx="15">
                  <c:v>6.2228571428571424</c:v>
                </c:pt>
                <c:pt idx="16">
                  <c:v>6.5057142857142862</c:v>
                </c:pt>
                <c:pt idx="17">
                  <c:v>6.7885714285714283</c:v>
                </c:pt>
                <c:pt idx="18">
                  <c:v>7.0714285714285712</c:v>
                </c:pt>
                <c:pt idx="19">
                  <c:v>7.3542857142857141</c:v>
                </c:pt>
                <c:pt idx="20">
                  <c:v>7.637142857142857</c:v>
                </c:pt>
                <c:pt idx="21">
                  <c:v>7.9200000000000008</c:v>
                </c:pt>
                <c:pt idx="22">
                  <c:v>8.2028571428571428</c:v>
                </c:pt>
                <c:pt idx="23">
                  <c:v>8.485714285714284</c:v>
                </c:pt>
                <c:pt idx="24">
                  <c:v>8.7685714285714287</c:v>
                </c:pt>
                <c:pt idx="25">
                  <c:v>9.0514285714285716</c:v>
                </c:pt>
                <c:pt idx="26">
                  <c:v>9.3342857142857145</c:v>
                </c:pt>
                <c:pt idx="27">
                  <c:v>9.6171428571428574</c:v>
                </c:pt>
                <c:pt idx="28">
                  <c:v>9.9</c:v>
                </c:pt>
                <c:pt idx="29">
                  <c:v>10.182857142857143</c:v>
                </c:pt>
                <c:pt idx="30">
                  <c:v>10.465714285714286</c:v>
                </c:pt>
                <c:pt idx="31">
                  <c:v>10.748571428571427</c:v>
                </c:pt>
                <c:pt idx="32">
                  <c:v>11.031428571428574</c:v>
                </c:pt>
                <c:pt idx="33">
                  <c:v>11.314285714285715</c:v>
                </c:pt>
                <c:pt idx="34">
                  <c:v>11.597142857142856</c:v>
                </c:pt>
                <c:pt idx="35">
                  <c:v>11.879999999999999</c:v>
                </c:pt>
                <c:pt idx="36">
                  <c:v>12.162857142857142</c:v>
                </c:pt>
                <c:pt idx="37">
                  <c:v>12.445714285714285</c:v>
                </c:pt>
                <c:pt idx="38">
                  <c:v>12.728571428571428</c:v>
                </c:pt>
                <c:pt idx="39">
                  <c:v>13.011428571428571</c:v>
                </c:pt>
                <c:pt idx="40">
                  <c:v>13.294285714285714</c:v>
                </c:pt>
                <c:pt idx="41">
                  <c:v>13.577142857142857</c:v>
                </c:pt>
                <c:pt idx="42">
                  <c:v>13.86</c:v>
                </c:pt>
                <c:pt idx="43">
                  <c:v>14.142857142857142</c:v>
                </c:pt>
                <c:pt idx="44">
                  <c:v>14.425714285714287</c:v>
                </c:pt>
                <c:pt idx="45">
                  <c:v>14.708571428571428</c:v>
                </c:pt>
                <c:pt idx="46">
                  <c:v>14.991428571428571</c:v>
                </c:pt>
                <c:pt idx="47">
                  <c:v>15.274285714285714</c:v>
                </c:pt>
                <c:pt idx="48">
                  <c:v>15.557142857142855</c:v>
                </c:pt>
                <c:pt idx="49">
                  <c:v>15.840000000000002</c:v>
                </c:pt>
                <c:pt idx="50">
                  <c:v>15.840000000000002</c:v>
                </c:pt>
                <c:pt idx="51">
                  <c:v>15.840000000000002</c:v>
                </c:pt>
                <c:pt idx="52">
                  <c:v>15.840000000000002</c:v>
                </c:pt>
                <c:pt idx="53">
                  <c:v>15.840000000000002</c:v>
                </c:pt>
                <c:pt idx="54">
                  <c:v>15.840000000000002</c:v>
                </c:pt>
                <c:pt idx="55">
                  <c:v>15.840000000000002</c:v>
                </c:pt>
                <c:pt idx="56">
                  <c:v>15.840000000000002</c:v>
                </c:pt>
                <c:pt idx="57">
                  <c:v>15.840000000000002</c:v>
                </c:pt>
                <c:pt idx="58">
                  <c:v>15.840000000000002</c:v>
                </c:pt>
                <c:pt idx="59">
                  <c:v>15.840000000000002</c:v>
                </c:pt>
                <c:pt idx="60">
                  <c:v>15.840000000000002</c:v>
                </c:pt>
                <c:pt idx="61">
                  <c:v>15.840000000000002</c:v>
                </c:pt>
                <c:pt idx="62">
                  <c:v>15.840000000000002</c:v>
                </c:pt>
                <c:pt idx="63">
                  <c:v>15.840000000000002</c:v>
                </c:pt>
                <c:pt idx="64">
                  <c:v>15.840000000000002</c:v>
                </c:pt>
                <c:pt idx="65">
                  <c:v>15.840000000000002</c:v>
                </c:pt>
                <c:pt idx="66">
                  <c:v>15.840000000000002</c:v>
                </c:pt>
                <c:pt idx="67">
                  <c:v>15.840000000000002</c:v>
                </c:pt>
                <c:pt idx="68">
                  <c:v>15.840000000000002</c:v>
                </c:pt>
                <c:pt idx="69">
                  <c:v>15.840000000000002</c:v>
                </c:pt>
                <c:pt idx="70">
                  <c:v>15.840000000000002</c:v>
                </c:pt>
                <c:pt idx="71">
                  <c:v>15.840000000000002</c:v>
                </c:pt>
                <c:pt idx="72">
                  <c:v>15.840000000000002</c:v>
                </c:pt>
                <c:pt idx="73">
                  <c:v>15.840000000000002</c:v>
                </c:pt>
                <c:pt idx="74">
                  <c:v>15.840000000000002</c:v>
                </c:pt>
                <c:pt idx="75">
                  <c:v>15.840000000000002</c:v>
                </c:pt>
                <c:pt idx="76">
                  <c:v>15.840000000000002</c:v>
                </c:pt>
                <c:pt idx="77">
                  <c:v>15.840000000000002</c:v>
                </c:pt>
                <c:pt idx="78">
                  <c:v>15.840000000000002</c:v>
                </c:pt>
                <c:pt idx="79">
                  <c:v>15.840000000000002</c:v>
                </c:pt>
                <c:pt idx="80">
                  <c:v>15.840000000000002</c:v>
                </c:pt>
                <c:pt idx="81">
                  <c:v>15.840000000000002</c:v>
                </c:pt>
                <c:pt idx="82">
                  <c:v>15.840000000000002</c:v>
                </c:pt>
                <c:pt idx="83">
                  <c:v>15.840000000000002</c:v>
                </c:pt>
                <c:pt idx="84">
                  <c:v>15.840000000000002</c:v>
                </c:pt>
                <c:pt idx="85">
                  <c:v>15.840000000000002</c:v>
                </c:pt>
                <c:pt idx="86">
                  <c:v>15.840000000000002</c:v>
                </c:pt>
                <c:pt idx="87">
                  <c:v>15.840000000000002</c:v>
                </c:pt>
                <c:pt idx="88">
                  <c:v>15.840000000000002</c:v>
                </c:pt>
                <c:pt idx="89">
                  <c:v>15.840000000000002</c:v>
                </c:pt>
                <c:pt idx="90">
                  <c:v>15.840000000000002</c:v>
                </c:pt>
                <c:pt idx="91">
                  <c:v>15.840000000000002</c:v>
                </c:pt>
                <c:pt idx="92">
                  <c:v>15.840000000000002</c:v>
                </c:pt>
                <c:pt idx="93">
                  <c:v>15.840000000000002</c:v>
                </c:pt>
                <c:pt idx="94">
                  <c:v>15.840000000000002</c:v>
                </c:pt>
                <c:pt idx="95">
                  <c:v>15.840000000000002</c:v>
                </c:pt>
                <c:pt idx="96">
                  <c:v>15.840000000000002</c:v>
                </c:pt>
                <c:pt idx="97">
                  <c:v>15.840000000000002</c:v>
                </c:pt>
                <c:pt idx="98">
                  <c:v>15.840000000000002</c:v>
                </c:pt>
                <c:pt idx="99">
                  <c:v>15.840000000000002</c:v>
                </c:pt>
                <c:pt idx="100">
                  <c:v>15.840000000000002</c:v>
                </c:pt>
                <c:pt idx="101">
                  <c:v>15.840000000000002</c:v>
                </c:pt>
                <c:pt idx="102">
                  <c:v>15.840000000000002</c:v>
                </c:pt>
                <c:pt idx="103">
                  <c:v>15.840000000000002</c:v>
                </c:pt>
                <c:pt idx="104">
                  <c:v>15.840000000000002</c:v>
                </c:pt>
                <c:pt idx="105">
                  <c:v>15.840000000000002</c:v>
                </c:pt>
                <c:pt idx="106">
                  <c:v>15.840000000000002</c:v>
                </c:pt>
                <c:pt idx="107">
                  <c:v>15.840000000000002</c:v>
                </c:pt>
                <c:pt idx="108">
                  <c:v>15.840000000000002</c:v>
                </c:pt>
                <c:pt idx="109">
                  <c:v>15.840000000000002</c:v>
                </c:pt>
                <c:pt idx="110">
                  <c:v>15.840000000000002</c:v>
                </c:pt>
                <c:pt idx="111">
                  <c:v>15.840000000000002</c:v>
                </c:pt>
                <c:pt idx="112">
                  <c:v>15.840000000000002</c:v>
                </c:pt>
                <c:pt idx="113">
                  <c:v>15.840000000000002</c:v>
                </c:pt>
                <c:pt idx="114">
                  <c:v>15.840000000000002</c:v>
                </c:pt>
                <c:pt idx="115">
                  <c:v>15.840000000000002</c:v>
                </c:pt>
                <c:pt idx="116">
                  <c:v>15.840000000000002</c:v>
                </c:pt>
                <c:pt idx="117">
                  <c:v>15.840000000000002</c:v>
                </c:pt>
                <c:pt idx="118">
                  <c:v>15.840000000000002</c:v>
                </c:pt>
                <c:pt idx="119">
                  <c:v>15.840000000000002</c:v>
                </c:pt>
                <c:pt idx="120">
                  <c:v>15.840000000000002</c:v>
                </c:pt>
                <c:pt idx="121">
                  <c:v>15.840000000000002</c:v>
                </c:pt>
                <c:pt idx="122">
                  <c:v>15.840000000000002</c:v>
                </c:pt>
                <c:pt idx="123">
                  <c:v>15.840000000000002</c:v>
                </c:pt>
                <c:pt idx="124">
                  <c:v>15.840000000000002</c:v>
                </c:pt>
                <c:pt idx="125">
                  <c:v>15.840000000000002</c:v>
                </c:pt>
                <c:pt idx="126">
                  <c:v>15.840000000000002</c:v>
                </c:pt>
                <c:pt idx="127">
                  <c:v>15.840000000000002</c:v>
                </c:pt>
                <c:pt idx="128">
                  <c:v>15.840000000000002</c:v>
                </c:pt>
                <c:pt idx="129">
                  <c:v>15.840000000000002</c:v>
                </c:pt>
                <c:pt idx="130">
                  <c:v>15.840000000000002</c:v>
                </c:pt>
                <c:pt idx="131">
                  <c:v>15.840000000000002</c:v>
                </c:pt>
                <c:pt idx="132">
                  <c:v>15.840000000000002</c:v>
                </c:pt>
                <c:pt idx="133">
                  <c:v>15.840000000000002</c:v>
                </c:pt>
                <c:pt idx="134">
                  <c:v>15.840000000000002</c:v>
                </c:pt>
                <c:pt idx="135">
                  <c:v>15.840000000000002</c:v>
                </c:pt>
                <c:pt idx="136">
                  <c:v>15.840000000000002</c:v>
                </c:pt>
                <c:pt idx="137">
                  <c:v>15.840000000000002</c:v>
                </c:pt>
                <c:pt idx="138">
                  <c:v>15.840000000000002</c:v>
                </c:pt>
                <c:pt idx="139">
                  <c:v>15.840000000000002</c:v>
                </c:pt>
                <c:pt idx="140">
                  <c:v>15.840000000000002</c:v>
                </c:pt>
                <c:pt idx="141">
                  <c:v>15.840000000000002</c:v>
                </c:pt>
                <c:pt idx="142">
                  <c:v>15.840000000000002</c:v>
                </c:pt>
                <c:pt idx="143">
                  <c:v>15.840000000000002</c:v>
                </c:pt>
                <c:pt idx="144">
                  <c:v>15.840000000000002</c:v>
                </c:pt>
                <c:pt idx="145">
                  <c:v>15.840000000000002</c:v>
                </c:pt>
                <c:pt idx="146">
                  <c:v>15.840000000000002</c:v>
                </c:pt>
                <c:pt idx="147">
                  <c:v>15.840000000000002</c:v>
                </c:pt>
                <c:pt idx="148">
                  <c:v>15.840000000000002</c:v>
                </c:pt>
                <c:pt idx="149">
                  <c:v>15.840000000000002</c:v>
                </c:pt>
                <c:pt idx="150">
                  <c:v>15.840000000000002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26-48F6-867E-23448B9E5ECB}"/>
            </c:ext>
          </c:extLst>
        </c:ser>
        <c:ser>
          <c:idx val="3"/>
          <c:order val="3"/>
          <c:tx>
            <c:v>Rain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8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Budget!$D$17:$D$167</c:f>
              <c:numCache>
                <c:formatCode>General</c:formatCode>
                <c:ptCount val="151"/>
                <c:pt idx="0">
                  <c:v>0.21</c:v>
                </c:pt>
                <c:pt idx="1">
                  <c:v>0.01</c:v>
                </c:pt>
                <c:pt idx="2">
                  <c:v>0.14000000000000001</c:v>
                </c:pt>
                <c:pt idx="3">
                  <c:v>0.01</c:v>
                </c:pt>
                <c:pt idx="4">
                  <c:v>0.02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0.28000000000000003</c:v>
                </c:pt>
                <c:pt idx="10">
                  <c:v>0</c:v>
                </c:pt>
                <c:pt idx="11">
                  <c:v>0.05</c:v>
                </c:pt>
                <c:pt idx="12">
                  <c:v>1.32</c:v>
                </c:pt>
                <c:pt idx="13">
                  <c:v>0</c:v>
                </c:pt>
                <c:pt idx="14">
                  <c:v>0</c:v>
                </c:pt>
                <c:pt idx="15">
                  <c:v>0.04</c:v>
                </c:pt>
                <c:pt idx="16">
                  <c:v>0.16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0.06</c:v>
                </c:pt>
                <c:pt idx="27">
                  <c:v>0</c:v>
                </c:pt>
                <c:pt idx="28">
                  <c:v>0</c:v>
                </c:pt>
                <c:pt idx="29">
                  <c:v>0.03</c:v>
                </c:pt>
                <c:pt idx="30">
                  <c:v>0</c:v>
                </c:pt>
                <c:pt idx="31">
                  <c:v>0</c:v>
                </c:pt>
                <c:pt idx="32">
                  <c:v>0.01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0.02</c:v>
                </c:pt>
                <c:pt idx="40">
                  <c:v>7.0000000000000007E-2</c:v>
                </c:pt>
                <c:pt idx="41">
                  <c:v>0.01</c:v>
                </c:pt>
                <c:pt idx="42">
                  <c:v>0.14000000000000001</c:v>
                </c:pt>
                <c:pt idx="43">
                  <c:v>0.35</c:v>
                </c:pt>
                <c:pt idx="44">
                  <c:v>0</c:v>
                </c:pt>
                <c:pt idx="45">
                  <c:v>0.18</c:v>
                </c:pt>
                <c:pt idx="46">
                  <c:v>0</c:v>
                </c:pt>
                <c:pt idx="47">
                  <c:v>0.18</c:v>
                </c:pt>
                <c:pt idx="48">
                  <c:v>0.19</c:v>
                </c:pt>
                <c:pt idx="49">
                  <c:v>0.09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0.04</c:v>
                </c:pt>
                <c:pt idx="60">
                  <c:v>0</c:v>
                </c:pt>
                <c:pt idx="61">
                  <c:v>1.65</c:v>
                </c:pt>
                <c:pt idx="62">
                  <c:v>0</c:v>
                </c:pt>
                <c:pt idx="63">
                  <c:v>0</c:v>
                </c:pt>
                <c:pt idx="64">
                  <c:v>0.05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26-48F6-867E-23448B9E5ECB}"/>
            </c:ext>
          </c:extLst>
        </c:ser>
        <c:ser>
          <c:idx val="4"/>
          <c:order val="4"/>
          <c:tx>
            <c:v>Irrigation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Budget!$E$17:$E$167</c:f>
              <c:numCache>
                <c:formatCode>0.00</c:formatCode>
                <c:ptCount val="151"/>
                <c:pt idx="7">
                  <c:v>0.26</c:v>
                </c:pt>
                <c:pt idx="31">
                  <c:v>1</c:v>
                </c:pt>
                <c:pt idx="38">
                  <c:v>1</c:v>
                </c:pt>
                <c:pt idx="42">
                  <c:v>1</c:v>
                </c:pt>
                <c:pt idx="48">
                  <c:v>1</c:v>
                </c:pt>
                <c:pt idx="56">
                  <c:v>1</c:v>
                </c:pt>
                <c:pt idx="64">
                  <c:v>1</c:v>
                </c:pt>
                <c:pt idx="73">
                  <c:v>1</c:v>
                </c:pt>
                <c:pt idx="8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26-48F6-867E-23448B9E5ECB}"/>
            </c:ext>
          </c:extLst>
        </c:ser>
        <c:ser>
          <c:idx val="5"/>
          <c:order val="5"/>
          <c:tx>
            <c:v>SW Storage @ PWP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Budget!$Q$17:$Q$167</c:f>
              <c:numCache>
                <c:formatCode>0.00</c:formatCode>
                <c:ptCount val="151"/>
                <c:pt idx="0">
                  <c:v>1.56</c:v>
                </c:pt>
                <c:pt idx="1">
                  <c:v>1.7828571428571429</c:v>
                </c:pt>
                <c:pt idx="2">
                  <c:v>2.0057142857142858</c:v>
                </c:pt>
                <c:pt idx="3">
                  <c:v>2.2285714285714286</c:v>
                </c:pt>
                <c:pt idx="4">
                  <c:v>2.4514285714285715</c:v>
                </c:pt>
                <c:pt idx="5">
                  <c:v>2.6742857142857139</c:v>
                </c:pt>
                <c:pt idx="6">
                  <c:v>2.8971428571428572</c:v>
                </c:pt>
                <c:pt idx="7">
                  <c:v>3.12</c:v>
                </c:pt>
                <c:pt idx="8">
                  <c:v>3.342857142857143</c:v>
                </c:pt>
                <c:pt idx="9">
                  <c:v>3.5657142857142858</c:v>
                </c:pt>
                <c:pt idx="10">
                  <c:v>3.7885714285714287</c:v>
                </c:pt>
                <c:pt idx="11">
                  <c:v>4.0114285714285716</c:v>
                </c:pt>
                <c:pt idx="12">
                  <c:v>4.234285714285714</c:v>
                </c:pt>
                <c:pt idx="13">
                  <c:v>4.4571428571428573</c:v>
                </c:pt>
                <c:pt idx="14">
                  <c:v>4.68</c:v>
                </c:pt>
                <c:pt idx="15">
                  <c:v>4.9028571428571421</c:v>
                </c:pt>
                <c:pt idx="16">
                  <c:v>5.1257142857142863</c:v>
                </c:pt>
                <c:pt idx="17">
                  <c:v>5.3485714285714279</c:v>
                </c:pt>
                <c:pt idx="18">
                  <c:v>5.5714285714285712</c:v>
                </c:pt>
                <c:pt idx="19">
                  <c:v>5.7942857142857145</c:v>
                </c:pt>
                <c:pt idx="20">
                  <c:v>6.0171428571428569</c:v>
                </c:pt>
                <c:pt idx="21">
                  <c:v>6.24</c:v>
                </c:pt>
                <c:pt idx="22">
                  <c:v>6.4628571428571435</c:v>
                </c:pt>
                <c:pt idx="23">
                  <c:v>6.6857142857142851</c:v>
                </c:pt>
                <c:pt idx="24">
                  <c:v>6.9085714285714284</c:v>
                </c:pt>
                <c:pt idx="25">
                  <c:v>7.1314285714285717</c:v>
                </c:pt>
                <c:pt idx="26">
                  <c:v>7.3542857142857141</c:v>
                </c:pt>
                <c:pt idx="27">
                  <c:v>7.5771428571428574</c:v>
                </c:pt>
                <c:pt idx="28">
                  <c:v>7.8000000000000007</c:v>
                </c:pt>
                <c:pt idx="29">
                  <c:v>8.0228571428571431</c:v>
                </c:pt>
                <c:pt idx="30">
                  <c:v>8.2457142857142856</c:v>
                </c:pt>
                <c:pt idx="31">
                  <c:v>8.468571428571428</c:v>
                </c:pt>
                <c:pt idx="32">
                  <c:v>8.6914285714285722</c:v>
                </c:pt>
                <c:pt idx="33">
                  <c:v>8.9142857142857146</c:v>
                </c:pt>
                <c:pt idx="34">
                  <c:v>9.137142857142857</c:v>
                </c:pt>
                <c:pt idx="35">
                  <c:v>9.36</c:v>
                </c:pt>
                <c:pt idx="36">
                  <c:v>9.5828571428571419</c:v>
                </c:pt>
                <c:pt idx="37">
                  <c:v>9.8057142857142843</c:v>
                </c:pt>
                <c:pt idx="38">
                  <c:v>10.028571428571428</c:v>
                </c:pt>
                <c:pt idx="39">
                  <c:v>10.251428571428571</c:v>
                </c:pt>
                <c:pt idx="40">
                  <c:v>10.474285714285715</c:v>
                </c:pt>
                <c:pt idx="41">
                  <c:v>10.697142857142856</c:v>
                </c:pt>
                <c:pt idx="42">
                  <c:v>10.92</c:v>
                </c:pt>
                <c:pt idx="43">
                  <c:v>11.142857142857142</c:v>
                </c:pt>
                <c:pt idx="44">
                  <c:v>11.365714285714287</c:v>
                </c:pt>
                <c:pt idx="45">
                  <c:v>11.588571428571429</c:v>
                </c:pt>
                <c:pt idx="46">
                  <c:v>11.811428571428571</c:v>
                </c:pt>
                <c:pt idx="47">
                  <c:v>12.034285714285714</c:v>
                </c:pt>
                <c:pt idx="48">
                  <c:v>12.257142857142856</c:v>
                </c:pt>
                <c:pt idx="49">
                  <c:v>12.48</c:v>
                </c:pt>
                <c:pt idx="50">
                  <c:v>12.48</c:v>
                </c:pt>
                <c:pt idx="51">
                  <c:v>12.48</c:v>
                </c:pt>
                <c:pt idx="52">
                  <c:v>12.48</c:v>
                </c:pt>
                <c:pt idx="53">
                  <c:v>12.48</c:v>
                </c:pt>
                <c:pt idx="54">
                  <c:v>12.48</c:v>
                </c:pt>
                <c:pt idx="55">
                  <c:v>12.48</c:v>
                </c:pt>
                <c:pt idx="56">
                  <c:v>12.48</c:v>
                </c:pt>
                <c:pt idx="57">
                  <c:v>12.48</c:v>
                </c:pt>
                <c:pt idx="58">
                  <c:v>12.48</c:v>
                </c:pt>
                <c:pt idx="59">
                  <c:v>12.48</c:v>
                </c:pt>
                <c:pt idx="60">
                  <c:v>12.48</c:v>
                </c:pt>
                <c:pt idx="61">
                  <c:v>12.48</c:v>
                </c:pt>
                <c:pt idx="62">
                  <c:v>12.48</c:v>
                </c:pt>
                <c:pt idx="63">
                  <c:v>12.48</c:v>
                </c:pt>
                <c:pt idx="64">
                  <c:v>12.48</c:v>
                </c:pt>
                <c:pt idx="65">
                  <c:v>12.48</c:v>
                </c:pt>
                <c:pt idx="66">
                  <c:v>12.48</c:v>
                </c:pt>
                <c:pt idx="67">
                  <c:v>12.48</c:v>
                </c:pt>
                <c:pt idx="68">
                  <c:v>12.48</c:v>
                </c:pt>
                <c:pt idx="69">
                  <c:v>12.48</c:v>
                </c:pt>
                <c:pt idx="70">
                  <c:v>12.48</c:v>
                </c:pt>
                <c:pt idx="71">
                  <c:v>12.48</c:v>
                </c:pt>
                <c:pt idx="72">
                  <c:v>12.48</c:v>
                </c:pt>
                <c:pt idx="73">
                  <c:v>12.48</c:v>
                </c:pt>
                <c:pt idx="74">
                  <c:v>12.48</c:v>
                </c:pt>
                <c:pt idx="75">
                  <c:v>12.48</c:v>
                </c:pt>
                <c:pt idx="76">
                  <c:v>12.48</c:v>
                </c:pt>
                <c:pt idx="77">
                  <c:v>12.48</c:v>
                </c:pt>
                <c:pt idx="78">
                  <c:v>12.48</c:v>
                </c:pt>
                <c:pt idx="79">
                  <c:v>12.48</c:v>
                </c:pt>
                <c:pt idx="80">
                  <c:v>12.48</c:v>
                </c:pt>
                <c:pt idx="81">
                  <c:v>12.48</c:v>
                </c:pt>
                <c:pt idx="82">
                  <c:v>12.48</c:v>
                </c:pt>
                <c:pt idx="83">
                  <c:v>12.48</c:v>
                </c:pt>
                <c:pt idx="84">
                  <c:v>12.48</c:v>
                </c:pt>
                <c:pt idx="85">
                  <c:v>12.48</c:v>
                </c:pt>
                <c:pt idx="86">
                  <c:v>12.48</c:v>
                </c:pt>
                <c:pt idx="87">
                  <c:v>12.48</c:v>
                </c:pt>
                <c:pt idx="88">
                  <c:v>12.48</c:v>
                </c:pt>
                <c:pt idx="89">
                  <c:v>12.48</c:v>
                </c:pt>
                <c:pt idx="90">
                  <c:v>12.48</c:v>
                </c:pt>
                <c:pt idx="91">
                  <c:v>12.48</c:v>
                </c:pt>
                <c:pt idx="92">
                  <c:v>12.48</c:v>
                </c:pt>
                <c:pt idx="93">
                  <c:v>12.48</c:v>
                </c:pt>
                <c:pt idx="94">
                  <c:v>12.48</c:v>
                </c:pt>
                <c:pt idx="95">
                  <c:v>12.48</c:v>
                </c:pt>
                <c:pt idx="96">
                  <c:v>12.48</c:v>
                </c:pt>
                <c:pt idx="97">
                  <c:v>12.48</c:v>
                </c:pt>
                <c:pt idx="98">
                  <c:v>12.48</c:v>
                </c:pt>
                <c:pt idx="99">
                  <c:v>12.48</c:v>
                </c:pt>
                <c:pt idx="100">
                  <c:v>12.48</c:v>
                </c:pt>
                <c:pt idx="101">
                  <c:v>12.48</c:v>
                </c:pt>
                <c:pt idx="102">
                  <c:v>12.48</c:v>
                </c:pt>
                <c:pt idx="103">
                  <c:v>12.48</c:v>
                </c:pt>
                <c:pt idx="104">
                  <c:v>12.48</c:v>
                </c:pt>
                <c:pt idx="105">
                  <c:v>12.48</c:v>
                </c:pt>
                <c:pt idx="106">
                  <c:v>12.48</c:v>
                </c:pt>
                <c:pt idx="107">
                  <c:v>12.48</c:v>
                </c:pt>
                <c:pt idx="108">
                  <c:v>12.48</c:v>
                </c:pt>
                <c:pt idx="109">
                  <c:v>12.48</c:v>
                </c:pt>
                <c:pt idx="110">
                  <c:v>12.48</c:v>
                </c:pt>
                <c:pt idx="111">
                  <c:v>12.48</c:v>
                </c:pt>
                <c:pt idx="112">
                  <c:v>12.48</c:v>
                </c:pt>
                <c:pt idx="113">
                  <c:v>12.48</c:v>
                </c:pt>
                <c:pt idx="114">
                  <c:v>12.48</c:v>
                </c:pt>
                <c:pt idx="115">
                  <c:v>12.48</c:v>
                </c:pt>
                <c:pt idx="116">
                  <c:v>12.48</c:v>
                </c:pt>
                <c:pt idx="117">
                  <c:v>12.48</c:v>
                </c:pt>
                <c:pt idx="118">
                  <c:v>12.48</c:v>
                </c:pt>
                <c:pt idx="119">
                  <c:v>12.48</c:v>
                </c:pt>
                <c:pt idx="120">
                  <c:v>12.48</c:v>
                </c:pt>
                <c:pt idx="121">
                  <c:v>12.48</c:v>
                </c:pt>
                <c:pt idx="122">
                  <c:v>12.48</c:v>
                </c:pt>
                <c:pt idx="123">
                  <c:v>12.48</c:v>
                </c:pt>
                <c:pt idx="124">
                  <c:v>12.48</c:v>
                </c:pt>
                <c:pt idx="125">
                  <c:v>12.48</c:v>
                </c:pt>
                <c:pt idx="126">
                  <c:v>12.48</c:v>
                </c:pt>
                <c:pt idx="127">
                  <c:v>12.48</c:v>
                </c:pt>
                <c:pt idx="128">
                  <c:v>12.48</c:v>
                </c:pt>
                <c:pt idx="129">
                  <c:v>12.48</c:v>
                </c:pt>
                <c:pt idx="130">
                  <c:v>12.48</c:v>
                </c:pt>
                <c:pt idx="131">
                  <c:v>12.48</c:v>
                </c:pt>
                <c:pt idx="132">
                  <c:v>12.48</c:v>
                </c:pt>
                <c:pt idx="133">
                  <c:v>12.48</c:v>
                </c:pt>
                <c:pt idx="134">
                  <c:v>12.48</c:v>
                </c:pt>
                <c:pt idx="135">
                  <c:v>12.48</c:v>
                </c:pt>
                <c:pt idx="136">
                  <c:v>12.48</c:v>
                </c:pt>
                <c:pt idx="137">
                  <c:v>12.48</c:v>
                </c:pt>
                <c:pt idx="138">
                  <c:v>12.48</c:v>
                </c:pt>
                <c:pt idx="139">
                  <c:v>12.48</c:v>
                </c:pt>
                <c:pt idx="140">
                  <c:v>12.48</c:v>
                </c:pt>
                <c:pt idx="141">
                  <c:v>12.48</c:v>
                </c:pt>
                <c:pt idx="142">
                  <c:v>12.48</c:v>
                </c:pt>
                <c:pt idx="143">
                  <c:v>12.48</c:v>
                </c:pt>
                <c:pt idx="144">
                  <c:v>12.48</c:v>
                </c:pt>
                <c:pt idx="145">
                  <c:v>12.48</c:v>
                </c:pt>
                <c:pt idx="146">
                  <c:v>12.48</c:v>
                </c:pt>
                <c:pt idx="147">
                  <c:v>12.48</c:v>
                </c:pt>
                <c:pt idx="148">
                  <c:v>12.48</c:v>
                </c:pt>
                <c:pt idx="149">
                  <c:v>12.48</c:v>
                </c:pt>
                <c:pt idx="150">
                  <c:v>12.48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26-48F6-867E-23448B9E5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23312"/>
        <c:axId val="1"/>
      </c:lineChart>
      <c:dateAx>
        <c:axId val="74082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2152167697692609"/>
              <c:y val="0.76803597917139765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8"/>
        <c:minorUnit val="1"/>
      </c:date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 (in.)</a:t>
                </a:r>
              </a:p>
            </c:rich>
          </c:tx>
          <c:layout>
            <c:manualLayout>
              <c:xMode val="edge"/>
              <c:yMode val="edge"/>
              <c:x val="2.4194304602022345E-2"/>
              <c:y val="0.2276729544260428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3312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0504620918676185E-2"/>
          <c:y val="0.87466761605448096"/>
          <c:w val="0.80020422257799828"/>
          <c:h val="0.108072604949070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Scheduled Season Crop Coefficient, kc</a:t>
            </a:r>
          </a:p>
        </c:rich>
      </c:tx>
      <c:layout>
        <c:manualLayout>
          <c:xMode val="edge"/>
          <c:yMode val="edge"/>
          <c:x val="0.15652693132919077"/>
          <c:y val="3.11184209901540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16594113930638"/>
          <c:y val="0.1966118417105186"/>
          <c:w val="0.83853713212066483"/>
          <c:h val="0.54740131469043674"/>
        </c:manualLayout>
      </c:layout>
      <c:areaChart>
        <c:grouping val="standard"/>
        <c:varyColors val="0"/>
        <c:ser>
          <c:idx val="0"/>
          <c:order val="0"/>
          <c:tx>
            <c:strRef>
              <c:f>'Crop Coeff'!$D$9:$D$10</c:f>
              <c:strCache>
                <c:ptCount val="2"/>
                <c:pt idx="0">
                  <c:v>Crop</c:v>
                </c:pt>
                <c:pt idx="1">
                  <c:v>Coeff</c:v>
                </c:pt>
              </c:strCache>
            </c:strRef>
          </c:tx>
          <c:spPr>
            <a:pattFill prst="pct30">
              <a:fgClr>
                <a:srgbClr xmlns:mc="http://schemas.openxmlformats.org/markup-compatibility/2006" xmlns:a14="http://schemas.microsoft.com/office/drawing/2010/main" val="969696" mc:Ignorable="a14" a14:legacySpreadsheetColorIndex="55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'Crop Coeff'!$C$12:$C$162</c:f>
              <c:strCache>
                <c:ptCount val="112"/>
                <c:pt idx="0">
                  <c:v>19-May</c:v>
                </c:pt>
                <c:pt idx="1">
                  <c:v>20-May</c:v>
                </c:pt>
                <c:pt idx="2">
                  <c:v>21-May</c:v>
                </c:pt>
                <c:pt idx="3">
                  <c:v>22-May</c:v>
                </c:pt>
                <c:pt idx="4">
                  <c:v>23-May</c:v>
                </c:pt>
                <c:pt idx="5">
                  <c:v>24-May</c:v>
                </c:pt>
                <c:pt idx="6">
                  <c:v>25-May</c:v>
                </c:pt>
                <c:pt idx="7">
                  <c:v>26-May</c:v>
                </c:pt>
                <c:pt idx="8">
                  <c:v>27-May</c:v>
                </c:pt>
                <c:pt idx="9">
                  <c:v>28-May</c:v>
                </c:pt>
                <c:pt idx="10">
                  <c:v>29-May</c:v>
                </c:pt>
                <c:pt idx="11">
                  <c:v>30-May</c:v>
                </c:pt>
                <c:pt idx="12">
                  <c:v>31-May</c:v>
                </c:pt>
                <c:pt idx="13">
                  <c:v>1-Jun</c:v>
                </c:pt>
                <c:pt idx="14">
                  <c:v>2-Jun</c:v>
                </c:pt>
                <c:pt idx="15">
                  <c:v>3-Jun</c:v>
                </c:pt>
                <c:pt idx="16">
                  <c:v>4-Jun</c:v>
                </c:pt>
                <c:pt idx="17">
                  <c:v>5-Jun</c:v>
                </c:pt>
                <c:pt idx="18">
                  <c:v>6-Jun</c:v>
                </c:pt>
                <c:pt idx="19">
                  <c:v>7-Jun</c:v>
                </c:pt>
                <c:pt idx="20">
                  <c:v>8-Jun</c:v>
                </c:pt>
                <c:pt idx="21">
                  <c:v>9-Jun</c:v>
                </c:pt>
                <c:pt idx="22">
                  <c:v>10-Jun</c:v>
                </c:pt>
                <c:pt idx="23">
                  <c:v>11-Jun</c:v>
                </c:pt>
                <c:pt idx="24">
                  <c:v>12-Jun</c:v>
                </c:pt>
                <c:pt idx="25">
                  <c:v>13-Jun</c:v>
                </c:pt>
                <c:pt idx="26">
                  <c:v>14-Jun</c:v>
                </c:pt>
                <c:pt idx="27">
                  <c:v>15-Jun</c:v>
                </c:pt>
                <c:pt idx="28">
                  <c:v>16-Jun</c:v>
                </c:pt>
                <c:pt idx="29">
                  <c:v>17-Jun</c:v>
                </c:pt>
                <c:pt idx="30">
                  <c:v>18-Jun</c:v>
                </c:pt>
                <c:pt idx="31">
                  <c:v>19-Jun</c:v>
                </c:pt>
                <c:pt idx="32">
                  <c:v>20-Jun</c:v>
                </c:pt>
                <c:pt idx="33">
                  <c:v>21-Jun</c:v>
                </c:pt>
                <c:pt idx="34">
                  <c:v>22-Jun</c:v>
                </c:pt>
                <c:pt idx="35">
                  <c:v>23-Jun</c:v>
                </c:pt>
                <c:pt idx="36">
                  <c:v>24-Jun</c:v>
                </c:pt>
                <c:pt idx="37">
                  <c:v>25-Jun</c:v>
                </c:pt>
                <c:pt idx="38">
                  <c:v>26-Jun</c:v>
                </c:pt>
                <c:pt idx="39">
                  <c:v>27-Jun</c:v>
                </c:pt>
                <c:pt idx="40">
                  <c:v>28-Jun</c:v>
                </c:pt>
                <c:pt idx="41">
                  <c:v>29-Jun</c:v>
                </c:pt>
                <c:pt idx="42">
                  <c:v>30-Jun</c:v>
                </c:pt>
                <c:pt idx="43">
                  <c:v>1-Jul</c:v>
                </c:pt>
                <c:pt idx="44">
                  <c:v>2-Jul</c:v>
                </c:pt>
                <c:pt idx="45">
                  <c:v>3-Jul</c:v>
                </c:pt>
                <c:pt idx="46">
                  <c:v>4-Jul</c:v>
                </c:pt>
                <c:pt idx="47">
                  <c:v>5-Jul</c:v>
                </c:pt>
                <c:pt idx="48">
                  <c:v>6-Jul</c:v>
                </c:pt>
                <c:pt idx="49">
                  <c:v>7-Jul</c:v>
                </c:pt>
                <c:pt idx="50">
                  <c:v>8-Jul</c:v>
                </c:pt>
                <c:pt idx="51">
                  <c:v>9-Jul</c:v>
                </c:pt>
                <c:pt idx="52">
                  <c:v>10-Jul</c:v>
                </c:pt>
                <c:pt idx="53">
                  <c:v>11-Jul</c:v>
                </c:pt>
                <c:pt idx="54">
                  <c:v>12-Jul</c:v>
                </c:pt>
                <c:pt idx="55">
                  <c:v>13-Jul</c:v>
                </c:pt>
                <c:pt idx="56">
                  <c:v>14-Jul</c:v>
                </c:pt>
                <c:pt idx="57">
                  <c:v>15-Jul</c:v>
                </c:pt>
                <c:pt idx="58">
                  <c:v>16-Jul</c:v>
                </c:pt>
                <c:pt idx="59">
                  <c:v>17-Jul</c:v>
                </c:pt>
                <c:pt idx="60">
                  <c:v>18-Jul</c:v>
                </c:pt>
                <c:pt idx="61">
                  <c:v>19-Jul</c:v>
                </c:pt>
                <c:pt idx="62">
                  <c:v>20-Jul</c:v>
                </c:pt>
                <c:pt idx="63">
                  <c:v>21-Jul</c:v>
                </c:pt>
                <c:pt idx="64">
                  <c:v>22-Jul</c:v>
                </c:pt>
                <c:pt idx="65">
                  <c:v>23-Jul</c:v>
                </c:pt>
                <c:pt idx="66">
                  <c:v>24-Jul</c:v>
                </c:pt>
                <c:pt idx="67">
                  <c:v>25-Jul</c:v>
                </c:pt>
                <c:pt idx="68">
                  <c:v>26-Jul</c:v>
                </c:pt>
                <c:pt idx="69">
                  <c:v>27-Jul</c:v>
                </c:pt>
                <c:pt idx="70">
                  <c:v>28-Jul</c:v>
                </c:pt>
                <c:pt idx="71">
                  <c:v>29-Jul</c:v>
                </c:pt>
                <c:pt idx="72">
                  <c:v>30-Jul</c:v>
                </c:pt>
                <c:pt idx="73">
                  <c:v>31-Jul</c:v>
                </c:pt>
                <c:pt idx="74">
                  <c:v>1-Aug</c:v>
                </c:pt>
                <c:pt idx="75">
                  <c:v>2-Aug</c:v>
                </c:pt>
                <c:pt idx="76">
                  <c:v>3-Aug</c:v>
                </c:pt>
                <c:pt idx="77">
                  <c:v>4-Aug</c:v>
                </c:pt>
                <c:pt idx="78">
                  <c:v>5-Aug</c:v>
                </c:pt>
                <c:pt idx="79">
                  <c:v>6-Aug</c:v>
                </c:pt>
                <c:pt idx="80">
                  <c:v>7-Aug</c:v>
                </c:pt>
                <c:pt idx="81">
                  <c:v>8-Aug</c:v>
                </c:pt>
                <c:pt idx="82">
                  <c:v>9-Aug</c:v>
                </c:pt>
                <c:pt idx="83">
                  <c:v>10-Aug</c:v>
                </c:pt>
                <c:pt idx="84">
                  <c:v>11-Aug</c:v>
                </c:pt>
                <c:pt idx="85">
                  <c:v>12-Aug</c:v>
                </c:pt>
                <c:pt idx="86">
                  <c:v>13-Aug</c:v>
                </c:pt>
                <c:pt idx="87">
                  <c:v>14-Aug</c:v>
                </c:pt>
                <c:pt idx="88">
                  <c:v>15-Aug</c:v>
                </c:pt>
                <c:pt idx="89">
                  <c:v>16-Aug</c:v>
                </c:pt>
                <c:pt idx="90">
                  <c:v>17-Aug</c:v>
                </c:pt>
                <c:pt idx="91">
                  <c:v>18-Aug</c:v>
                </c:pt>
                <c:pt idx="92">
                  <c:v>19-Aug</c:v>
                </c:pt>
                <c:pt idx="93">
                  <c:v>20-Aug</c:v>
                </c:pt>
                <c:pt idx="94">
                  <c:v>21-Aug</c:v>
                </c:pt>
                <c:pt idx="95">
                  <c:v>22-Aug</c:v>
                </c:pt>
                <c:pt idx="96">
                  <c:v>23-Aug</c:v>
                </c:pt>
                <c:pt idx="97">
                  <c:v>24-Aug</c:v>
                </c:pt>
                <c:pt idx="98">
                  <c:v>25-Aug</c:v>
                </c:pt>
                <c:pt idx="99">
                  <c:v>26-Aug</c:v>
                </c:pt>
                <c:pt idx="100">
                  <c:v>27-Aug</c:v>
                </c:pt>
                <c:pt idx="101">
                  <c:v>28-Aug</c:v>
                </c:pt>
                <c:pt idx="102">
                  <c:v>29-Aug</c:v>
                </c:pt>
                <c:pt idx="103">
                  <c:v>30-Aug</c:v>
                </c:pt>
                <c:pt idx="104">
                  <c:v>31-Aug</c:v>
                </c:pt>
                <c:pt idx="105">
                  <c:v>1-Sep</c:v>
                </c:pt>
                <c:pt idx="106">
                  <c:v>2-Sep</c:v>
                </c:pt>
                <c:pt idx="107">
                  <c:v>3-Sep</c:v>
                </c:pt>
                <c:pt idx="108">
                  <c:v>4-Sep</c:v>
                </c:pt>
                <c:pt idx="109">
                  <c:v>5-Sep</c:v>
                </c:pt>
                <c:pt idx="110">
                  <c:v>6-Sep</c:v>
                </c:pt>
                <c:pt idx="111">
                  <c:v>7-Sep</c:v>
                </c:pt>
              </c:strCache>
            </c:strRef>
          </c:cat>
          <c:val>
            <c:numRef>
              <c:f>'Crop Coeff'!$D$12:$D$162</c:f>
              <c:numCache>
                <c:formatCode>0.00</c:formatCode>
                <c:ptCount val="15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0.28166666666666668</c:v>
                </c:pt>
                <c:pt idx="20">
                  <c:v>0.31333333333333335</c:v>
                </c:pt>
                <c:pt idx="21">
                  <c:v>0.34500000000000003</c:v>
                </c:pt>
                <c:pt idx="22">
                  <c:v>0.37666666666666671</c:v>
                </c:pt>
                <c:pt idx="23">
                  <c:v>0.40833333333333338</c:v>
                </c:pt>
                <c:pt idx="24">
                  <c:v>0.44000000000000006</c:v>
                </c:pt>
                <c:pt idx="25">
                  <c:v>0.47166666666666673</c:v>
                </c:pt>
                <c:pt idx="26">
                  <c:v>0.50333333333333341</c:v>
                </c:pt>
                <c:pt idx="27">
                  <c:v>0.53500000000000003</c:v>
                </c:pt>
                <c:pt idx="28">
                  <c:v>0.56666666666666665</c:v>
                </c:pt>
                <c:pt idx="29">
                  <c:v>0.59833333333333327</c:v>
                </c:pt>
                <c:pt idx="30">
                  <c:v>0.62999999999999989</c:v>
                </c:pt>
                <c:pt idx="31">
                  <c:v>0.66166666666666651</c:v>
                </c:pt>
                <c:pt idx="32">
                  <c:v>0.69333333333333313</c:v>
                </c:pt>
                <c:pt idx="33">
                  <c:v>0.72499999999999976</c:v>
                </c:pt>
                <c:pt idx="34">
                  <c:v>0.75666666666666638</c:v>
                </c:pt>
                <c:pt idx="35">
                  <c:v>0.788333333333333</c:v>
                </c:pt>
                <c:pt idx="36">
                  <c:v>0.81999999999999962</c:v>
                </c:pt>
                <c:pt idx="37">
                  <c:v>0.85166666666666624</c:v>
                </c:pt>
                <c:pt idx="38">
                  <c:v>0.88333333333333286</c:v>
                </c:pt>
                <c:pt idx="39">
                  <c:v>0.91499999999999948</c:v>
                </c:pt>
                <c:pt idx="40">
                  <c:v>0.9466666666666661</c:v>
                </c:pt>
                <c:pt idx="41">
                  <c:v>0.97833333333333272</c:v>
                </c:pt>
                <c:pt idx="42">
                  <c:v>1.0099999999999993</c:v>
                </c:pt>
                <c:pt idx="43">
                  <c:v>1.0416666666666661</c:v>
                </c:pt>
                <c:pt idx="44">
                  <c:v>1.0733333333333328</c:v>
                </c:pt>
                <c:pt idx="45">
                  <c:v>1.1049999999999995</c:v>
                </c:pt>
                <c:pt idx="46">
                  <c:v>1.1366666666666663</c:v>
                </c:pt>
                <c:pt idx="47">
                  <c:v>1.168333333333333</c:v>
                </c:pt>
                <c:pt idx="48">
                  <c:v>1.1999999999999997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1.176923076923077</c:v>
                </c:pt>
                <c:pt idx="86">
                  <c:v>1.153846153846154</c:v>
                </c:pt>
                <c:pt idx="87">
                  <c:v>1.130769230769231</c:v>
                </c:pt>
                <c:pt idx="88">
                  <c:v>1.107692307692308</c:v>
                </c:pt>
                <c:pt idx="89">
                  <c:v>1.084615384615385</c:v>
                </c:pt>
                <c:pt idx="90">
                  <c:v>1.061538461538462</c:v>
                </c:pt>
                <c:pt idx="91">
                  <c:v>1.038461538461539</c:v>
                </c:pt>
                <c:pt idx="92">
                  <c:v>1.015384615384616</c:v>
                </c:pt>
                <c:pt idx="93">
                  <c:v>0.99230769230769289</c:v>
                </c:pt>
                <c:pt idx="94">
                  <c:v>0.96923076923076978</c:v>
                </c:pt>
                <c:pt idx="95">
                  <c:v>0.94615384615384668</c:v>
                </c:pt>
                <c:pt idx="96">
                  <c:v>0.92307692307692357</c:v>
                </c:pt>
                <c:pt idx="97">
                  <c:v>0.90000000000000047</c:v>
                </c:pt>
                <c:pt idx="98">
                  <c:v>0.87692307692307736</c:v>
                </c:pt>
                <c:pt idx="99">
                  <c:v>0.85384615384615425</c:v>
                </c:pt>
                <c:pt idx="100">
                  <c:v>0.83076923076923115</c:v>
                </c:pt>
                <c:pt idx="101">
                  <c:v>0.80769230769230804</c:v>
                </c:pt>
                <c:pt idx="102">
                  <c:v>0.78461538461538494</c:v>
                </c:pt>
                <c:pt idx="103">
                  <c:v>0.76153846153846183</c:v>
                </c:pt>
                <c:pt idx="104">
                  <c:v>0.73846153846153872</c:v>
                </c:pt>
                <c:pt idx="105">
                  <c:v>0.71538461538461562</c:v>
                </c:pt>
                <c:pt idx="106">
                  <c:v>0.69230769230769251</c:v>
                </c:pt>
                <c:pt idx="107">
                  <c:v>0.66923076923076941</c:v>
                </c:pt>
                <c:pt idx="108">
                  <c:v>0.6461538461538463</c:v>
                </c:pt>
                <c:pt idx="109">
                  <c:v>0.62307692307692319</c:v>
                </c:pt>
                <c:pt idx="110">
                  <c:v>0.60000000000000009</c:v>
                </c:pt>
                <c:pt idx="111">
                  <c:v>0.57692307692307698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3-41C7-9720-0A585BFEB0A0}"/>
            </c:ext>
          </c:extLst>
        </c:ser>
        <c:ser>
          <c:idx val="1"/>
          <c:order val="1"/>
          <c:tx>
            <c:strRef>
              <c:f>'Crop Coeff'!$E$9:$E$10</c:f>
              <c:strCache>
                <c:ptCount val="2"/>
                <c:pt idx="0">
                  <c:v>Adj kc</c:v>
                </c:pt>
              </c:strCache>
            </c:strRef>
          </c:tx>
          <c:spPr>
            <a:pattFill prst="pct30">
              <a:fgClr>
                <a:srgbClr xmlns:mc="http://schemas.openxmlformats.org/markup-compatibility/2006" xmlns:a14="http://schemas.microsoft.com/office/drawing/2010/main" val="969696" mc:Ignorable="a14" a14:legacySpreadsheetColorIndex="55"/>
              </a:fgClr>
              <a:bgClr>
                <a:srgbClr xmlns:mc="http://schemas.openxmlformats.org/markup-compatibility/2006" xmlns:a14="http://schemas.microsoft.com/office/drawing/2010/main" val="000000" mc:Ignorable="a14" a14:legacySpreadsheetColorIndex="8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'Crop Coeff'!$C$12:$C$162</c:f>
              <c:strCache>
                <c:ptCount val="112"/>
                <c:pt idx="0">
                  <c:v>19-May</c:v>
                </c:pt>
                <c:pt idx="1">
                  <c:v>20-May</c:v>
                </c:pt>
                <c:pt idx="2">
                  <c:v>21-May</c:v>
                </c:pt>
                <c:pt idx="3">
                  <c:v>22-May</c:v>
                </c:pt>
                <c:pt idx="4">
                  <c:v>23-May</c:v>
                </c:pt>
                <c:pt idx="5">
                  <c:v>24-May</c:v>
                </c:pt>
                <c:pt idx="6">
                  <c:v>25-May</c:v>
                </c:pt>
                <c:pt idx="7">
                  <c:v>26-May</c:v>
                </c:pt>
                <c:pt idx="8">
                  <c:v>27-May</c:v>
                </c:pt>
                <c:pt idx="9">
                  <c:v>28-May</c:v>
                </c:pt>
                <c:pt idx="10">
                  <c:v>29-May</c:v>
                </c:pt>
                <c:pt idx="11">
                  <c:v>30-May</c:v>
                </c:pt>
                <c:pt idx="12">
                  <c:v>31-May</c:v>
                </c:pt>
                <c:pt idx="13">
                  <c:v>1-Jun</c:v>
                </c:pt>
                <c:pt idx="14">
                  <c:v>2-Jun</c:v>
                </c:pt>
                <c:pt idx="15">
                  <c:v>3-Jun</c:v>
                </c:pt>
                <c:pt idx="16">
                  <c:v>4-Jun</c:v>
                </c:pt>
                <c:pt idx="17">
                  <c:v>5-Jun</c:v>
                </c:pt>
                <c:pt idx="18">
                  <c:v>6-Jun</c:v>
                </c:pt>
                <c:pt idx="19">
                  <c:v>7-Jun</c:v>
                </c:pt>
                <c:pt idx="20">
                  <c:v>8-Jun</c:v>
                </c:pt>
                <c:pt idx="21">
                  <c:v>9-Jun</c:v>
                </c:pt>
                <c:pt idx="22">
                  <c:v>10-Jun</c:v>
                </c:pt>
                <c:pt idx="23">
                  <c:v>11-Jun</c:v>
                </c:pt>
                <c:pt idx="24">
                  <c:v>12-Jun</c:v>
                </c:pt>
                <c:pt idx="25">
                  <c:v>13-Jun</c:v>
                </c:pt>
                <c:pt idx="26">
                  <c:v>14-Jun</c:v>
                </c:pt>
                <c:pt idx="27">
                  <c:v>15-Jun</c:v>
                </c:pt>
                <c:pt idx="28">
                  <c:v>16-Jun</c:v>
                </c:pt>
                <c:pt idx="29">
                  <c:v>17-Jun</c:v>
                </c:pt>
                <c:pt idx="30">
                  <c:v>18-Jun</c:v>
                </c:pt>
                <c:pt idx="31">
                  <c:v>19-Jun</c:v>
                </c:pt>
                <c:pt idx="32">
                  <c:v>20-Jun</c:v>
                </c:pt>
                <c:pt idx="33">
                  <c:v>21-Jun</c:v>
                </c:pt>
                <c:pt idx="34">
                  <c:v>22-Jun</c:v>
                </c:pt>
                <c:pt idx="35">
                  <c:v>23-Jun</c:v>
                </c:pt>
                <c:pt idx="36">
                  <c:v>24-Jun</c:v>
                </c:pt>
                <c:pt idx="37">
                  <c:v>25-Jun</c:v>
                </c:pt>
                <c:pt idx="38">
                  <c:v>26-Jun</c:v>
                </c:pt>
                <c:pt idx="39">
                  <c:v>27-Jun</c:v>
                </c:pt>
                <c:pt idx="40">
                  <c:v>28-Jun</c:v>
                </c:pt>
                <c:pt idx="41">
                  <c:v>29-Jun</c:v>
                </c:pt>
                <c:pt idx="42">
                  <c:v>30-Jun</c:v>
                </c:pt>
                <c:pt idx="43">
                  <c:v>1-Jul</c:v>
                </c:pt>
                <c:pt idx="44">
                  <c:v>2-Jul</c:v>
                </c:pt>
                <c:pt idx="45">
                  <c:v>3-Jul</c:v>
                </c:pt>
                <c:pt idx="46">
                  <c:v>4-Jul</c:v>
                </c:pt>
                <c:pt idx="47">
                  <c:v>5-Jul</c:v>
                </c:pt>
                <c:pt idx="48">
                  <c:v>6-Jul</c:v>
                </c:pt>
                <c:pt idx="49">
                  <c:v>7-Jul</c:v>
                </c:pt>
                <c:pt idx="50">
                  <c:v>8-Jul</c:v>
                </c:pt>
                <c:pt idx="51">
                  <c:v>9-Jul</c:v>
                </c:pt>
                <c:pt idx="52">
                  <c:v>10-Jul</c:v>
                </c:pt>
                <c:pt idx="53">
                  <c:v>11-Jul</c:v>
                </c:pt>
                <c:pt idx="54">
                  <c:v>12-Jul</c:v>
                </c:pt>
                <c:pt idx="55">
                  <c:v>13-Jul</c:v>
                </c:pt>
                <c:pt idx="56">
                  <c:v>14-Jul</c:v>
                </c:pt>
                <c:pt idx="57">
                  <c:v>15-Jul</c:v>
                </c:pt>
                <c:pt idx="58">
                  <c:v>16-Jul</c:v>
                </c:pt>
                <c:pt idx="59">
                  <c:v>17-Jul</c:v>
                </c:pt>
                <c:pt idx="60">
                  <c:v>18-Jul</c:v>
                </c:pt>
                <c:pt idx="61">
                  <c:v>19-Jul</c:v>
                </c:pt>
                <c:pt idx="62">
                  <c:v>20-Jul</c:v>
                </c:pt>
                <c:pt idx="63">
                  <c:v>21-Jul</c:v>
                </c:pt>
                <c:pt idx="64">
                  <c:v>22-Jul</c:v>
                </c:pt>
                <c:pt idx="65">
                  <c:v>23-Jul</c:v>
                </c:pt>
                <c:pt idx="66">
                  <c:v>24-Jul</c:v>
                </c:pt>
                <c:pt idx="67">
                  <c:v>25-Jul</c:v>
                </c:pt>
                <c:pt idx="68">
                  <c:v>26-Jul</c:v>
                </c:pt>
                <c:pt idx="69">
                  <c:v>27-Jul</c:v>
                </c:pt>
                <c:pt idx="70">
                  <c:v>28-Jul</c:v>
                </c:pt>
                <c:pt idx="71">
                  <c:v>29-Jul</c:v>
                </c:pt>
                <c:pt idx="72">
                  <c:v>30-Jul</c:v>
                </c:pt>
                <c:pt idx="73">
                  <c:v>31-Jul</c:v>
                </c:pt>
                <c:pt idx="74">
                  <c:v>1-Aug</c:v>
                </c:pt>
                <c:pt idx="75">
                  <c:v>2-Aug</c:v>
                </c:pt>
                <c:pt idx="76">
                  <c:v>3-Aug</c:v>
                </c:pt>
                <c:pt idx="77">
                  <c:v>4-Aug</c:v>
                </c:pt>
                <c:pt idx="78">
                  <c:v>5-Aug</c:v>
                </c:pt>
                <c:pt idx="79">
                  <c:v>6-Aug</c:v>
                </c:pt>
                <c:pt idx="80">
                  <c:v>7-Aug</c:v>
                </c:pt>
                <c:pt idx="81">
                  <c:v>8-Aug</c:v>
                </c:pt>
                <c:pt idx="82">
                  <c:v>9-Aug</c:v>
                </c:pt>
                <c:pt idx="83">
                  <c:v>10-Aug</c:v>
                </c:pt>
                <c:pt idx="84">
                  <c:v>11-Aug</c:v>
                </c:pt>
                <c:pt idx="85">
                  <c:v>12-Aug</c:v>
                </c:pt>
                <c:pt idx="86">
                  <c:v>13-Aug</c:v>
                </c:pt>
                <c:pt idx="87">
                  <c:v>14-Aug</c:v>
                </c:pt>
                <c:pt idx="88">
                  <c:v>15-Aug</c:v>
                </c:pt>
                <c:pt idx="89">
                  <c:v>16-Aug</c:v>
                </c:pt>
                <c:pt idx="90">
                  <c:v>17-Aug</c:v>
                </c:pt>
                <c:pt idx="91">
                  <c:v>18-Aug</c:v>
                </c:pt>
                <c:pt idx="92">
                  <c:v>19-Aug</c:v>
                </c:pt>
                <c:pt idx="93">
                  <c:v>20-Aug</c:v>
                </c:pt>
                <c:pt idx="94">
                  <c:v>21-Aug</c:v>
                </c:pt>
                <c:pt idx="95">
                  <c:v>22-Aug</c:v>
                </c:pt>
                <c:pt idx="96">
                  <c:v>23-Aug</c:v>
                </c:pt>
                <c:pt idx="97">
                  <c:v>24-Aug</c:v>
                </c:pt>
                <c:pt idx="98">
                  <c:v>25-Aug</c:v>
                </c:pt>
                <c:pt idx="99">
                  <c:v>26-Aug</c:v>
                </c:pt>
                <c:pt idx="100">
                  <c:v>27-Aug</c:v>
                </c:pt>
                <c:pt idx="101">
                  <c:v>28-Aug</c:v>
                </c:pt>
                <c:pt idx="102">
                  <c:v>29-Aug</c:v>
                </c:pt>
                <c:pt idx="103">
                  <c:v>30-Aug</c:v>
                </c:pt>
                <c:pt idx="104">
                  <c:v>31-Aug</c:v>
                </c:pt>
                <c:pt idx="105">
                  <c:v>1-Sep</c:v>
                </c:pt>
                <c:pt idx="106">
                  <c:v>2-Sep</c:v>
                </c:pt>
                <c:pt idx="107">
                  <c:v>3-Sep</c:v>
                </c:pt>
                <c:pt idx="108">
                  <c:v>4-Sep</c:v>
                </c:pt>
                <c:pt idx="109">
                  <c:v>5-Sep</c:v>
                </c:pt>
                <c:pt idx="110">
                  <c:v>6-Sep</c:v>
                </c:pt>
                <c:pt idx="111">
                  <c:v>7-Sep</c:v>
                </c:pt>
              </c:strCache>
            </c:strRef>
          </c:cat>
          <c:val>
            <c:numRef>
              <c:f>'Crop Coeff'!$E$12:$E$162</c:f>
              <c:numCache>
                <c:formatCode>0.00</c:formatCode>
                <c:ptCount val="15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0.28166666666666668</c:v>
                </c:pt>
                <c:pt idx="20">
                  <c:v>0.31333333333333335</c:v>
                </c:pt>
                <c:pt idx="21">
                  <c:v>0.34500000000000003</c:v>
                </c:pt>
                <c:pt idx="22">
                  <c:v>0.37666666666666671</c:v>
                </c:pt>
                <c:pt idx="23">
                  <c:v>0.40833333333333338</c:v>
                </c:pt>
                <c:pt idx="24">
                  <c:v>0.44000000000000006</c:v>
                </c:pt>
                <c:pt idx="25">
                  <c:v>0.47166666666666673</c:v>
                </c:pt>
                <c:pt idx="26">
                  <c:v>0.50333333333333341</c:v>
                </c:pt>
                <c:pt idx="27">
                  <c:v>0.53500000000000003</c:v>
                </c:pt>
                <c:pt idx="28">
                  <c:v>0.56666666666666665</c:v>
                </c:pt>
                <c:pt idx="29">
                  <c:v>0.59833333333333327</c:v>
                </c:pt>
                <c:pt idx="30">
                  <c:v>0.62999999999999989</c:v>
                </c:pt>
                <c:pt idx="31">
                  <c:v>0.66166666666666651</c:v>
                </c:pt>
                <c:pt idx="32">
                  <c:v>0.69333333333333313</c:v>
                </c:pt>
                <c:pt idx="33">
                  <c:v>0.72499999999999976</c:v>
                </c:pt>
                <c:pt idx="34">
                  <c:v>0.75666666666666638</c:v>
                </c:pt>
                <c:pt idx="35">
                  <c:v>0.788333333333333</c:v>
                </c:pt>
                <c:pt idx="36">
                  <c:v>0.81999999999999962</c:v>
                </c:pt>
                <c:pt idx="37">
                  <c:v>0.85166666666666624</c:v>
                </c:pt>
                <c:pt idx="38">
                  <c:v>0.88333333333333286</c:v>
                </c:pt>
                <c:pt idx="39">
                  <c:v>0.91499999999999948</c:v>
                </c:pt>
                <c:pt idx="40">
                  <c:v>0.9466666666666661</c:v>
                </c:pt>
                <c:pt idx="41">
                  <c:v>0.97833333333333272</c:v>
                </c:pt>
                <c:pt idx="42">
                  <c:v>1.0099999999999993</c:v>
                </c:pt>
                <c:pt idx="43">
                  <c:v>1.0416666666666661</c:v>
                </c:pt>
                <c:pt idx="44">
                  <c:v>1.0733333333333328</c:v>
                </c:pt>
                <c:pt idx="45">
                  <c:v>1.1049999999999995</c:v>
                </c:pt>
                <c:pt idx="46">
                  <c:v>1.1366666666666663</c:v>
                </c:pt>
                <c:pt idx="47">
                  <c:v>1.168333333333333</c:v>
                </c:pt>
                <c:pt idx="48">
                  <c:v>1.1999999999999997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1.1807916666666842</c:v>
                </c:pt>
                <c:pt idx="78">
                  <c:v>1.0458440476190625</c:v>
                </c:pt>
                <c:pt idx="79">
                  <c:v>0.92631901360545432</c:v>
                </c:pt>
                <c:pt idx="80">
                  <c:v>0.87669478073373486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1.176923076923077</c:v>
                </c:pt>
                <c:pt idx="86">
                  <c:v>1.153846153846154</c:v>
                </c:pt>
                <c:pt idx="87">
                  <c:v>1.130769230769231</c:v>
                </c:pt>
                <c:pt idx="88">
                  <c:v>1.107692307692308</c:v>
                </c:pt>
                <c:pt idx="89">
                  <c:v>1.084615384615385</c:v>
                </c:pt>
                <c:pt idx="90">
                  <c:v>1.061538461538462</c:v>
                </c:pt>
                <c:pt idx="91">
                  <c:v>1.038461538461539</c:v>
                </c:pt>
                <c:pt idx="92">
                  <c:v>1.015384615384616</c:v>
                </c:pt>
                <c:pt idx="93">
                  <c:v>0.99230769230769289</c:v>
                </c:pt>
                <c:pt idx="94">
                  <c:v>0.96923076923076978</c:v>
                </c:pt>
                <c:pt idx="95">
                  <c:v>0.94615384615384668</c:v>
                </c:pt>
                <c:pt idx="96">
                  <c:v>0.92307692307692357</c:v>
                </c:pt>
                <c:pt idx="97">
                  <c:v>0.90000000000000047</c:v>
                </c:pt>
                <c:pt idx="98">
                  <c:v>0.87692307692307736</c:v>
                </c:pt>
                <c:pt idx="99">
                  <c:v>0.85384615384615425</c:v>
                </c:pt>
                <c:pt idx="100">
                  <c:v>0.83076923076923115</c:v>
                </c:pt>
                <c:pt idx="101">
                  <c:v>0.80769230769230804</c:v>
                </c:pt>
                <c:pt idx="102">
                  <c:v>0.78461538461538494</c:v>
                </c:pt>
                <c:pt idx="103">
                  <c:v>0.76153846153846183</c:v>
                </c:pt>
                <c:pt idx="104">
                  <c:v>0.73846153846153872</c:v>
                </c:pt>
                <c:pt idx="105">
                  <c:v>0.71538461538461562</c:v>
                </c:pt>
                <c:pt idx="106">
                  <c:v>0.69230769230769251</c:v>
                </c:pt>
                <c:pt idx="107">
                  <c:v>0.66923076923076941</c:v>
                </c:pt>
                <c:pt idx="108">
                  <c:v>0.6461538461538463</c:v>
                </c:pt>
                <c:pt idx="109">
                  <c:v>0.62307692307692319</c:v>
                </c:pt>
                <c:pt idx="110">
                  <c:v>0.60000000000000009</c:v>
                </c:pt>
                <c:pt idx="111">
                  <c:v>0.57692307692307698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F3-41C7-9720-0A585BFEB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870160"/>
        <c:axId val="1"/>
      </c:areaChart>
      <c:dateAx>
        <c:axId val="7398701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0"/>
        <c:minorUnit val="1"/>
      </c:dateAx>
      <c:valAx>
        <c:axId val="1"/>
        <c:scaling>
          <c:orientation val="minMax"/>
          <c:max val="1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9870160"/>
        <c:crosses val="autoZero"/>
        <c:crossBetween val="midCat"/>
        <c:majorUnit val="0.1"/>
      </c:valAx>
      <c:spPr>
        <a:solidFill>
          <a:srgbClr val="FFFFFF"/>
        </a:solidFill>
        <a:ln w="25400">
          <a:solidFill>
            <a:srgbClr val="000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895633813309253"/>
          <c:y val="0.91516447184680239"/>
          <c:w val="0.41243604128008998"/>
          <c:h val="6.78947367057905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Full Season Crop Coefficient, kc</a:t>
            </a:r>
          </a:p>
        </c:rich>
      </c:tx>
      <c:layout>
        <c:manualLayout>
          <c:xMode val="edge"/>
          <c:yMode val="edge"/>
          <c:x val="0.21836899657995723"/>
          <c:y val="3.0770226275315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51769112201969"/>
          <c:y val="0.1692362445142345"/>
          <c:w val="0.84369839587710749"/>
          <c:h val="0.58043835928435794"/>
        </c:manualLayout>
      </c:layout>
      <c:areaChart>
        <c:grouping val="standard"/>
        <c:varyColors val="0"/>
        <c:ser>
          <c:idx val="0"/>
          <c:order val="0"/>
          <c:tx>
            <c:strRef>
              <c:f>'Crop Coeff'!$B$9:$B$10</c:f>
              <c:strCache>
                <c:ptCount val="2"/>
                <c:pt idx="0">
                  <c:v>Crop</c:v>
                </c:pt>
                <c:pt idx="1">
                  <c:v>Coeff</c:v>
                </c:pt>
              </c:strCache>
            </c:strRef>
          </c:tx>
          <c:spPr>
            <a:pattFill prst="pct30">
              <a:fgClr>
                <a:srgbClr xmlns:mc="http://schemas.openxmlformats.org/markup-compatibility/2006" xmlns:a14="http://schemas.microsoft.com/office/drawing/2010/main" val="969696" mc:Ignorable="a14" a14:legacySpreadsheetColorIndex="55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'Crop Coeff'!$A$12:$A$162</c:f>
              <c:strCache>
                <c:ptCount val="112"/>
                <c:pt idx="0">
                  <c:v>19-May</c:v>
                </c:pt>
                <c:pt idx="1">
                  <c:v>20-May</c:v>
                </c:pt>
                <c:pt idx="2">
                  <c:v>21-May</c:v>
                </c:pt>
                <c:pt idx="3">
                  <c:v>22-May</c:v>
                </c:pt>
                <c:pt idx="4">
                  <c:v>23-May</c:v>
                </c:pt>
                <c:pt idx="5">
                  <c:v>24-May</c:v>
                </c:pt>
                <c:pt idx="6">
                  <c:v>25-May</c:v>
                </c:pt>
                <c:pt idx="7">
                  <c:v>26-May</c:v>
                </c:pt>
                <c:pt idx="8">
                  <c:v>27-May</c:v>
                </c:pt>
                <c:pt idx="9">
                  <c:v>28-May</c:v>
                </c:pt>
                <c:pt idx="10">
                  <c:v>29-May</c:v>
                </c:pt>
                <c:pt idx="11">
                  <c:v>30-May</c:v>
                </c:pt>
                <c:pt idx="12">
                  <c:v>31-May</c:v>
                </c:pt>
                <c:pt idx="13">
                  <c:v>1-Jun</c:v>
                </c:pt>
                <c:pt idx="14">
                  <c:v>2-Jun</c:v>
                </c:pt>
                <c:pt idx="15">
                  <c:v>3-Jun</c:v>
                </c:pt>
                <c:pt idx="16">
                  <c:v>4-Jun</c:v>
                </c:pt>
                <c:pt idx="17">
                  <c:v>5-Jun</c:v>
                </c:pt>
                <c:pt idx="18">
                  <c:v>6-Jun</c:v>
                </c:pt>
                <c:pt idx="19">
                  <c:v>7-Jun</c:v>
                </c:pt>
                <c:pt idx="20">
                  <c:v>8-Jun</c:v>
                </c:pt>
                <c:pt idx="21">
                  <c:v>9-Jun</c:v>
                </c:pt>
                <c:pt idx="22">
                  <c:v>10-Jun</c:v>
                </c:pt>
                <c:pt idx="23">
                  <c:v>11-Jun</c:v>
                </c:pt>
                <c:pt idx="24">
                  <c:v>12-Jun</c:v>
                </c:pt>
                <c:pt idx="25">
                  <c:v>13-Jun</c:v>
                </c:pt>
                <c:pt idx="26">
                  <c:v>14-Jun</c:v>
                </c:pt>
                <c:pt idx="27">
                  <c:v>15-Jun</c:v>
                </c:pt>
                <c:pt idx="28">
                  <c:v>16-Jun</c:v>
                </c:pt>
                <c:pt idx="29">
                  <c:v>17-Jun</c:v>
                </c:pt>
                <c:pt idx="30">
                  <c:v>18-Jun</c:v>
                </c:pt>
                <c:pt idx="31">
                  <c:v>19-Jun</c:v>
                </c:pt>
                <c:pt idx="32">
                  <c:v>20-Jun</c:v>
                </c:pt>
                <c:pt idx="33">
                  <c:v>21-Jun</c:v>
                </c:pt>
                <c:pt idx="34">
                  <c:v>22-Jun</c:v>
                </c:pt>
                <c:pt idx="35">
                  <c:v>23-Jun</c:v>
                </c:pt>
                <c:pt idx="36">
                  <c:v>24-Jun</c:v>
                </c:pt>
                <c:pt idx="37">
                  <c:v>25-Jun</c:v>
                </c:pt>
                <c:pt idx="38">
                  <c:v>26-Jun</c:v>
                </c:pt>
                <c:pt idx="39">
                  <c:v>27-Jun</c:v>
                </c:pt>
                <c:pt idx="40">
                  <c:v>28-Jun</c:v>
                </c:pt>
                <c:pt idx="41">
                  <c:v>29-Jun</c:v>
                </c:pt>
                <c:pt idx="42">
                  <c:v>30-Jun</c:v>
                </c:pt>
                <c:pt idx="43">
                  <c:v>1-Jul</c:v>
                </c:pt>
                <c:pt idx="44">
                  <c:v>2-Jul</c:v>
                </c:pt>
                <c:pt idx="45">
                  <c:v>3-Jul</c:v>
                </c:pt>
                <c:pt idx="46">
                  <c:v>4-Jul</c:v>
                </c:pt>
                <c:pt idx="47">
                  <c:v>5-Jul</c:v>
                </c:pt>
                <c:pt idx="48">
                  <c:v>6-Jul</c:v>
                </c:pt>
                <c:pt idx="49">
                  <c:v>7-Jul</c:v>
                </c:pt>
                <c:pt idx="50">
                  <c:v>8-Jul</c:v>
                </c:pt>
                <c:pt idx="51">
                  <c:v>9-Jul</c:v>
                </c:pt>
                <c:pt idx="52">
                  <c:v>10-Jul</c:v>
                </c:pt>
                <c:pt idx="53">
                  <c:v>11-Jul</c:v>
                </c:pt>
                <c:pt idx="54">
                  <c:v>12-Jul</c:v>
                </c:pt>
                <c:pt idx="55">
                  <c:v>13-Jul</c:v>
                </c:pt>
                <c:pt idx="56">
                  <c:v>14-Jul</c:v>
                </c:pt>
                <c:pt idx="57">
                  <c:v>15-Jul</c:v>
                </c:pt>
                <c:pt idx="58">
                  <c:v>16-Jul</c:v>
                </c:pt>
                <c:pt idx="59">
                  <c:v>17-Jul</c:v>
                </c:pt>
                <c:pt idx="60">
                  <c:v>18-Jul</c:v>
                </c:pt>
                <c:pt idx="61">
                  <c:v>19-Jul</c:v>
                </c:pt>
                <c:pt idx="62">
                  <c:v>20-Jul</c:v>
                </c:pt>
                <c:pt idx="63">
                  <c:v>21-Jul</c:v>
                </c:pt>
                <c:pt idx="64">
                  <c:v>22-Jul</c:v>
                </c:pt>
                <c:pt idx="65">
                  <c:v>23-Jul</c:v>
                </c:pt>
                <c:pt idx="66">
                  <c:v>24-Jul</c:v>
                </c:pt>
                <c:pt idx="67">
                  <c:v>25-Jul</c:v>
                </c:pt>
                <c:pt idx="68">
                  <c:v>26-Jul</c:v>
                </c:pt>
                <c:pt idx="69">
                  <c:v>27-Jul</c:v>
                </c:pt>
                <c:pt idx="70">
                  <c:v>28-Jul</c:v>
                </c:pt>
                <c:pt idx="71">
                  <c:v>29-Jul</c:v>
                </c:pt>
                <c:pt idx="72">
                  <c:v>30-Jul</c:v>
                </c:pt>
                <c:pt idx="73">
                  <c:v>31-Jul</c:v>
                </c:pt>
                <c:pt idx="74">
                  <c:v>1-Aug</c:v>
                </c:pt>
                <c:pt idx="75">
                  <c:v>2-Aug</c:v>
                </c:pt>
                <c:pt idx="76">
                  <c:v>3-Aug</c:v>
                </c:pt>
                <c:pt idx="77">
                  <c:v>4-Aug</c:v>
                </c:pt>
                <c:pt idx="78">
                  <c:v>5-Aug</c:v>
                </c:pt>
                <c:pt idx="79">
                  <c:v>6-Aug</c:v>
                </c:pt>
                <c:pt idx="80">
                  <c:v>7-Aug</c:v>
                </c:pt>
                <c:pt idx="81">
                  <c:v>8-Aug</c:v>
                </c:pt>
                <c:pt idx="82">
                  <c:v>9-Aug</c:v>
                </c:pt>
                <c:pt idx="83">
                  <c:v>10-Aug</c:v>
                </c:pt>
                <c:pt idx="84">
                  <c:v>11-Aug</c:v>
                </c:pt>
                <c:pt idx="85">
                  <c:v>12-Aug</c:v>
                </c:pt>
                <c:pt idx="86">
                  <c:v>13-Aug</c:v>
                </c:pt>
                <c:pt idx="87">
                  <c:v>14-Aug</c:v>
                </c:pt>
                <c:pt idx="88">
                  <c:v>15-Aug</c:v>
                </c:pt>
                <c:pt idx="89">
                  <c:v>16-Aug</c:v>
                </c:pt>
                <c:pt idx="90">
                  <c:v>17-Aug</c:v>
                </c:pt>
                <c:pt idx="91">
                  <c:v>18-Aug</c:v>
                </c:pt>
                <c:pt idx="92">
                  <c:v>19-Aug</c:v>
                </c:pt>
                <c:pt idx="93">
                  <c:v>20-Aug</c:v>
                </c:pt>
                <c:pt idx="94">
                  <c:v>21-Aug</c:v>
                </c:pt>
                <c:pt idx="95">
                  <c:v>22-Aug</c:v>
                </c:pt>
                <c:pt idx="96">
                  <c:v>23-Aug</c:v>
                </c:pt>
                <c:pt idx="97">
                  <c:v>24-Aug</c:v>
                </c:pt>
                <c:pt idx="98">
                  <c:v>25-Aug</c:v>
                </c:pt>
                <c:pt idx="99">
                  <c:v>26-Aug</c:v>
                </c:pt>
                <c:pt idx="100">
                  <c:v>27-Aug</c:v>
                </c:pt>
                <c:pt idx="101">
                  <c:v>28-Aug</c:v>
                </c:pt>
                <c:pt idx="102">
                  <c:v>29-Aug</c:v>
                </c:pt>
                <c:pt idx="103">
                  <c:v>30-Aug</c:v>
                </c:pt>
                <c:pt idx="104">
                  <c:v>31-Aug</c:v>
                </c:pt>
                <c:pt idx="105">
                  <c:v>1-Sep</c:v>
                </c:pt>
                <c:pt idx="106">
                  <c:v>2-Sep</c:v>
                </c:pt>
                <c:pt idx="107">
                  <c:v>3-Sep</c:v>
                </c:pt>
                <c:pt idx="108">
                  <c:v>4-Sep</c:v>
                </c:pt>
                <c:pt idx="109">
                  <c:v>5-Sep</c:v>
                </c:pt>
                <c:pt idx="110">
                  <c:v>6-Sep</c:v>
                </c:pt>
                <c:pt idx="111">
                  <c:v>7-Sep</c:v>
                </c:pt>
              </c:strCache>
            </c:strRef>
          </c:cat>
          <c:val>
            <c:numRef>
              <c:f>'Crop Coeff'!$B$12:$B$162</c:f>
              <c:numCache>
                <c:formatCode>0.00</c:formatCode>
                <c:ptCount val="15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0.28166666666666668</c:v>
                </c:pt>
                <c:pt idx="20">
                  <c:v>0.31333333333333335</c:v>
                </c:pt>
                <c:pt idx="21">
                  <c:v>0.34500000000000003</c:v>
                </c:pt>
                <c:pt idx="22">
                  <c:v>0.37666666666666671</c:v>
                </c:pt>
                <c:pt idx="23">
                  <c:v>0.40833333333333338</c:v>
                </c:pt>
                <c:pt idx="24">
                  <c:v>0.44000000000000006</c:v>
                </c:pt>
                <c:pt idx="25">
                  <c:v>0.47166666666666673</c:v>
                </c:pt>
                <c:pt idx="26">
                  <c:v>0.50333333333333341</c:v>
                </c:pt>
                <c:pt idx="27">
                  <c:v>0.53500000000000003</c:v>
                </c:pt>
                <c:pt idx="28">
                  <c:v>0.56666666666666665</c:v>
                </c:pt>
                <c:pt idx="29">
                  <c:v>0.59833333333333327</c:v>
                </c:pt>
                <c:pt idx="30">
                  <c:v>0.62999999999999989</c:v>
                </c:pt>
                <c:pt idx="31">
                  <c:v>0.66166666666666651</c:v>
                </c:pt>
                <c:pt idx="32">
                  <c:v>0.69333333333333313</c:v>
                </c:pt>
                <c:pt idx="33">
                  <c:v>0.72499999999999976</c:v>
                </c:pt>
                <c:pt idx="34">
                  <c:v>0.75666666666666638</c:v>
                </c:pt>
                <c:pt idx="35">
                  <c:v>0.788333333333333</c:v>
                </c:pt>
                <c:pt idx="36">
                  <c:v>0.81999999999999962</c:v>
                </c:pt>
                <c:pt idx="37">
                  <c:v>0.85166666666666624</c:v>
                </c:pt>
                <c:pt idx="38">
                  <c:v>0.88333333333333286</c:v>
                </c:pt>
                <c:pt idx="39">
                  <c:v>0.91499999999999948</c:v>
                </c:pt>
                <c:pt idx="40">
                  <c:v>0.9466666666666661</c:v>
                </c:pt>
                <c:pt idx="41">
                  <c:v>0.97833333333333272</c:v>
                </c:pt>
                <c:pt idx="42">
                  <c:v>1.0099999999999993</c:v>
                </c:pt>
                <c:pt idx="43">
                  <c:v>1.0416666666666661</c:v>
                </c:pt>
                <c:pt idx="44">
                  <c:v>1.0733333333333328</c:v>
                </c:pt>
                <c:pt idx="45">
                  <c:v>1.1049999999999995</c:v>
                </c:pt>
                <c:pt idx="46">
                  <c:v>1.1366666666666663</c:v>
                </c:pt>
                <c:pt idx="47">
                  <c:v>1.168333333333333</c:v>
                </c:pt>
                <c:pt idx="48">
                  <c:v>1.1999999999999997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1.176923076923077</c:v>
                </c:pt>
                <c:pt idx="86">
                  <c:v>1.153846153846154</c:v>
                </c:pt>
                <c:pt idx="87">
                  <c:v>1.130769230769231</c:v>
                </c:pt>
                <c:pt idx="88">
                  <c:v>1.107692307692308</c:v>
                </c:pt>
                <c:pt idx="89">
                  <c:v>1.084615384615385</c:v>
                </c:pt>
                <c:pt idx="90">
                  <c:v>1.061538461538462</c:v>
                </c:pt>
                <c:pt idx="91">
                  <c:v>1.038461538461539</c:v>
                </c:pt>
                <c:pt idx="92">
                  <c:v>1.015384615384616</c:v>
                </c:pt>
                <c:pt idx="93">
                  <c:v>0.99230769230769289</c:v>
                </c:pt>
                <c:pt idx="94">
                  <c:v>0.96923076923076978</c:v>
                </c:pt>
                <c:pt idx="95">
                  <c:v>0.94615384615384668</c:v>
                </c:pt>
                <c:pt idx="96">
                  <c:v>0.92307692307692357</c:v>
                </c:pt>
                <c:pt idx="97">
                  <c:v>0.90000000000000047</c:v>
                </c:pt>
                <c:pt idx="98">
                  <c:v>0.87692307692307736</c:v>
                </c:pt>
                <c:pt idx="99">
                  <c:v>0.85384615384615425</c:v>
                </c:pt>
                <c:pt idx="100">
                  <c:v>0.83076923076923115</c:v>
                </c:pt>
                <c:pt idx="101">
                  <c:v>0.80769230769230804</c:v>
                </c:pt>
                <c:pt idx="102">
                  <c:v>0.78461538461538494</c:v>
                </c:pt>
                <c:pt idx="103">
                  <c:v>0.76153846153846183</c:v>
                </c:pt>
                <c:pt idx="104">
                  <c:v>0.73846153846153872</c:v>
                </c:pt>
                <c:pt idx="105">
                  <c:v>0.71538461538461562</c:v>
                </c:pt>
                <c:pt idx="106">
                  <c:v>0.69230769230769251</c:v>
                </c:pt>
                <c:pt idx="107">
                  <c:v>0.66923076923076941</c:v>
                </c:pt>
                <c:pt idx="108">
                  <c:v>0.6461538461538463</c:v>
                </c:pt>
                <c:pt idx="109">
                  <c:v>0.62307692307692319</c:v>
                </c:pt>
                <c:pt idx="110">
                  <c:v>0.60000000000000009</c:v>
                </c:pt>
                <c:pt idx="111">
                  <c:v>0.57692307692307698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8-4CBC-9CEE-AAA2FB682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822896"/>
        <c:axId val="1"/>
      </c:areaChart>
      <c:dateAx>
        <c:axId val="7408228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0"/>
        <c:minorUnit val="1"/>
      </c:dateAx>
      <c:valAx>
        <c:axId val="1"/>
        <c:scaling>
          <c:orientation val="minMax"/>
          <c:max val="1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2896"/>
        <c:crosses val="autoZero"/>
        <c:crossBetween val="midCat"/>
        <c:majorUnit val="0.1"/>
      </c:valAx>
      <c:spPr>
        <a:solidFill>
          <a:srgbClr val="FFFFFF"/>
        </a:solidFill>
        <a:ln w="25400">
          <a:solidFill>
            <a:srgbClr val="000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681212967900728"/>
          <c:y val="0.91891084831282699"/>
          <c:w val="0.25186878582801886"/>
          <c:h val="6.71350391461426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693964</xdr:colOff>
      <xdr:row>6</xdr:row>
      <xdr:rowOff>9524</xdr:rowOff>
    </xdr:from>
    <xdr:to>
      <xdr:col>15</xdr:col>
      <xdr:colOff>693964</xdr:colOff>
      <xdr:row>22</xdr:row>
      <xdr:rowOff>99331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8185E3-A7D9-374C-D8BF-62CB26587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44450</xdr:rowOff>
    </xdr:from>
    <xdr:to>
      <xdr:col>11</xdr:col>
      <xdr:colOff>31750</xdr:colOff>
      <xdr:row>29</xdr:row>
      <xdr:rowOff>6350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A584551-EF7A-44E6-B933-30D39FF91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4</xdr:row>
      <xdr:rowOff>19050</xdr:rowOff>
    </xdr:from>
    <xdr:to>
      <xdr:col>2</xdr:col>
      <xdr:colOff>590550</xdr:colOff>
      <xdr:row>5</xdr:row>
      <xdr:rowOff>133350</xdr:rowOff>
    </xdr:to>
    <xdr:sp macro="" textlink="">
      <xdr:nvSpPr>
        <xdr:cNvPr id="6146" name="AutoShape 2">
          <a:extLst>
            <a:ext uri="{FF2B5EF4-FFF2-40B4-BE49-F238E27FC236}">
              <a16:creationId xmlns:a16="http://schemas.microsoft.com/office/drawing/2014/main" id="{D1673F4C-7149-401B-966A-87E854CEF946}"/>
            </a:ext>
          </a:extLst>
        </xdr:cNvPr>
        <xdr:cNvSpPr>
          <a:spLocks noChangeArrowheads="1"/>
        </xdr:cNvSpPr>
      </xdr:nvSpPr>
      <xdr:spPr bwMode="auto">
        <a:xfrm flipH="1" flipV="1">
          <a:off x="6553200" y="692150"/>
          <a:ext cx="342900" cy="279400"/>
        </a:xfrm>
        <a:custGeom>
          <a:avLst/>
          <a:gdLst>
            <a:gd name="G0" fmla="+- 9257 0 0"/>
            <a:gd name="G1" fmla="+- 18514 0 0"/>
            <a:gd name="G2" fmla="+- 7200 0 0"/>
            <a:gd name="G3" fmla="*/ 9257 1 2"/>
            <a:gd name="G4" fmla="+- G3 10800 0"/>
            <a:gd name="G5" fmla="+- 21600 9257 18514"/>
            <a:gd name="G6" fmla="+- 18514 7200 0"/>
            <a:gd name="G7" fmla="*/ G6 1 2"/>
            <a:gd name="G8" fmla="*/ 18514 2 1"/>
            <a:gd name="G9" fmla="+- G8 0 21600"/>
            <a:gd name="G10" fmla="*/ 21600 G0 G1"/>
            <a:gd name="G11" fmla="*/ 21600 G4 G1"/>
            <a:gd name="G12" fmla="*/ 21600 G5 G1"/>
            <a:gd name="G13" fmla="*/ 21600 G7 G1"/>
            <a:gd name="G14" fmla="*/ 18514 1 2"/>
            <a:gd name="G15" fmla="+- G5 0 G4"/>
            <a:gd name="G16" fmla="+- G0 0 G4"/>
            <a:gd name="G17" fmla="*/ G2 G15 G16"/>
            <a:gd name="T0" fmla="*/ 15429 w 21600"/>
            <a:gd name="T1" fmla="*/ 0 h 21600"/>
            <a:gd name="T2" fmla="*/ 9257 w 21600"/>
            <a:gd name="T3" fmla="*/ 7200 h 21600"/>
            <a:gd name="T4" fmla="*/ 0 w 21600"/>
            <a:gd name="T5" fmla="*/ 18001 h 21600"/>
            <a:gd name="T6" fmla="*/ 9257 w 21600"/>
            <a:gd name="T7" fmla="*/ 21600 h 21600"/>
            <a:gd name="T8" fmla="*/ 18514 w 21600"/>
            <a:gd name="T9" fmla="*/ 15000 h 21600"/>
            <a:gd name="T10" fmla="*/ 21600 w 21600"/>
            <a:gd name="T11" fmla="*/ 7200 h 21600"/>
            <a:gd name="T12" fmla="*/ 17694720 60000 65536"/>
            <a:gd name="T13" fmla="*/ 11796480 60000 65536"/>
            <a:gd name="T14" fmla="*/ 11796480 60000 65536"/>
            <a:gd name="T15" fmla="*/ 5898240 60000 65536"/>
            <a:gd name="T16" fmla="*/ 0 60000 65536"/>
            <a:gd name="T17" fmla="*/ 0 60000 65536"/>
            <a:gd name="T18" fmla="*/ 0 w 21600"/>
            <a:gd name="T19" fmla="*/ G12 h 21600"/>
            <a:gd name="T20" fmla="*/ G1 w 21600"/>
            <a:gd name="T21" fmla="*/ 21600 h 21600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21600" h="21600">
              <a:moveTo>
                <a:pt x="15429" y="0"/>
              </a:moveTo>
              <a:lnTo>
                <a:pt x="9257" y="7200"/>
              </a:lnTo>
              <a:lnTo>
                <a:pt x="12343" y="7200"/>
              </a:lnTo>
              <a:lnTo>
                <a:pt x="12343" y="14400"/>
              </a:lnTo>
              <a:lnTo>
                <a:pt x="0" y="14400"/>
              </a:lnTo>
              <a:lnTo>
                <a:pt x="0" y="21600"/>
              </a:lnTo>
              <a:lnTo>
                <a:pt x="18514" y="21600"/>
              </a:lnTo>
              <a:lnTo>
                <a:pt x="18514" y="7200"/>
              </a:lnTo>
              <a:lnTo>
                <a:pt x="21600" y="72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120650</xdr:colOff>
      <xdr:row>1</xdr:row>
      <xdr:rowOff>31750</xdr:rowOff>
    </xdr:from>
    <xdr:to>
      <xdr:col>2</xdr:col>
      <xdr:colOff>571500</xdr:colOff>
      <xdr:row>1</xdr:row>
      <xdr:rowOff>165100</xdr:rowOff>
    </xdr:to>
    <xdr:sp macro="" textlink="">
      <xdr:nvSpPr>
        <xdr:cNvPr id="6147" name="AutoShape 3">
          <a:extLst>
            <a:ext uri="{FF2B5EF4-FFF2-40B4-BE49-F238E27FC236}">
              <a16:creationId xmlns:a16="http://schemas.microsoft.com/office/drawing/2014/main" id="{A5DBBB38-0CC8-4A43-A6EF-93239885546C}"/>
            </a:ext>
          </a:extLst>
        </xdr:cNvPr>
        <xdr:cNvSpPr>
          <a:spLocks noChangeArrowheads="1"/>
        </xdr:cNvSpPr>
      </xdr:nvSpPr>
      <xdr:spPr bwMode="auto">
        <a:xfrm>
          <a:off x="6426200" y="203200"/>
          <a:ext cx="450850" cy="133350"/>
        </a:xfrm>
        <a:prstGeom prst="leftArrow">
          <a:avLst>
            <a:gd name="adj1" fmla="val 50000"/>
            <a:gd name="adj2" fmla="val 84524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44450</xdr:rowOff>
    </xdr:from>
    <xdr:to>
      <xdr:col>11</xdr:col>
      <xdr:colOff>31750</xdr:colOff>
      <xdr:row>29</xdr:row>
      <xdr:rowOff>6350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86EDE3E8-7B8D-4A64-8F22-0D038FA77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5</xdr:row>
      <xdr:rowOff>19050</xdr:rowOff>
    </xdr:from>
    <xdr:to>
      <xdr:col>4</xdr:col>
      <xdr:colOff>450850</xdr:colOff>
      <xdr:row>5</xdr:row>
      <xdr:rowOff>152400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id="{12FD3D8F-1A2C-40CF-A19F-83C1D5C5F39E}"/>
            </a:ext>
          </a:extLst>
        </xdr:cNvPr>
        <xdr:cNvSpPr>
          <a:spLocks noChangeArrowheads="1"/>
        </xdr:cNvSpPr>
      </xdr:nvSpPr>
      <xdr:spPr bwMode="auto">
        <a:xfrm>
          <a:off x="3295650" y="857250"/>
          <a:ext cx="279400" cy="133350"/>
        </a:xfrm>
        <a:prstGeom prst="rightArrow">
          <a:avLst>
            <a:gd name="adj1" fmla="val 50000"/>
            <a:gd name="adj2" fmla="val 52381"/>
          </a:avLst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0</xdr:row>
      <xdr:rowOff>57150</xdr:rowOff>
    </xdr:from>
    <xdr:to>
      <xdr:col>13</xdr:col>
      <xdr:colOff>69850</xdr:colOff>
      <xdr:row>27</xdr:row>
      <xdr:rowOff>31750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443C13AC-91C6-45EF-B032-63F8D51BE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101600</xdr:colOff>
      <xdr:row>27</xdr:row>
      <xdr:rowOff>152400</xdr:rowOff>
    </xdr:from>
    <xdr:to>
      <xdr:col>13</xdr:col>
      <xdr:colOff>88900</xdr:colOff>
      <xdr:row>55</xdr:row>
      <xdr:rowOff>69850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2CD63CC8-AA75-41E2-B011-183FF6AFB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120650</xdr:colOff>
      <xdr:row>18</xdr:row>
      <xdr:rowOff>0</xdr:rowOff>
    </xdr:from>
    <xdr:to>
      <xdr:col>5</xdr:col>
      <xdr:colOff>520700</xdr:colOff>
      <xdr:row>19</xdr:row>
      <xdr:rowOff>19050</xdr:rowOff>
    </xdr:to>
    <xdr:sp macro="" textlink="">
      <xdr:nvSpPr>
        <xdr:cNvPr id="8193" name="AutoShape 1">
          <a:extLst>
            <a:ext uri="{FF2B5EF4-FFF2-40B4-BE49-F238E27FC236}">
              <a16:creationId xmlns:a16="http://schemas.microsoft.com/office/drawing/2014/main" id="{7153C0F2-C270-4D98-B273-764CBCE511D9}"/>
            </a:ext>
          </a:extLst>
        </xdr:cNvPr>
        <xdr:cNvSpPr>
          <a:spLocks noChangeArrowheads="1"/>
        </xdr:cNvSpPr>
      </xdr:nvSpPr>
      <xdr:spPr bwMode="auto">
        <a:xfrm>
          <a:off x="5397500" y="3022600"/>
          <a:ext cx="400050" cy="177800"/>
        </a:xfrm>
        <a:prstGeom prst="leftArrow">
          <a:avLst>
            <a:gd name="adj1" fmla="val 50000"/>
            <a:gd name="adj2" fmla="val 56250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"/>
  <sheetViews>
    <sheetView workbookViewId="0"/>
  </sheetViews>
  <sheetFormatPr defaultColWidth="8.85546875" defaultRowHeight="12.75" x14ac:dyDescent="0.2"/>
  <cols>
    <col min="2" max="2" width="107.42578125" customWidth="1"/>
  </cols>
  <sheetData>
    <row r="1" spans="1:19" ht="13.5" thickBot="1" x14ac:dyDescent="0.25">
      <c r="A1" s="218"/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8"/>
    </row>
    <row r="2" spans="1:19" x14ac:dyDescent="0.2">
      <c r="A2" s="218"/>
      <c r="B2" s="219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</row>
    <row r="3" spans="1:19" ht="30" x14ac:dyDescent="0.4">
      <c r="A3" s="218"/>
      <c r="B3" s="220" t="s">
        <v>211</v>
      </c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1:19" ht="23.25" x14ac:dyDescent="0.35">
      <c r="A4" s="218"/>
      <c r="B4" s="221" t="s">
        <v>180</v>
      </c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218"/>
    </row>
    <row r="5" spans="1:19" ht="23.25" x14ac:dyDescent="0.35">
      <c r="A5" s="218"/>
      <c r="B5" s="221" t="s">
        <v>214</v>
      </c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218"/>
      <c r="S5" s="218"/>
    </row>
    <row r="6" spans="1:19" ht="13.5" thickBot="1" x14ac:dyDescent="0.25">
      <c r="A6" s="218"/>
      <c r="B6" s="222"/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8"/>
      <c r="Q6" s="218"/>
      <c r="R6" s="218"/>
      <c r="S6" s="218"/>
    </row>
    <row r="7" spans="1:19" ht="13.5" thickBot="1" x14ac:dyDescent="0.25">
      <c r="A7" s="218"/>
      <c r="B7" s="218"/>
      <c r="C7" s="218"/>
      <c r="D7" s="218"/>
      <c r="E7" s="218"/>
      <c r="F7" s="218"/>
      <c r="G7" s="218"/>
      <c r="H7" s="218"/>
      <c r="I7" s="218"/>
      <c r="J7" s="218"/>
      <c r="K7" s="218"/>
      <c r="L7" s="218"/>
      <c r="M7" s="218"/>
      <c r="N7" s="218"/>
      <c r="O7" s="218"/>
      <c r="P7" s="218"/>
      <c r="Q7" s="218"/>
      <c r="R7" s="218"/>
      <c r="S7" s="218"/>
    </row>
    <row r="8" spans="1:19" ht="18" x14ac:dyDescent="0.25">
      <c r="A8" s="218"/>
      <c r="B8" s="223" t="s">
        <v>181</v>
      </c>
      <c r="C8" s="218"/>
      <c r="D8" s="218"/>
      <c r="E8" s="218"/>
      <c r="F8" s="218"/>
      <c r="G8" s="218"/>
      <c r="H8" s="218"/>
      <c r="I8" s="218"/>
      <c r="J8" s="218"/>
      <c r="K8" s="218"/>
      <c r="L8" s="218"/>
      <c r="M8" s="218"/>
      <c r="N8" s="218"/>
      <c r="O8" s="218"/>
      <c r="P8" s="218"/>
      <c r="Q8" s="218"/>
      <c r="R8" s="218"/>
      <c r="S8" s="218"/>
    </row>
    <row r="9" spans="1:19" x14ac:dyDescent="0.2">
      <c r="A9" s="218"/>
      <c r="B9" s="224"/>
      <c r="C9" s="218"/>
      <c r="D9" s="218"/>
      <c r="E9" s="218"/>
      <c r="F9" s="218"/>
      <c r="G9" s="218"/>
      <c r="H9" s="218"/>
      <c r="I9" s="218"/>
      <c r="J9" s="218"/>
      <c r="K9" s="218"/>
      <c r="L9" s="218"/>
      <c r="M9" s="218"/>
      <c r="N9" s="218"/>
      <c r="O9" s="218"/>
      <c r="P9" s="218"/>
      <c r="Q9" s="218"/>
      <c r="R9" s="218"/>
      <c r="S9" s="218"/>
    </row>
    <row r="10" spans="1:19" ht="18.75" thickBot="1" x14ac:dyDescent="0.3">
      <c r="A10" s="218"/>
      <c r="B10" s="225" t="s">
        <v>182</v>
      </c>
      <c r="C10" s="218"/>
      <c r="D10" s="218"/>
      <c r="E10" s="218"/>
      <c r="F10" s="218"/>
      <c r="G10" s="218"/>
      <c r="H10" s="218"/>
      <c r="I10" s="218"/>
      <c r="J10" s="218"/>
      <c r="K10" s="218"/>
      <c r="L10" s="218"/>
      <c r="M10" s="218"/>
      <c r="N10" s="218"/>
      <c r="O10" s="218"/>
      <c r="P10" s="218"/>
      <c r="Q10" s="218"/>
      <c r="R10" s="218"/>
      <c r="S10" s="218"/>
    </row>
    <row r="11" spans="1:19" x14ac:dyDescent="0.2">
      <c r="A11" s="218"/>
      <c r="B11" s="218"/>
      <c r="C11" s="218"/>
      <c r="D11" s="218"/>
      <c r="E11" s="218"/>
      <c r="F11" s="218"/>
      <c r="G11" s="218"/>
      <c r="H11" s="218"/>
      <c r="I11" s="218"/>
      <c r="J11" s="218"/>
      <c r="K11" s="218"/>
      <c r="L11" s="218"/>
      <c r="M11" s="218"/>
      <c r="N11" s="218"/>
      <c r="O11" s="218"/>
      <c r="P11" s="218"/>
      <c r="Q11" s="218"/>
      <c r="R11" s="218"/>
      <c r="S11" s="218"/>
    </row>
    <row r="12" spans="1:19" x14ac:dyDescent="0.2">
      <c r="A12" s="218"/>
      <c r="B12" s="239" t="s">
        <v>212</v>
      </c>
      <c r="C12" s="218"/>
      <c r="D12" s="218"/>
      <c r="E12" s="218"/>
      <c r="F12" s="218"/>
      <c r="G12" s="218"/>
      <c r="H12" s="218"/>
      <c r="I12" s="218"/>
      <c r="J12" s="218"/>
      <c r="K12" s="218"/>
      <c r="L12" s="218"/>
      <c r="M12" s="218"/>
      <c r="N12" s="218"/>
      <c r="O12" s="218"/>
      <c r="P12" s="218"/>
      <c r="Q12" s="218"/>
      <c r="R12" s="218"/>
      <c r="S12" s="218"/>
    </row>
    <row r="13" spans="1:19" x14ac:dyDescent="0.2">
      <c r="A13" s="218"/>
      <c r="B13" s="226" t="s">
        <v>183</v>
      </c>
      <c r="C13" s="218"/>
      <c r="D13" s="218"/>
      <c r="E13" s="218"/>
      <c r="F13" s="218"/>
      <c r="G13" s="218"/>
      <c r="H13" s="218"/>
      <c r="I13" s="218"/>
      <c r="J13" s="218"/>
      <c r="K13" s="218"/>
      <c r="L13" s="218"/>
      <c r="M13" s="218"/>
      <c r="N13" s="218"/>
      <c r="O13" s="218"/>
      <c r="P13" s="218"/>
      <c r="Q13" s="218"/>
      <c r="R13" s="218"/>
      <c r="S13" s="218"/>
    </row>
    <row r="14" spans="1:19" x14ac:dyDescent="0.2">
      <c r="A14" s="218"/>
      <c r="B14" s="218"/>
      <c r="C14" s="218"/>
      <c r="D14" s="218"/>
      <c r="E14" s="218"/>
      <c r="F14" s="218"/>
      <c r="G14" s="218"/>
      <c r="H14" s="218"/>
      <c r="I14" s="218"/>
      <c r="J14" s="218"/>
      <c r="K14" s="218"/>
      <c r="L14" s="218"/>
      <c r="M14" s="218"/>
      <c r="N14" s="218"/>
      <c r="O14" s="218"/>
      <c r="P14" s="218"/>
      <c r="Q14" s="218"/>
      <c r="R14" s="218"/>
      <c r="S14" s="218"/>
    </row>
    <row r="15" spans="1:19" x14ac:dyDescent="0.2">
      <c r="A15" s="218"/>
      <c r="B15" s="227" t="s">
        <v>184</v>
      </c>
      <c r="C15" s="218"/>
      <c r="D15" s="218"/>
      <c r="E15" s="218"/>
      <c r="F15" s="218"/>
      <c r="G15" s="218"/>
      <c r="H15" s="218"/>
      <c r="I15" s="218"/>
      <c r="J15" s="218"/>
      <c r="K15" s="218"/>
      <c r="L15" s="218"/>
      <c r="M15" s="218"/>
      <c r="N15" s="218"/>
      <c r="O15" s="218"/>
      <c r="P15" s="218"/>
      <c r="Q15" s="218"/>
      <c r="R15" s="218"/>
      <c r="S15" s="218"/>
    </row>
    <row r="16" spans="1:19" x14ac:dyDescent="0.2">
      <c r="A16" s="218"/>
      <c r="B16" s="228" t="s">
        <v>185</v>
      </c>
      <c r="C16" s="218"/>
      <c r="D16" s="218"/>
      <c r="E16" s="218"/>
      <c r="F16" s="218"/>
      <c r="G16" s="218"/>
      <c r="H16" s="218"/>
      <c r="I16" s="218"/>
      <c r="J16" s="218"/>
      <c r="K16" s="218"/>
      <c r="L16" s="218"/>
      <c r="M16" s="218"/>
      <c r="N16" s="218"/>
      <c r="O16" s="218"/>
      <c r="P16" s="218"/>
      <c r="Q16" s="218"/>
      <c r="R16" s="218"/>
      <c r="S16" s="218"/>
    </row>
    <row r="17" spans="1:19" x14ac:dyDescent="0.2">
      <c r="A17" s="218"/>
      <c r="B17" s="228" t="s">
        <v>186</v>
      </c>
      <c r="C17" s="218"/>
      <c r="D17" s="218"/>
      <c r="E17" s="218"/>
      <c r="F17" s="218"/>
      <c r="G17" s="218"/>
      <c r="H17" s="218"/>
      <c r="I17" s="218"/>
      <c r="J17" s="218"/>
      <c r="K17" s="218"/>
      <c r="L17" s="218"/>
      <c r="M17" s="218"/>
      <c r="N17" s="218"/>
      <c r="O17" s="218"/>
      <c r="P17" s="218"/>
      <c r="Q17" s="218"/>
      <c r="R17" s="218"/>
      <c r="S17" s="218"/>
    </row>
    <row r="18" spans="1:19" x14ac:dyDescent="0.2">
      <c r="A18" s="218"/>
      <c r="B18" s="228" t="s">
        <v>59</v>
      </c>
      <c r="C18" s="218"/>
      <c r="D18" s="218"/>
      <c r="E18" s="218"/>
      <c r="F18" s="218"/>
      <c r="G18" s="218"/>
      <c r="H18" s="218"/>
      <c r="I18" s="218"/>
      <c r="J18" s="218"/>
      <c r="K18" s="218"/>
      <c r="L18" s="218"/>
      <c r="M18" s="218"/>
      <c r="N18" s="218"/>
      <c r="O18" s="218"/>
      <c r="P18" s="218"/>
      <c r="Q18" s="218"/>
      <c r="R18" s="218"/>
      <c r="S18" s="218"/>
    </row>
    <row r="19" spans="1:19" x14ac:dyDescent="0.2">
      <c r="A19" s="218"/>
      <c r="B19" s="228" t="s">
        <v>187</v>
      </c>
      <c r="C19" s="218"/>
      <c r="D19" s="218"/>
      <c r="E19" s="218"/>
      <c r="F19" s="218"/>
      <c r="G19" s="218"/>
      <c r="H19" s="218"/>
      <c r="I19" s="218"/>
      <c r="J19" s="218"/>
      <c r="K19" s="218"/>
      <c r="L19" s="218"/>
      <c r="M19" s="218"/>
      <c r="N19" s="218"/>
      <c r="O19" s="218"/>
      <c r="P19" s="218"/>
      <c r="Q19" s="218"/>
      <c r="R19" s="218"/>
      <c r="S19" s="218"/>
    </row>
    <row r="20" spans="1:19" x14ac:dyDescent="0.2">
      <c r="A20" s="218"/>
      <c r="B20" s="229" t="s">
        <v>213</v>
      </c>
      <c r="C20" s="218"/>
      <c r="D20" s="218"/>
      <c r="E20" s="218"/>
      <c r="F20" s="218"/>
      <c r="G20" s="218"/>
      <c r="H20" s="218"/>
      <c r="I20" s="218"/>
      <c r="J20" s="218"/>
      <c r="K20" s="218"/>
      <c r="L20" s="218"/>
      <c r="M20" s="218"/>
      <c r="N20" s="218"/>
      <c r="O20" s="218"/>
      <c r="P20" s="218"/>
      <c r="Q20" s="218"/>
      <c r="R20" s="218"/>
      <c r="S20" s="218"/>
    </row>
    <row r="21" spans="1:19" x14ac:dyDescent="0.2">
      <c r="A21" s="218"/>
      <c r="B21" s="218"/>
      <c r="C21" s="218"/>
      <c r="D21" s="218"/>
      <c r="E21" s="218"/>
      <c r="F21" s="218"/>
      <c r="G21" s="218"/>
      <c r="H21" s="218"/>
      <c r="I21" s="218"/>
      <c r="J21" s="218"/>
      <c r="K21" s="218"/>
      <c r="L21" s="218"/>
      <c r="M21" s="218"/>
      <c r="N21" s="218"/>
      <c r="O21" s="218"/>
      <c r="P21" s="218"/>
      <c r="Q21" s="218"/>
      <c r="R21" s="218"/>
      <c r="S21" s="218"/>
    </row>
    <row r="22" spans="1:19" x14ac:dyDescent="0.2">
      <c r="A22" s="218"/>
      <c r="B22" s="240" t="s">
        <v>188</v>
      </c>
      <c r="C22" s="218"/>
      <c r="D22" s="218"/>
      <c r="E22" s="218"/>
      <c r="F22" s="218"/>
      <c r="G22" s="218"/>
      <c r="H22" s="218"/>
      <c r="I22" s="218"/>
      <c r="J22" s="218"/>
      <c r="K22" s="218"/>
      <c r="L22" s="218"/>
      <c r="M22" s="218"/>
      <c r="N22" s="218"/>
      <c r="O22" s="218"/>
      <c r="P22" s="218"/>
      <c r="Q22" s="218"/>
      <c r="R22" s="218"/>
      <c r="S22" s="218"/>
    </row>
    <row r="23" spans="1:19" x14ac:dyDescent="0.2">
      <c r="A23" s="218"/>
      <c r="B23" s="241" t="s">
        <v>210</v>
      </c>
      <c r="C23" s="218"/>
      <c r="D23" s="218"/>
      <c r="E23" s="218"/>
      <c r="F23" s="218"/>
      <c r="G23" s="218"/>
      <c r="H23" s="218"/>
      <c r="I23" s="218"/>
      <c r="J23" s="218"/>
      <c r="K23" s="218"/>
      <c r="L23" s="218"/>
      <c r="M23" s="218"/>
      <c r="N23" s="218"/>
      <c r="O23" s="218"/>
      <c r="P23" s="218"/>
      <c r="Q23" s="218"/>
      <c r="R23" s="218"/>
      <c r="S23" s="218"/>
    </row>
    <row r="24" spans="1:19" x14ac:dyDescent="0.2">
      <c r="A24" s="218"/>
      <c r="B24" s="241" t="s">
        <v>189</v>
      </c>
      <c r="C24" s="218"/>
      <c r="D24" s="218"/>
      <c r="E24" s="218"/>
      <c r="F24" s="218"/>
      <c r="G24" s="218"/>
      <c r="H24" s="218"/>
      <c r="I24" s="218"/>
      <c r="J24" s="218"/>
      <c r="K24" s="218"/>
      <c r="L24" s="218"/>
      <c r="M24" s="218"/>
      <c r="N24" s="218"/>
      <c r="O24" s="218"/>
      <c r="P24" s="218"/>
      <c r="Q24" s="218"/>
      <c r="R24" s="218"/>
      <c r="S24" s="218"/>
    </row>
    <row r="25" spans="1:19" x14ac:dyDescent="0.2">
      <c r="A25" s="218"/>
      <c r="B25" s="236" t="s">
        <v>190</v>
      </c>
      <c r="C25" s="218"/>
      <c r="D25" s="218"/>
      <c r="E25" s="218"/>
      <c r="F25" s="218"/>
      <c r="G25" s="218"/>
      <c r="H25" s="218"/>
      <c r="I25" s="218"/>
      <c r="J25" s="218"/>
      <c r="K25" s="218"/>
      <c r="L25" s="218"/>
      <c r="M25" s="218"/>
      <c r="N25" s="218"/>
      <c r="O25" s="218"/>
      <c r="P25" s="218"/>
      <c r="Q25" s="218"/>
      <c r="R25" s="218"/>
      <c r="S25" s="218"/>
    </row>
    <row r="26" spans="1:19" x14ac:dyDescent="0.2">
      <c r="A26" s="218"/>
      <c r="B26" s="237" t="s">
        <v>191</v>
      </c>
      <c r="C26" s="218"/>
      <c r="D26" s="218"/>
      <c r="E26" s="218"/>
      <c r="F26" s="218"/>
      <c r="G26" s="218"/>
      <c r="H26" s="218"/>
      <c r="I26" s="218"/>
      <c r="J26" s="218"/>
      <c r="K26" s="218"/>
      <c r="L26" s="218"/>
      <c r="M26" s="218"/>
      <c r="N26" s="218"/>
      <c r="O26" s="218"/>
      <c r="P26" s="218"/>
      <c r="Q26" s="218"/>
      <c r="R26" s="218"/>
      <c r="S26" s="218"/>
    </row>
    <row r="27" spans="1:19" x14ac:dyDescent="0.2">
      <c r="A27" s="218"/>
      <c r="B27" s="238" t="s">
        <v>192</v>
      </c>
      <c r="C27" s="218"/>
      <c r="D27" s="218"/>
      <c r="E27" s="218"/>
      <c r="F27" s="218"/>
      <c r="G27" s="218"/>
      <c r="H27" s="218"/>
      <c r="I27" s="218"/>
      <c r="J27" s="218"/>
      <c r="K27" s="218"/>
      <c r="L27" s="218"/>
      <c r="M27" s="218"/>
      <c r="N27" s="218"/>
      <c r="O27" s="218"/>
      <c r="P27" s="218"/>
      <c r="Q27" s="218"/>
      <c r="R27" s="218"/>
      <c r="S27" s="218"/>
    </row>
    <row r="28" spans="1:19" x14ac:dyDescent="0.2">
      <c r="A28" s="218"/>
      <c r="B28" s="218"/>
      <c r="C28" s="218"/>
      <c r="D28" s="218"/>
      <c r="E28" s="218"/>
      <c r="F28" s="218"/>
      <c r="G28" s="218"/>
      <c r="H28" s="218"/>
      <c r="I28" s="218"/>
      <c r="J28" s="218"/>
      <c r="K28" s="218"/>
      <c r="L28" s="218"/>
      <c r="M28" s="218"/>
      <c r="N28" s="218"/>
      <c r="O28" s="218"/>
      <c r="P28" s="218"/>
      <c r="Q28" s="218"/>
      <c r="R28" s="218"/>
      <c r="S28" s="218"/>
    </row>
    <row r="29" spans="1:19" x14ac:dyDescent="0.2">
      <c r="A29" s="218"/>
      <c r="B29" s="218"/>
      <c r="C29" s="218"/>
      <c r="D29" s="218"/>
      <c r="E29" s="218"/>
      <c r="F29" s="218"/>
      <c r="G29" s="218"/>
      <c r="H29" s="218"/>
      <c r="I29" s="218"/>
      <c r="J29" s="218"/>
      <c r="K29" s="218"/>
      <c r="L29" s="218"/>
      <c r="M29" s="218"/>
      <c r="N29" s="218"/>
      <c r="O29" s="218"/>
      <c r="P29" s="218"/>
      <c r="Q29" s="218"/>
      <c r="R29" s="218"/>
      <c r="S29" s="218"/>
    </row>
    <row r="30" spans="1:19" x14ac:dyDescent="0.2">
      <c r="A30" s="218"/>
      <c r="B30" s="218"/>
      <c r="C30" s="218"/>
      <c r="D30" s="218"/>
      <c r="E30" s="218"/>
      <c r="F30" s="218"/>
      <c r="G30" s="218"/>
      <c r="H30" s="218"/>
      <c r="I30" s="218"/>
      <c r="J30" s="218"/>
      <c r="K30" s="218"/>
      <c r="L30" s="218"/>
      <c r="M30" s="218"/>
      <c r="N30" s="218"/>
      <c r="O30" s="218"/>
      <c r="P30" s="218"/>
      <c r="Q30" s="218"/>
      <c r="R30" s="218"/>
      <c r="S30" s="218"/>
    </row>
    <row r="31" spans="1:19" x14ac:dyDescent="0.2">
      <c r="A31" s="218"/>
      <c r="B31" s="218"/>
      <c r="C31" s="218"/>
      <c r="D31" s="218"/>
      <c r="E31" s="218"/>
      <c r="F31" s="218"/>
      <c r="G31" s="218"/>
      <c r="H31" s="218"/>
      <c r="I31" s="218"/>
      <c r="J31" s="218"/>
      <c r="K31" s="218"/>
      <c r="L31" s="218"/>
      <c r="M31" s="218"/>
      <c r="N31" s="218"/>
      <c r="O31" s="218"/>
      <c r="P31" s="218"/>
      <c r="Q31" s="218"/>
      <c r="R31" s="218"/>
      <c r="S31" s="218"/>
    </row>
    <row r="32" spans="1:19" x14ac:dyDescent="0.2">
      <c r="A32" s="218"/>
      <c r="B32" s="218"/>
      <c r="C32" s="218"/>
      <c r="D32" s="218"/>
      <c r="E32" s="218"/>
      <c r="F32" s="218"/>
      <c r="G32" s="218"/>
      <c r="H32" s="218"/>
      <c r="I32" s="218"/>
      <c r="J32" s="218"/>
      <c r="K32" s="218"/>
      <c r="L32" s="218"/>
      <c r="M32" s="218"/>
      <c r="N32" s="218"/>
      <c r="O32" s="218"/>
      <c r="P32" s="218"/>
      <c r="Q32" s="218"/>
      <c r="R32" s="218"/>
      <c r="S32" s="218"/>
    </row>
    <row r="33" spans="1:19" x14ac:dyDescent="0.2">
      <c r="A33" s="218"/>
      <c r="B33" s="218"/>
      <c r="C33" s="218"/>
      <c r="D33" s="218"/>
      <c r="E33" s="218"/>
      <c r="F33" s="218"/>
      <c r="G33" s="218"/>
      <c r="H33" s="218"/>
      <c r="I33" s="218"/>
      <c r="J33" s="218"/>
      <c r="K33" s="218"/>
      <c r="L33" s="218"/>
      <c r="M33" s="218"/>
      <c r="N33" s="218"/>
      <c r="O33" s="218"/>
      <c r="P33" s="218"/>
      <c r="Q33" s="218"/>
      <c r="R33" s="218"/>
      <c r="S33" s="218"/>
    </row>
    <row r="34" spans="1:19" x14ac:dyDescent="0.2">
      <c r="A34" s="218"/>
      <c r="B34" s="218"/>
      <c r="C34" s="218"/>
      <c r="D34" s="218"/>
      <c r="E34" s="218"/>
      <c r="F34" s="218"/>
      <c r="G34" s="218"/>
      <c r="H34" s="218"/>
      <c r="I34" s="218"/>
      <c r="J34" s="218"/>
      <c r="K34" s="218"/>
      <c r="L34" s="218"/>
      <c r="M34" s="218"/>
      <c r="N34" s="218"/>
      <c r="O34" s="218"/>
      <c r="P34" s="218"/>
      <c r="Q34" s="218"/>
      <c r="R34" s="218"/>
      <c r="S34" s="218"/>
    </row>
    <row r="35" spans="1:19" x14ac:dyDescent="0.2">
      <c r="A35" s="218"/>
      <c r="B35" s="218"/>
      <c r="C35" s="218"/>
      <c r="D35" s="218"/>
      <c r="E35" s="218"/>
      <c r="F35" s="218"/>
      <c r="G35" s="218"/>
      <c r="H35" s="218"/>
      <c r="I35" s="218"/>
      <c r="J35" s="218"/>
      <c r="K35" s="218"/>
      <c r="L35" s="218"/>
      <c r="M35" s="218"/>
      <c r="N35" s="218"/>
      <c r="O35" s="218"/>
      <c r="P35" s="218"/>
      <c r="Q35" s="218"/>
      <c r="R35" s="218"/>
      <c r="S35" s="218"/>
    </row>
    <row r="36" spans="1:19" x14ac:dyDescent="0.2">
      <c r="A36" s="218"/>
      <c r="B36" s="218"/>
      <c r="C36" s="218"/>
      <c r="D36" s="218"/>
      <c r="E36" s="218"/>
      <c r="F36" s="218"/>
      <c r="G36" s="218"/>
      <c r="H36" s="218"/>
      <c r="I36" s="218"/>
      <c r="J36" s="218"/>
      <c r="K36" s="218"/>
      <c r="L36" s="218"/>
      <c r="M36" s="218"/>
      <c r="N36" s="218"/>
      <c r="O36" s="218"/>
      <c r="P36" s="218"/>
      <c r="Q36" s="218"/>
      <c r="R36" s="218"/>
      <c r="S36" s="218"/>
    </row>
    <row r="37" spans="1:19" x14ac:dyDescent="0.2">
      <c r="A37" s="218"/>
      <c r="B37" s="218"/>
      <c r="C37" s="218"/>
      <c r="D37" s="218"/>
      <c r="E37" s="218"/>
      <c r="F37" s="218"/>
      <c r="G37" s="218"/>
      <c r="H37" s="218"/>
      <c r="I37" s="218"/>
      <c r="J37" s="218"/>
      <c r="K37" s="218"/>
      <c r="L37" s="218"/>
      <c r="M37" s="218"/>
      <c r="N37" s="218"/>
      <c r="O37" s="218"/>
      <c r="P37" s="218"/>
      <c r="Q37" s="218"/>
      <c r="R37" s="218"/>
      <c r="S37" s="218"/>
    </row>
    <row r="38" spans="1:19" x14ac:dyDescent="0.2">
      <c r="A38" s="218"/>
      <c r="B38" s="218"/>
      <c r="C38" s="218"/>
      <c r="D38" s="218"/>
      <c r="E38" s="218"/>
      <c r="F38" s="218"/>
      <c r="G38" s="218"/>
      <c r="H38" s="218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</row>
    <row r="39" spans="1:19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</row>
    <row r="40" spans="1:19" x14ac:dyDescent="0.2">
      <c r="A40" s="218"/>
      <c r="B40" s="218"/>
      <c r="C40" s="218"/>
      <c r="D40" s="218"/>
      <c r="E40" s="218"/>
      <c r="F40" s="218"/>
      <c r="G40" s="218"/>
      <c r="H40" s="218"/>
      <c r="I40" s="218"/>
      <c r="J40" s="218"/>
      <c r="K40" s="218"/>
      <c r="L40" s="218"/>
      <c r="M40" s="218"/>
      <c r="N40" s="218"/>
      <c r="O40" s="218"/>
      <c r="P40" s="218"/>
      <c r="Q40" s="218"/>
      <c r="R40" s="218"/>
      <c r="S40" s="218"/>
    </row>
    <row r="41" spans="1:19" x14ac:dyDescent="0.2">
      <c r="A41" s="218"/>
      <c r="B41" s="218"/>
      <c r="C41" s="218"/>
      <c r="D41" s="218"/>
      <c r="E41" s="218"/>
      <c r="F41" s="218"/>
      <c r="G41" s="218"/>
      <c r="H41" s="218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</row>
    <row r="42" spans="1:19" x14ac:dyDescent="0.2">
      <c r="A42" s="218"/>
      <c r="B42" s="218"/>
      <c r="C42" s="218"/>
      <c r="D42" s="218"/>
      <c r="E42" s="218"/>
      <c r="F42" s="218"/>
      <c r="G42" s="218"/>
      <c r="H42" s="218"/>
      <c r="I42" s="218"/>
      <c r="J42" s="218"/>
      <c r="K42" s="218"/>
      <c r="L42" s="218"/>
      <c r="M42" s="218"/>
      <c r="N42" s="218"/>
      <c r="O42" s="218"/>
      <c r="P42" s="218"/>
      <c r="Q42" s="218"/>
      <c r="R42" s="218"/>
      <c r="S42" s="218"/>
    </row>
    <row r="43" spans="1:19" x14ac:dyDescent="0.2">
      <c r="A43" s="218"/>
      <c r="B43" s="218"/>
      <c r="C43" s="218"/>
      <c r="D43" s="218"/>
      <c r="E43" s="218"/>
      <c r="F43" s="218"/>
      <c r="G43" s="218"/>
      <c r="H43" s="218"/>
      <c r="I43" s="218"/>
      <c r="J43" s="218"/>
      <c r="K43" s="218"/>
      <c r="L43" s="218"/>
      <c r="M43" s="218"/>
      <c r="N43" s="218"/>
      <c r="O43" s="218"/>
      <c r="P43" s="218"/>
      <c r="Q43" s="218"/>
      <c r="R43" s="218"/>
      <c r="S43" s="218"/>
    </row>
    <row r="44" spans="1:19" x14ac:dyDescent="0.2">
      <c r="A44" s="218"/>
      <c r="B44" s="218"/>
      <c r="C44" s="218"/>
      <c r="D44" s="218"/>
      <c r="E44" s="218"/>
      <c r="F44" s="218"/>
      <c r="G44" s="218"/>
      <c r="H44" s="218"/>
      <c r="I44" s="218"/>
      <c r="J44" s="218"/>
      <c r="K44" s="218"/>
      <c r="L44" s="218"/>
      <c r="M44" s="218"/>
      <c r="N44" s="218"/>
      <c r="O44" s="218"/>
      <c r="P44" s="218"/>
      <c r="Q44" s="218"/>
      <c r="R44" s="218"/>
      <c r="S44" s="218"/>
    </row>
    <row r="45" spans="1:19" x14ac:dyDescent="0.2">
      <c r="A45" s="218"/>
      <c r="B45" s="218"/>
      <c r="C45" s="218"/>
      <c r="D45" s="218"/>
      <c r="E45" s="218"/>
      <c r="F45" s="218"/>
      <c r="G45" s="218"/>
      <c r="H45" s="218"/>
      <c r="I45" s="218"/>
      <c r="J45" s="218"/>
      <c r="K45" s="218"/>
      <c r="L45" s="218"/>
      <c r="M45" s="218"/>
      <c r="N45" s="218"/>
      <c r="O45" s="218"/>
      <c r="P45" s="218"/>
      <c r="Q45" s="218"/>
      <c r="R45" s="218"/>
      <c r="S45" s="218"/>
    </row>
    <row r="46" spans="1:19" x14ac:dyDescent="0.2">
      <c r="A46" s="218"/>
      <c r="B46" s="218"/>
      <c r="C46" s="218"/>
      <c r="D46" s="218"/>
      <c r="E46" s="218"/>
      <c r="F46" s="218"/>
      <c r="G46" s="218"/>
      <c r="H46" s="218"/>
      <c r="I46" s="218"/>
      <c r="J46" s="218"/>
      <c r="K46" s="218"/>
      <c r="L46" s="218"/>
      <c r="M46" s="218"/>
      <c r="N46" s="218"/>
      <c r="O46" s="218"/>
      <c r="P46" s="218"/>
      <c r="Q46" s="218"/>
      <c r="R46" s="218"/>
      <c r="S46" s="218"/>
    </row>
    <row r="47" spans="1:19" x14ac:dyDescent="0.2">
      <c r="A47" s="218"/>
      <c r="B47" s="218"/>
      <c r="C47" s="218"/>
      <c r="D47" s="218"/>
      <c r="E47" s="218"/>
      <c r="F47" s="218"/>
      <c r="G47" s="218"/>
      <c r="H47" s="218"/>
      <c r="I47" s="218"/>
      <c r="J47" s="218"/>
      <c r="K47" s="218"/>
      <c r="L47" s="218"/>
      <c r="M47" s="218"/>
      <c r="N47" s="218"/>
      <c r="O47" s="218"/>
      <c r="P47" s="218"/>
      <c r="Q47" s="218"/>
      <c r="R47" s="218"/>
      <c r="S47" s="218"/>
    </row>
  </sheetData>
  <sheetProtection password="C5E4" sheet="1" objects="1" scenarios="1"/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64"/>
  <sheetViews>
    <sheetView zoomScaleNormal="86" workbookViewId="0">
      <selection activeCell="C32" sqref="C32"/>
    </sheetView>
  </sheetViews>
  <sheetFormatPr defaultColWidth="9.140625" defaultRowHeight="12.75" x14ac:dyDescent="0.2"/>
  <cols>
    <col min="1" max="1" width="6.42578125" style="85" customWidth="1"/>
    <col min="2" max="2" width="83.7109375" style="8" customWidth="1"/>
    <col min="3" max="3" width="10.140625" style="8" bestFit="1" customWidth="1"/>
    <col min="4" max="4" width="9.140625" style="9"/>
    <col min="5" max="16384" width="9.140625" style="8"/>
  </cols>
  <sheetData>
    <row r="1" spans="1:4" ht="13.5" thickBot="1" x14ac:dyDescent="0.25">
      <c r="A1" s="85" t="s">
        <v>136</v>
      </c>
      <c r="B1" s="230" t="s">
        <v>193</v>
      </c>
      <c r="C1" s="90"/>
    </row>
    <row r="2" spans="1:4" ht="13.5" thickBot="1" x14ac:dyDescent="0.25">
      <c r="A2" s="86" t="s">
        <v>122</v>
      </c>
      <c r="B2" s="89" t="s">
        <v>216</v>
      </c>
      <c r="C2" s="7"/>
      <c r="D2" s="79" t="s">
        <v>121</v>
      </c>
    </row>
    <row r="3" spans="1:4" x14ac:dyDescent="0.2">
      <c r="A3" s="87"/>
      <c r="B3" s="7" t="s">
        <v>91</v>
      </c>
      <c r="C3" s="7"/>
    </row>
    <row r="4" spans="1:4" x14ac:dyDescent="0.2">
      <c r="A4" s="87"/>
      <c r="B4" s="7" t="s">
        <v>89</v>
      </c>
      <c r="C4" s="7"/>
    </row>
    <row r="5" spans="1:4" x14ac:dyDescent="0.2">
      <c r="A5" s="87"/>
      <c r="B5" s="7" t="s">
        <v>90</v>
      </c>
      <c r="C5" s="7"/>
      <c r="D5" s="79" t="s">
        <v>120</v>
      </c>
    </row>
    <row r="6" spans="1:4" ht="13.5" thickBot="1" x14ac:dyDescent="0.25">
      <c r="A6" s="87"/>
      <c r="B6" s="95" t="s">
        <v>137</v>
      </c>
      <c r="C6" s="7"/>
    </row>
    <row r="7" spans="1:4" ht="13.5" thickBot="1" x14ac:dyDescent="0.25">
      <c r="A7" s="87"/>
      <c r="B7" s="91" t="s">
        <v>38</v>
      </c>
      <c r="C7" s="92" t="s">
        <v>55</v>
      </c>
      <c r="D7" s="60"/>
    </row>
    <row r="8" spans="1:4" ht="13.5" thickTop="1" x14ac:dyDescent="0.2">
      <c r="A8" s="87" t="s">
        <v>123</v>
      </c>
      <c r="B8" s="42" t="s">
        <v>139</v>
      </c>
      <c r="C8" s="188">
        <v>0.14000000000000001</v>
      </c>
      <c r="D8" s="78"/>
    </row>
    <row r="9" spans="1:4" ht="14.25" x14ac:dyDescent="0.25">
      <c r="A9" s="87" t="s">
        <v>124</v>
      </c>
      <c r="B9" s="42" t="s">
        <v>143</v>
      </c>
      <c r="C9" s="188">
        <v>0.26</v>
      </c>
      <c r="D9" s="61"/>
    </row>
    <row r="10" spans="1:4" x14ac:dyDescent="0.2">
      <c r="A10" s="87"/>
      <c r="B10" s="93" t="s">
        <v>140</v>
      </c>
      <c r="C10" s="189"/>
    </row>
    <row r="11" spans="1:4" x14ac:dyDescent="0.2">
      <c r="A11" s="87" t="s">
        <v>125</v>
      </c>
      <c r="B11" s="42" t="s">
        <v>39</v>
      </c>
      <c r="C11" s="190">
        <v>45431</v>
      </c>
      <c r="D11" s="77"/>
    </row>
    <row r="12" spans="1:4" x14ac:dyDescent="0.2">
      <c r="A12" s="87"/>
      <c r="B12" s="42"/>
      <c r="C12" s="190"/>
      <c r="D12" s="77"/>
    </row>
    <row r="13" spans="1:4" x14ac:dyDescent="0.2">
      <c r="A13" s="87" t="s">
        <v>126</v>
      </c>
      <c r="B13" s="42" t="s">
        <v>114</v>
      </c>
      <c r="C13" s="190">
        <v>45431</v>
      </c>
      <c r="D13" s="199" t="str">
        <f>IF(C13&lt;C11,"Error: Date must start after Emergence","")</f>
        <v/>
      </c>
    </row>
    <row r="14" spans="1:4" x14ac:dyDescent="0.2">
      <c r="A14" s="87"/>
      <c r="B14" s="94" t="s">
        <v>115</v>
      </c>
      <c r="C14" s="191"/>
    </row>
    <row r="15" spans="1:4" x14ac:dyDescent="0.2">
      <c r="A15" s="87" t="s">
        <v>127</v>
      </c>
      <c r="B15" s="42" t="s">
        <v>142</v>
      </c>
      <c r="C15" s="192">
        <v>6</v>
      </c>
    </row>
    <row r="16" spans="1:4" x14ac:dyDescent="0.2">
      <c r="A16" s="87"/>
      <c r="B16" s="42"/>
      <c r="C16" s="192"/>
    </row>
    <row r="17" spans="1:4" x14ac:dyDescent="0.2">
      <c r="A17" s="87" t="s">
        <v>128</v>
      </c>
      <c r="B17" s="42" t="s">
        <v>0</v>
      </c>
      <c r="C17" s="192">
        <v>48</v>
      </c>
    </row>
    <row r="18" spans="1:4" x14ac:dyDescent="0.2">
      <c r="A18" s="87"/>
      <c r="B18" s="42"/>
      <c r="C18" s="190"/>
      <c r="D18" s="77"/>
    </row>
    <row r="19" spans="1:4" x14ac:dyDescent="0.2">
      <c r="A19" s="87" t="s">
        <v>129</v>
      </c>
      <c r="B19" s="42" t="s">
        <v>119</v>
      </c>
      <c r="C19" s="190">
        <v>45450</v>
      </c>
      <c r="D19" s="199" t="str">
        <f>IF(C19&lt;C11,"Error: Date must start after Emergence","")</f>
        <v/>
      </c>
    </row>
    <row r="20" spans="1:4" x14ac:dyDescent="0.2">
      <c r="A20" s="87"/>
      <c r="B20" s="42" t="s">
        <v>92</v>
      </c>
      <c r="C20" s="190"/>
      <c r="D20" s="77"/>
    </row>
    <row r="21" spans="1:4" x14ac:dyDescent="0.2">
      <c r="A21" s="87"/>
      <c r="B21" s="42"/>
      <c r="C21" s="190"/>
      <c r="D21" s="77"/>
    </row>
    <row r="22" spans="1:4" x14ac:dyDescent="0.2">
      <c r="A22" s="87" t="s">
        <v>130</v>
      </c>
      <c r="B22" s="42" t="s">
        <v>116</v>
      </c>
      <c r="C22" s="190">
        <v>45480</v>
      </c>
      <c r="D22" s="199" t="str">
        <f>IF(C22&lt;C19,"Error: must be later than date listed above","")</f>
        <v/>
      </c>
    </row>
    <row r="23" spans="1:4" x14ac:dyDescent="0.2">
      <c r="A23" s="87"/>
      <c r="B23" s="42"/>
      <c r="C23" s="190"/>
      <c r="D23" s="77"/>
    </row>
    <row r="24" spans="1:4" x14ac:dyDescent="0.2">
      <c r="A24" s="87" t="s">
        <v>131</v>
      </c>
      <c r="B24" s="42" t="s">
        <v>117</v>
      </c>
      <c r="C24" s="190">
        <v>45516</v>
      </c>
      <c r="D24" s="199" t="str">
        <f>IF(C24&lt;C22,"Error: must be later than date listed above","")</f>
        <v/>
      </c>
    </row>
    <row r="25" spans="1:4" x14ac:dyDescent="0.2">
      <c r="A25" s="87"/>
      <c r="B25" s="42"/>
      <c r="C25" s="190"/>
      <c r="D25" s="77"/>
    </row>
    <row r="26" spans="1:4" x14ac:dyDescent="0.2">
      <c r="A26" s="87" t="s">
        <v>132</v>
      </c>
      <c r="B26" s="42" t="s">
        <v>118</v>
      </c>
      <c r="C26" s="190">
        <v>45542</v>
      </c>
      <c r="D26" s="199" t="str">
        <f>IF(C26&lt;C24,"Error: must be later than date listed above","")</f>
        <v/>
      </c>
    </row>
    <row r="27" spans="1:4" x14ac:dyDescent="0.2">
      <c r="A27" s="87"/>
      <c r="B27" s="42"/>
      <c r="C27" s="192"/>
      <c r="D27" s="199" t="str">
        <f>IF(C26-C13&gt;150,"Water Budget Exceeds 150 Days","")</f>
        <v/>
      </c>
    </row>
    <row r="28" spans="1:4" x14ac:dyDescent="0.2">
      <c r="A28" s="87" t="s">
        <v>133</v>
      </c>
      <c r="B28" s="42" t="s">
        <v>40</v>
      </c>
      <c r="C28" s="188">
        <v>0.25</v>
      </c>
    </row>
    <row r="29" spans="1:4" x14ac:dyDescent="0.2">
      <c r="A29" s="87"/>
      <c r="B29" s="42"/>
      <c r="C29" s="188"/>
    </row>
    <row r="30" spans="1:4" x14ac:dyDescent="0.2">
      <c r="A30" s="87" t="s">
        <v>134</v>
      </c>
      <c r="B30" s="42" t="s">
        <v>41</v>
      </c>
      <c r="C30" s="188">
        <v>1.2</v>
      </c>
    </row>
    <row r="31" spans="1:4" x14ac:dyDescent="0.2">
      <c r="A31" s="87"/>
      <c r="B31" s="42"/>
      <c r="C31" s="188"/>
    </row>
    <row r="32" spans="1:4" ht="13.5" thickBot="1" x14ac:dyDescent="0.25">
      <c r="A32" s="88" t="s">
        <v>135</v>
      </c>
      <c r="B32" s="43" t="s">
        <v>42</v>
      </c>
      <c r="C32" s="193">
        <v>0.6</v>
      </c>
    </row>
    <row r="33" spans="1:4" x14ac:dyDescent="0.2">
      <c r="B33" s="7"/>
      <c r="C33" s="7"/>
    </row>
    <row r="34" spans="1:4" s="7" customFormat="1" x14ac:dyDescent="0.2">
      <c r="A34" s="85"/>
      <c r="B34" s="49" t="s">
        <v>94</v>
      </c>
      <c r="D34" s="10"/>
    </row>
    <row r="35" spans="1:4" x14ac:dyDescent="0.2">
      <c r="B35" s="7"/>
      <c r="C35" s="7"/>
    </row>
    <row r="36" spans="1:4" x14ac:dyDescent="0.2">
      <c r="B36" s="49" t="s">
        <v>93</v>
      </c>
    </row>
    <row r="62" spans="2:3" x14ac:dyDescent="0.2">
      <c r="B62" s="7" t="s">
        <v>1</v>
      </c>
      <c r="C62" s="47">
        <f>+(C17-C15)/(C22-C13)</f>
        <v>0.8571428571428571</v>
      </c>
    </row>
    <row r="63" spans="2:3" x14ac:dyDescent="0.2">
      <c r="B63" s="7" t="s">
        <v>2</v>
      </c>
      <c r="C63" s="48">
        <f>+(C30-C28)/(C22-C19)</f>
        <v>3.1666666666666662E-2</v>
      </c>
    </row>
    <row r="64" spans="2:3" x14ac:dyDescent="0.2">
      <c r="B64" s="7" t="s">
        <v>3</v>
      </c>
      <c r="C64" s="48">
        <f>+(C30-C32)/(C26-C24)</f>
        <v>2.3076923076923075E-2</v>
      </c>
    </row>
  </sheetData>
  <sheetProtection password="C5E4" sheet="1" objects="1" scenarios="1"/>
  <phoneticPr fontId="0" type="noConversion"/>
  <pageMargins left="0.75" right="0.75" top="1" bottom="1" header="0.5" footer="0.5"/>
  <pageSetup scale="9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648"/>
  <sheetViews>
    <sheetView zoomScaleNormal="70" workbookViewId="0">
      <pane ySplit="15" topLeftCell="A16" activePane="bottomLeft" state="frozen"/>
      <selection pane="bottomLeft" activeCell="K9" sqref="K9"/>
    </sheetView>
  </sheetViews>
  <sheetFormatPr defaultColWidth="9.140625" defaultRowHeight="15.75" customHeight="1" x14ac:dyDescent="0.2"/>
  <cols>
    <col min="1" max="1" width="9.140625" style="1"/>
    <col min="2" max="2" width="11.42578125" style="1" customWidth="1"/>
    <col min="3" max="3" width="12.42578125" style="2" customWidth="1"/>
    <col min="4" max="4" width="11.42578125" style="1" customWidth="1"/>
    <col min="5" max="5" width="10.42578125" style="1" customWidth="1"/>
    <col min="6" max="6" width="11.28515625" style="3" customWidth="1"/>
    <col min="7" max="8" width="11.42578125" style="53" customWidth="1"/>
    <col min="9" max="9" width="12.42578125" style="62" customWidth="1"/>
    <col min="10" max="10" width="10.7109375" style="96" customWidth="1"/>
    <col min="11" max="11" width="10.85546875" style="2" customWidth="1"/>
    <col min="12" max="13" width="9.140625" style="2"/>
    <col min="14" max="24" width="9.140625" style="9"/>
    <col min="25" max="25" width="9.140625" style="8"/>
    <col min="26" max="16384" width="9.140625" style="2"/>
  </cols>
  <sheetData>
    <row r="1" spans="1:24" ht="15.75" customHeight="1" thickBot="1" x14ac:dyDescent="0.3">
      <c r="A1" s="217" t="s">
        <v>215</v>
      </c>
    </row>
    <row r="2" spans="1:24" ht="15.75" customHeight="1" thickBot="1" x14ac:dyDescent="0.25">
      <c r="A2" s="80" t="str">
        <f>Input!B2</f>
        <v>Colby 2024 - AI Project</v>
      </c>
      <c r="B2" s="81"/>
      <c r="C2" s="82"/>
      <c r="D2" s="81"/>
      <c r="E2" s="81"/>
      <c r="F2" s="83"/>
      <c r="G2" s="84"/>
    </row>
    <row r="3" spans="1:24" ht="15.75" customHeight="1" thickBot="1" x14ac:dyDescent="0.25">
      <c r="A3" s="34"/>
      <c r="D3" s="76"/>
      <c r="G3" s="200" t="s">
        <v>174</v>
      </c>
      <c r="H3" s="201"/>
      <c r="I3" s="201"/>
      <c r="J3" s="202"/>
    </row>
    <row r="4" spans="1:24" ht="15.75" customHeight="1" x14ac:dyDescent="0.2">
      <c r="A4" s="18" t="s">
        <v>111</v>
      </c>
      <c r="B4" s="40"/>
      <c r="C4" s="41"/>
      <c r="E4" s="40"/>
      <c r="F4" s="231">
        <v>0.5</v>
      </c>
      <c r="G4" s="203" t="s">
        <v>175</v>
      </c>
      <c r="H4" s="204"/>
      <c r="I4" s="204"/>
      <c r="J4" s="205"/>
    </row>
    <row r="5" spans="1:24" ht="15.75" customHeight="1" x14ac:dyDescent="0.2">
      <c r="A5" s="42" t="s">
        <v>112</v>
      </c>
      <c r="B5" s="7"/>
      <c r="C5" s="8"/>
      <c r="D5" s="7"/>
      <c r="E5" s="7"/>
      <c r="F5" s="172"/>
      <c r="G5" s="203" t="s">
        <v>176</v>
      </c>
      <c r="H5" s="204"/>
      <c r="I5" s="204"/>
      <c r="J5" s="205"/>
    </row>
    <row r="6" spans="1:24" ht="15.75" customHeight="1" thickBot="1" x14ac:dyDescent="0.25">
      <c r="A6" s="42"/>
      <c r="B6" s="7"/>
      <c r="C6" s="8"/>
      <c r="D6" s="7"/>
      <c r="E6" s="7"/>
      <c r="F6" s="172"/>
      <c r="G6" s="206" t="s">
        <v>177</v>
      </c>
      <c r="H6" s="207"/>
      <c r="I6" s="208"/>
      <c r="J6" s="209"/>
      <c r="K6" s="61"/>
      <c r="L6" s="61"/>
    </row>
    <row r="7" spans="1:24" ht="15.75" customHeight="1" thickBot="1" x14ac:dyDescent="0.25">
      <c r="A7" s="43" t="s">
        <v>113</v>
      </c>
      <c r="B7" s="44"/>
      <c r="C7" s="45"/>
      <c r="D7" s="76"/>
      <c r="E7" s="46">
        <f>+Input!C13</f>
        <v>45431</v>
      </c>
      <c r="F7" s="232">
        <v>1</v>
      </c>
      <c r="G7" s="210" t="s">
        <v>178</v>
      </c>
      <c r="H7" s="211"/>
      <c r="I7" s="211"/>
      <c r="J7" s="212"/>
    </row>
    <row r="8" spans="1:24" ht="15.75" customHeight="1" thickBot="1" x14ac:dyDescent="0.25">
      <c r="A8" s="2"/>
      <c r="B8" s="52"/>
      <c r="C8" s="53"/>
      <c r="D8" s="52"/>
      <c r="G8" s="213" t="s">
        <v>179</v>
      </c>
      <c r="H8" s="214"/>
      <c r="I8" s="215"/>
      <c r="J8" s="216"/>
      <c r="K8" s="8"/>
    </row>
    <row r="9" spans="1:24" ht="15.75" customHeight="1" thickBot="1" x14ac:dyDescent="0.25">
      <c r="A9" s="52"/>
      <c r="B9" s="52"/>
      <c r="C9" s="49" t="s">
        <v>99</v>
      </c>
      <c r="D9" s="52"/>
      <c r="H9" s="69"/>
      <c r="I9" s="63"/>
      <c r="J9" s="71"/>
      <c r="K9" s="8"/>
    </row>
    <row r="10" spans="1:24" ht="15.75" customHeight="1" x14ac:dyDescent="0.2">
      <c r="A10" s="39"/>
      <c r="B10" s="56" t="s">
        <v>4</v>
      </c>
      <c r="C10" s="36" t="s">
        <v>77</v>
      </c>
      <c r="D10" s="56" t="s">
        <v>4</v>
      </c>
      <c r="E10" s="56" t="s">
        <v>4</v>
      </c>
      <c r="F10" s="57" t="s">
        <v>4</v>
      </c>
      <c r="G10" s="74"/>
      <c r="H10" s="70" t="s">
        <v>5</v>
      </c>
      <c r="I10" s="64" t="s">
        <v>107</v>
      </c>
      <c r="J10" s="196" t="s">
        <v>138</v>
      </c>
      <c r="N10" s="233"/>
      <c r="O10" s="233"/>
      <c r="P10" s="233" t="s">
        <v>8</v>
      </c>
      <c r="Q10" s="233" t="s">
        <v>8</v>
      </c>
      <c r="R10" s="233" t="s">
        <v>5</v>
      </c>
      <c r="S10" s="233" t="s">
        <v>8</v>
      </c>
      <c r="T10" s="233" t="s">
        <v>76</v>
      </c>
      <c r="U10" s="233"/>
      <c r="V10" s="233"/>
      <c r="W10" s="233"/>
      <c r="X10" s="233"/>
    </row>
    <row r="11" spans="1:24" ht="15.75" customHeight="1" x14ac:dyDescent="0.2">
      <c r="A11" s="37"/>
      <c r="B11" s="54" t="s">
        <v>78</v>
      </c>
      <c r="C11" s="10" t="s">
        <v>78</v>
      </c>
      <c r="D11" s="54" t="s">
        <v>79</v>
      </c>
      <c r="E11" s="54" t="s">
        <v>79</v>
      </c>
      <c r="F11" s="58" t="s">
        <v>27</v>
      </c>
      <c r="G11" s="71" t="s">
        <v>77</v>
      </c>
      <c r="H11" s="71" t="s">
        <v>9</v>
      </c>
      <c r="I11" s="65" t="s">
        <v>8</v>
      </c>
      <c r="J11" s="197" t="s">
        <v>16</v>
      </c>
      <c r="N11" s="233"/>
      <c r="O11" s="233"/>
      <c r="P11" s="233" t="s">
        <v>10</v>
      </c>
      <c r="Q11" s="233" t="s">
        <v>10</v>
      </c>
      <c r="R11" s="233" t="s">
        <v>8</v>
      </c>
      <c r="S11" s="233" t="s">
        <v>10</v>
      </c>
      <c r="T11" s="233" t="s">
        <v>109</v>
      </c>
      <c r="U11" s="233"/>
      <c r="V11" s="233"/>
      <c r="W11" s="233"/>
      <c r="X11" s="233"/>
    </row>
    <row r="12" spans="1:24" ht="15.75" customHeight="1" x14ac:dyDescent="0.2">
      <c r="A12" s="37"/>
      <c r="B12" s="54" t="s">
        <v>11</v>
      </c>
      <c r="C12" s="10" t="s">
        <v>12</v>
      </c>
      <c r="D12" s="54" t="s">
        <v>26</v>
      </c>
      <c r="E12" s="54" t="s">
        <v>82</v>
      </c>
      <c r="F12" s="58" t="s">
        <v>9</v>
      </c>
      <c r="G12" s="71" t="s">
        <v>9</v>
      </c>
      <c r="H12" s="71" t="s">
        <v>75</v>
      </c>
      <c r="I12" s="65" t="s">
        <v>108</v>
      </c>
      <c r="J12" s="197"/>
      <c r="N12" s="233"/>
      <c r="O12" s="233" t="s">
        <v>13</v>
      </c>
      <c r="P12" s="233" t="s">
        <v>7</v>
      </c>
      <c r="Q12" s="233" t="s">
        <v>71</v>
      </c>
      <c r="R12" s="233" t="s">
        <v>70</v>
      </c>
      <c r="S12" s="233" t="s">
        <v>6</v>
      </c>
      <c r="T12" s="233" t="s">
        <v>110</v>
      </c>
      <c r="U12" s="233" t="s">
        <v>33</v>
      </c>
      <c r="V12" s="233" t="s">
        <v>33</v>
      </c>
      <c r="W12" s="233" t="s">
        <v>33</v>
      </c>
      <c r="X12" s="233" t="s">
        <v>33</v>
      </c>
    </row>
    <row r="13" spans="1:24" ht="15.75" customHeight="1" x14ac:dyDescent="0.2">
      <c r="A13" s="37"/>
      <c r="B13" s="54" t="s">
        <v>14</v>
      </c>
      <c r="C13" s="10" t="s">
        <v>15</v>
      </c>
      <c r="D13" s="54" t="s">
        <v>16</v>
      </c>
      <c r="E13" s="54" t="s">
        <v>17</v>
      </c>
      <c r="F13" s="58" t="s">
        <v>105</v>
      </c>
      <c r="G13" s="71" t="s">
        <v>105</v>
      </c>
      <c r="H13" s="71" t="s">
        <v>74</v>
      </c>
      <c r="I13" s="65"/>
      <c r="J13" s="197"/>
      <c r="N13" s="233"/>
      <c r="O13" s="233" t="s">
        <v>19</v>
      </c>
      <c r="P13" s="233" t="s">
        <v>20</v>
      </c>
      <c r="Q13" s="233" t="s">
        <v>72</v>
      </c>
      <c r="R13" s="233"/>
      <c r="S13" s="233"/>
      <c r="T13" s="233" t="s">
        <v>80</v>
      </c>
      <c r="U13" s="233" t="s">
        <v>34</v>
      </c>
      <c r="V13" s="233" t="s">
        <v>35</v>
      </c>
      <c r="W13" s="233" t="s">
        <v>16</v>
      </c>
      <c r="X13" s="233" t="s">
        <v>36</v>
      </c>
    </row>
    <row r="14" spans="1:24" ht="15.75" customHeight="1" x14ac:dyDescent="0.2">
      <c r="A14" s="37"/>
      <c r="B14" s="54" t="s">
        <v>100</v>
      </c>
      <c r="C14" s="10" t="s">
        <v>101</v>
      </c>
      <c r="D14" s="54" t="s">
        <v>102</v>
      </c>
      <c r="E14" s="54" t="s">
        <v>103</v>
      </c>
      <c r="F14" s="58" t="s">
        <v>106</v>
      </c>
      <c r="G14" s="71" t="s">
        <v>106</v>
      </c>
      <c r="H14" s="71" t="s">
        <v>104</v>
      </c>
      <c r="I14" s="65"/>
      <c r="J14" s="197"/>
      <c r="N14" s="233"/>
      <c r="O14" s="233"/>
      <c r="P14" s="233"/>
      <c r="Q14" s="233"/>
      <c r="R14" s="233"/>
      <c r="S14" s="233"/>
      <c r="T14" s="233" t="s">
        <v>18</v>
      </c>
      <c r="U14" s="233"/>
      <c r="V14" s="233"/>
      <c r="W14" s="233"/>
      <c r="X14" s="233"/>
    </row>
    <row r="15" spans="1:24" ht="15.75" customHeight="1" thickBot="1" x14ac:dyDescent="0.25">
      <c r="A15" s="38" t="s">
        <v>21</v>
      </c>
      <c r="B15" s="55" t="s">
        <v>22</v>
      </c>
      <c r="C15" s="12" t="s">
        <v>22</v>
      </c>
      <c r="D15" s="55" t="s">
        <v>24</v>
      </c>
      <c r="E15" s="55" t="s">
        <v>24</v>
      </c>
      <c r="F15" s="59" t="s">
        <v>73</v>
      </c>
      <c r="G15" s="72" t="s">
        <v>73</v>
      </c>
      <c r="H15" s="72" t="s">
        <v>24</v>
      </c>
      <c r="I15" s="66" t="s">
        <v>24</v>
      </c>
      <c r="J15" s="198" t="s">
        <v>81</v>
      </c>
      <c r="N15" s="233" t="str">
        <f t="shared" ref="N15:N76" si="0">+A15</f>
        <v xml:space="preserve">Day </v>
      </c>
      <c r="O15" s="233" t="s">
        <v>24</v>
      </c>
      <c r="P15" s="233" t="s">
        <v>24</v>
      </c>
      <c r="Q15" s="233" t="s">
        <v>24</v>
      </c>
      <c r="R15" s="233" t="s">
        <v>24</v>
      </c>
      <c r="S15" s="233" t="s">
        <v>24</v>
      </c>
      <c r="T15" s="233" t="s">
        <v>81</v>
      </c>
      <c r="U15" s="233"/>
      <c r="V15" s="233"/>
      <c r="W15" s="233"/>
      <c r="X15" s="233"/>
    </row>
    <row r="16" spans="1:24" ht="15.75" customHeight="1" x14ac:dyDescent="0.2">
      <c r="A16" s="10"/>
      <c r="B16" s="4"/>
      <c r="C16" s="10"/>
      <c r="D16" s="4"/>
      <c r="E16" s="4"/>
      <c r="F16" s="6"/>
      <c r="H16" s="71"/>
      <c r="I16" s="67"/>
      <c r="J16" s="71"/>
      <c r="N16" s="233"/>
      <c r="O16" s="233"/>
      <c r="P16" s="233"/>
      <c r="Q16" s="233"/>
      <c r="R16" s="233"/>
      <c r="S16" s="233"/>
      <c r="T16" s="233"/>
      <c r="U16" s="233"/>
      <c r="V16" s="233"/>
      <c r="W16" s="233"/>
      <c r="X16" s="233"/>
    </row>
    <row r="17" spans="1:24" ht="15.75" customHeight="1" x14ac:dyDescent="0.25">
      <c r="A17" s="35">
        <f>+Input!C13</f>
        <v>45431</v>
      </c>
      <c r="B17" s="248">
        <v>0.12</v>
      </c>
      <c r="C17" s="11">
        <f>IF(B17="","",IF(B17&lt;0.0001,0,IF(B17&gt;0.0001,'Crop Coeff'!E12*B17,"")))</f>
        <v>0.03</v>
      </c>
      <c r="D17" s="248">
        <v>0.21</v>
      </c>
      <c r="E17" s="5"/>
      <c r="F17" s="16">
        <v>1</v>
      </c>
      <c r="G17" s="75">
        <f>IF(F7&gt;0.0001,F7,"")</f>
        <v>1</v>
      </c>
      <c r="H17" s="73">
        <f>IF(B17&gt;-0.0001,IF((+G17*R17)&lt;0,0,+G17*R17),"")</f>
        <v>0.8400000000000003</v>
      </c>
      <c r="I17" s="68">
        <f>IF(B17&gt;-0.0001,P17-T17,"")</f>
        <v>0</v>
      </c>
      <c r="J17" s="73">
        <f>IF(D17&gt;0.001,MIN(I16+C17,D17),"")</f>
        <v>0.03</v>
      </c>
      <c r="N17" s="234">
        <f t="shared" si="0"/>
        <v>45431</v>
      </c>
      <c r="O17" s="235">
        <f>IF(A17&gt;Input!$C$22,+O16,(IF(A17&lt;Input!$C$13,"",(Budget!A17-Input!$C$13)*Input!$C$62+Input!$C$15)))</f>
        <v>6</v>
      </c>
      <c r="P17" s="235">
        <f>(+O17*Input!$C$8)+Q17</f>
        <v>2.4000000000000004</v>
      </c>
      <c r="Q17" s="235">
        <f>+O17*Input!$C$9</f>
        <v>1.56</v>
      </c>
      <c r="R17" s="235">
        <f>+P17-Q17</f>
        <v>0.8400000000000003</v>
      </c>
      <c r="S17" s="235">
        <f t="shared" ref="S17:S48" si="1">+(1-$F$4)*R17+Q17</f>
        <v>1.9800000000000002</v>
      </c>
      <c r="T17" s="235">
        <f>MAX(IF(B17&gt;-0.0001,(+H17+Q17),""),Q17)</f>
        <v>2.4000000000000004</v>
      </c>
      <c r="U17" s="235">
        <f>+B17</f>
        <v>0.12</v>
      </c>
      <c r="V17" s="235">
        <f>+C17</f>
        <v>0.03</v>
      </c>
      <c r="W17" s="235">
        <f>+D17</f>
        <v>0.21</v>
      </c>
      <c r="X17" s="235">
        <f>+E17</f>
        <v>0</v>
      </c>
    </row>
    <row r="18" spans="1:24" ht="15.75" customHeight="1" x14ac:dyDescent="0.25">
      <c r="A18" s="35">
        <f>IF(A17="","",IF((1+A17)&lt;Input!$C$26,1+A17,""))</f>
        <v>45432</v>
      </c>
      <c r="B18" s="248">
        <v>0.11</v>
      </c>
      <c r="C18" s="11">
        <f>IF(B18="","",IF(B18&lt;0.0001,0,IF(B18&gt;0.0001,'Crop Coeff'!E13*B18,"")))</f>
        <v>2.75E-2</v>
      </c>
      <c r="D18" s="248">
        <v>0.01</v>
      </c>
      <c r="E18" s="5"/>
      <c r="F18" s="16"/>
      <c r="G18" s="75">
        <f>IF(B18="","",IF(B18&gt;-0.0001,IF(F18&gt;0.0001,+F18,IF((+T18-Q18)/(P18-Q18)&gt;1,1,(MAX(0,(+T18-Q18)/(P18-Q18))))),""))</f>
        <v>0.98177083333333326</v>
      </c>
      <c r="H18" s="73">
        <f>IF(B18="","",IF(B18&gt;-0.0001,IF((+T18-Q18)&lt;0,0,+T18-Q18),""))</f>
        <v>0.94249999999999989</v>
      </c>
      <c r="I18" s="68">
        <f>IF(B18="","",IF(B18&gt;-0.0001,IF((P18-T18)&lt;0,0,P18-T18),""))</f>
        <v>1.7500000000000071E-2</v>
      </c>
      <c r="J18" s="73">
        <f t="shared" ref="J18:J81" si="2">IF(D18&gt;0.001,MIN(I17+C18,D18),"")</f>
        <v>0.01</v>
      </c>
      <c r="N18" s="234">
        <f t="shared" si="0"/>
        <v>45432</v>
      </c>
      <c r="O18" s="235">
        <f>IF(A18&gt;Input!$C$22,+O17,(IF(A18&lt;Input!$C$13,"",(Budget!A18-Input!$C$13)*Input!$C$62+Input!$C$15)))</f>
        <v>6.8571428571428568</v>
      </c>
      <c r="P18" s="235">
        <f>(+O18*Input!$C$8)+Q18</f>
        <v>2.7428571428571429</v>
      </c>
      <c r="Q18" s="235">
        <f>+O18*Input!$C$9</f>
        <v>1.7828571428571429</v>
      </c>
      <c r="R18" s="235">
        <f t="shared" ref="R18:R81" si="3">+P18-Q18</f>
        <v>0.96</v>
      </c>
      <c r="S18" s="235">
        <f t="shared" si="1"/>
        <v>2.2628571428571429</v>
      </c>
      <c r="T18" s="235">
        <f>IF(B18="",0,IF(B18&gt;-0.0001,MAX(IF(F18&gt;0.001,(F18*R18+Q18),MIN((+T17+D18+E18-C18+P18-P17),P18)),Q18),""))</f>
        <v>2.7253571428571428</v>
      </c>
      <c r="U18" s="235">
        <f>IF(+B18&gt;-0.01,+B18+U17,"")</f>
        <v>0.22999999999999998</v>
      </c>
      <c r="V18" s="235">
        <f>IF(D18="",0,IF(D18&gt;-0.0001,MAX(IF(H18&gt;0.001,(H18*T18+S18),MIN((+V17+F18+G18-E18+R18-R17),R18)),S18),""))</f>
        <v>4.8315062500000003</v>
      </c>
      <c r="W18" s="235">
        <f>IF(+B18&gt;-0.01,+D18+W17,"")</f>
        <v>0.22</v>
      </c>
      <c r="X18" s="235">
        <f>IF(+B18&gt;-0.01,+E18+X17,"")</f>
        <v>0</v>
      </c>
    </row>
    <row r="19" spans="1:24" ht="15.75" customHeight="1" x14ac:dyDescent="0.25">
      <c r="A19" s="35">
        <f>IF(A18="","",IF((1+A18)&lt;Input!$C$26,1+A18,""))</f>
        <v>45433</v>
      </c>
      <c r="B19" s="248">
        <v>0.12</v>
      </c>
      <c r="C19" s="11">
        <f>IF(B19="","",IF(B19&lt;0.0001,0,IF(B19&gt;0.0001,'Crop Coeff'!E14*B19,"")))</f>
        <v>0.03</v>
      </c>
      <c r="D19" s="248">
        <v>0.14000000000000001</v>
      </c>
      <c r="E19" s="5"/>
      <c r="F19" s="16"/>
      <c r="G19" s="75">
        <f t="shared" ref="G19:G30" si="4">IF(B19="","",IF(B19&gt;-0.0001,IF(F19&gt;0.0001,+F19,IF((+T19-Q19)/(P19-Q19)&gt;1,1,(MAX(0,(+T19-Q19)/(P19-Q19))))),""))</f>
        <v>1</v>
      </c>
      <c r="H19" s="73">
        <f t="shared" ref="H19:H30" si="5">IF(B19="","",IF(B19&gt;-0.0001,IF((+T19-Q19)&lt;0,0,+T19-Q19),""))</f>
        <v>1.08</v>
      </c>
      <c r="I19" s="68">
        <f t="shared" ref="I19:I30" si="6">IF(B19="","",IF(B19&gt;-0.0001,IF((P19-T19)&lt;0,0,P19-T19),""))</f>
        <v>0</v>
      </c>
      <c r="J19" s="73">
        <f t="shared" si="2"/>
        <v>4.750000000000007E-2</v>
      </c>
      <c r="N19" s="234">
        <f t="shared" si="0"/>
        <v>45433</v>
      </c>
      <c r="O19" s="235">
        <f>IF(A19&gt;Input!$C$22,+O18,(IF(A19&lt;Input!$C$13,"",(Budget!A19-Input!$C$13)*Input!$C$62+Input!$C$15)))</f>
        <v>7.7142857142857144</v>
      </c>
      <c r="P19" s="235">
        <f>(+O19*Input!$C$8)+Q19</f>
        <v>3.0857142857142859</v>
      </c>
      <c r="Q19" s="235">
        <f>+O19*Input!$C$9</f>
        <v>2.0057142857142858</v>
      </c>
      <c r="R19" s="235">
        <f t="shared" si="3"/>
        <v>1.08</v>
      </c>
      <c r="S19" s="235">
        <f t="shared" si="1"/>
        <v>2.5457142857142858</v>
      </c>
      <c r="T19" s="235">
        <f t="shared" ref="T19:T82" si="7">IF(B19="",0,IF(B19&gt;-0.0001,MAX(IF(F19&gt;0.001,(F19*R19+Q19),MIN((+T18+D19+E19-C19+P19-P18),P19)),Q19),""))</f>
        <v>3.0857142857142859</v>
      </c>
      <c r="U19" s="235">
        <f t="shared" ref="U19:U82" si="8">IF(+B19&gt;-0.01,+B19+U18,"")</f>
        <v>0.35</v>
      </c>
      <c r="V19" s="235">
        <f t="shared" ref="V19:V82" si="9">IF(D19="",0,IF(D19&gt;-0.0001,MAX(IF(H19&gt;0.001,(H19*T19+S19),MIN((+V18+F19+G19-E19+R19-R18),R19)),S19),""))</f>
        <v>5.878285714285715</v>
      </c>
      <c r="W19" s="235">
        <f t="shared" ref="W19:W82" si="10">IF(+B19&gt;-0.01,+D19+W18,"")</f>
        <v>0.36</v>
      </c>
      <c r="X19" s="235">
        <f t="shared" ref="X19:X82" si="11">IF(+B19&gt;-0.01,+E19+X18,"")</f>
        <v>0</v>
      </c>
    </row>
    <row r="20" spans="1:24" ht="15.75" customHeight="1" x14ac:dyDescent="0.25">
      <c r="A20" s="35">
        <f>IF(A19="","",IF((1+A19)&lt;Input!$C$26,1+A19,""))</f>
        <v>45434</v>
      </c>
      <c r="B20" s="248">
        <v>0.2</v>
      </c>
      <c r="C20" s="11">
        <f>IF(B20="","",IF(B20&lt;0.0001,0,IF(B20&gt;0.0001,'Crop Coeff'!E15*B20,"")))</f>
        <v>0.05</v>
      </c>
      <c r="D20" s="248">
        <v>0.01</v>
      </c>
      <c r="E20" s="5"/>
      <c r="F20" s="16"/>
      <c r="G20" s="75">
        <f t="shared" si="4"/>
        <v>0.96666666666666701</v>
      </c>
      <c r="H20" s="73">
        <f t="shared" si="5"/>
        <v>1.1600000000000006</v>
      </c>
      <c r="I20" s="68">
        <f t="shared" si="6"/>
        <v>3.9999999999999591E-2</v>
      </c>
      <c r="J20" s="73">
        <f t="shared" si="2"/>
        <v>0.01</v>
      </c>
      <c r="K20" s="2" t="s">
        <v>25</v>
      </c>
      <c r="N20" s="234">
        <f t="shared" si="0"/>
        <v>45434</v>
      </c>
      <c r="O20" s="235">
        <f>IF(A20&gt;Input!$C$22,+O19,(IF(A20&lt;Input!$C$13,"",(Budget!A20-Input!$C$13)*Input!$C$62+Input!$C$15)))</f>
        <v>8.5714285714285712</v>
      </c>
      <c r="P20" s="235">
        <f>(+O20*Input!$C$8)+Q20</f>
        <v>3.4285714285714288</v>
      </c>
      <c r="Q20" s="235">
        <f>+O20*Input!$C$9</f>
        <v>2.2285714285714286</v>
      </c>
      <c r="R20" s="235">
        <f t="shared" si="3"/>
        <v>1.2000000000000002</v>
      </c>
      <c r="S20" s="235">
        <f t="shared" si="1"/>
        <v>2.8285714285714287</v>
      </c>
      <c r="T20" s="235">
        <f t="shared" si="7"/>
        <v>3.3885714285714292</v>
      </c>
      <c r="U20" s="235">
        <f t="shared" si="8"/>
        <v>0.55000000000000004</v>
      </c>
      <c r="V20" s="235">
        <f t="shared" si="9"/>
        <v>6.7593142857142885</v>
      </c>
      <c r="W20" s="235">
        <f t="shared" si="10"/>
        <v>0.37</v>
      </c>
      <c r="X20" s="235">
        <f t="shared" si="11"/>
        <v>0</v>
      </c>
    </row>
    <row r="21" spans="1:24" ht="15.75" customHeight="1" x14ac:dyDescent="0.25">
      <c r="A21" s="35">
        <f>IF(A20="","",IF((1+A20)&lt;Input!$C$26,1+A20,""))</f>
        <v>45435</v>
      </c>
      <c r="B21" s="248">
        <v>0.23</v>
      </c>
      <c r="C21" s="11">
        <f>IF(B21="","",IF(B21&lt;0.0001,0,IF(B21&gt;0.0001,'Crop Coeff'!E16*B21,"")))</f>
        <v>5.7500000000000002E-2</v>
      </c>
      <c r="D21" s="248">
        <v>0.02</v>
      </c>
      <c r="E21" s="5"/>
      <c r="F21" s="16"/>
      <c r="G21" s="75">
        <f t="shared" si="4"/>
        <v>0.94128787878787901</v>
      </c>
      <c r="H21" s="73">
        <f t="shared" si="5"/>
        <v>1.2425000000000002</v>
      </c>
      <c r="I21" s="68">
        <f t="shared" si="6"/>
        <v>7.749999999999968E-2</v>
      </c>
      <c r="J21" s="73">
        <f t="shared" si="2"/>
        <v>0.02</v>
      </c>
      <c r="K21" s="2" t="s">
        <v>25</v>
      </c>
      <c r="N21" s="234">
        <f t="shared" si="0"/>
        <v>45435</v>
      </c>
      <c r="O21" s="235">
        <f>IF(A21&gt;Input!$C$22,+O20,(IF(A21&lt;Input!$C$13,"",(Budget!A21-Input!$C$13)*Input!$C$62+Input!$C$15)))</f>
        <v>9.4285714285714288</v>
      </c>
      <c r="P21" s="235">
        <f>(+O21*Input!$C$8)+Q21</f>
        <v>3.7714285714285714</v>
      </c>
      <c r="Q21" s="235">
        <f>+O21*Input!$C$9</f>
        <v>2.4514285714285715</v>
      </c>
      <c r="R21" s="235">
        <f t="shared" si="3"/>
        <v>1.3199999999999998</v>
      </c>
      <c r="S21" s="235">
        <f t="shared" si="1"/>
        <v>3.1114285714285712</v>
      </c>
      <c r="T21" s="235">
        <f t="shared" si="7"/>
        <v>3.6939285714285717</v>
      </c>
      <c r="U21" s="235">
        <f t="shared" si="8"/>
        <v>0.78</v>
      </c>
      <c r="V21" s="235">
        <f t="shared" si="9"/>
        <v>7.701134821428572</v>
      </c>
      <c r="W21" s="235">
        <f t="shared" si="10"/>
        <v>0.39</v>
      </c>
      <c r="X21" s="235">
        <f t="shared" si="11"/>
        <v>0</v>
      </c>
    </row>
    <row r="22" spans="1:24" ht="15.75" customHeight="1" x14ac:dyDescent="0.25">
      <c r="A22" s="35">
        <f>IF(A21="","",IF((1+A21)&lt;Input!$C$26,1+A21,""))</f>
        <v>45436</v>
      </c>
      <c r="B22" s="248">
        <v>0.26</v>
      </c>
      <c r="C22" s="11">
        <f>IF(B22="","",IF(B22&lt;0.0001,0,IF(B22&gt;0.0001,'Crop Coeff'!E17*B22,"")))</f>
        <v>6.5000000000000002E-2</v>
      </c>
      <c r="D22" s="248">
        <v>0</v>
      </c>
      <c r="E22" s="5"/>
      <c r="F22" s="16"/>
      <c r="G22" s="75">
        <f t="shared" si="4"/>
        <v>0.90104166666666718</v>
      </c>
      <c r="H22" s="73">
        <f t="shared" si="5"/>
        <v>1.2975000000000008</v>
      </c>
      <c r="I22" s="68">
        <f t="shared" si="6"/>
        <v>0.14249999999999918</v>
      </c>
      <c r="J22" s="73" t="str">
        <f t="shared" si="2"/>
        <v/>
      </c>
      <c r="K22" s="2" t="s">
        <v>25</v>
      </c>
      <c r="N22" s="234">
        <f t="shared" si="0"/>
        <v>45436</v>
      </c>
      <c r="O22" s="235">
        <f>IF(A22&gt;Input!$C$22,+O21,(IF(A22&lt;Input!$C$13,"",(Budget!A22-Input!$C$13)*Input!$C$62+Input!$C$15)))</f>
        <v>10.285714285714285</v>
      </c>
      <c r="P22" s="235">
        <f>(+O22*Input!$C$8)+Q22</f>
        <v>4.1142857142857139</v>
      </c>
      <c r="Q22" s="235">
        <f>+O22*Input!$C$9</f>
        <v>2.6742857142857139</v>
      </c>
      <c r="R22" s="235">
        <f t="shared" si="3"/>
        <v>1.44</v>
      </c>
      <c r="S22" s="235">
        <f t="shared" si="1"/>
        <v>3.3942857142857141</v>
      </c>
      <c r="T22" s="235">
        <f t="shared" si="7"/>
        <v>3.9717857142857147</v>
      </c>
      <c r="U22" s="235">
        <f t="shared" si="8"/>
        <v>1.04</v>
      </c>
      <c r="V22" s="235">
        <f t="shared" si="9"/>
        <v>8.5476776785714321</v>
      </c>
      <c r="W22" s="235">
        <f t="shared" si="10"/>
        <v>0.39</v>
      </c>
      <c r="X22" s="235">
        <f t="shared" si="11"/>
        <v>0</v>
      </c>
    </row>
    <row r="23" spans="1:24" ht="15.75" customHeight="1" x14ac:dyDescent="0.25">
      <c r="A23" s="35">
        <f>IF(A22="","",IF((1+A22)&lt;Input!$C$26,1+A22,""))</f>
        <v>45437</v>
      </c>
      <c r="B23" s="248">
        <v>0.26</v>
      </c>
      <c r="C23" s="11">
        <f>IF(B23="","",IF(B23&lt;0.0001,0,IF(B23&gt;0.0001,'Crop Coeff'!E18*B23,"")))</f>
        <v>6.5000000000000002E-2</v>
      </c>
      <c r="D23" s="248">
        <v>0</v>
      </c>
      <c r="E23" s="5"/>
      <c r="F23" s="16"/>
      <c r="G23" s="75">
        <f t="shared" si="4"/>
        <v>0.86698717948717974</v>
      </c>
      <c r="H23" s="73">
        <f t="shared" si="5"/>
        <v>1.3525000000000005</v>
      </c>
      <c r="I23" s="68">
        <f t="shared" si="6"/>
        <v>0.20749999999999957</v>
      </c>
      <c r="J23" s="73" t="str">
        <f t="shared" si="2"/>
        <v/>
      </c>
      <c r="K23" s="2" t="s">
        <v>25</v>
      </c>
      <c r="N23" s="234">
        <f t="shared" si="0"/>
        <v>45437</v>
      </c>
      <c r="O23" s="235">
        <f>IF(A23&gt;Input!$C$22,+O22,(IF(A23&lt;Input!$C$13,"",(Budget!A23-Input!$C$13)*Input!$C$62+Input!$C$15)))</f>
        <v>11.142857142857142</v>
      </c>
      <c r="P23" s="235">
        <f>(+O23*Input!$C$8)+Q23</f>
        <v>4.4571428571428573</v>
      </c>
      <c r="Q23" s="235">
        <f>+O23*Input!$C$9</f>
        <v>2.8971428571428572</v>
      </c>
      <c r="R23" s="235">
        <f t="shared" si="3"/>
        <v>1.56</v>
      </c>
      <c r="S23" s="235">
        <f t="shared" si="1"/>
        <v>3.677142857142857</v>
      </c>
      <c r="T23" s="235">
        <f t="shared" si="7"/>
        <v>4.2496428571428577</v>
      </c>
      <c r="U23" s="235">
        <f t="shared" si="8"/>
        <v>1.3</v>
      </c>
      <c r="V23" s="235">
        <f t="shared" si="9"/>
        <v>9.4247848214285739</v>
      </c>
      <c r="W23" s="235">
        <f t="shared" si="10"/>
        <v>0.39</v>
      </c>
      <c r="X23" s="235">
        <f t="shared" si="11"/>
        <v>0</v>
      </c>
    </row>
    <row r="24" spans="1:24" ht="15.75" customHeight="1" x14ac:dyDescent="0.25">
      <c r="A24" s="35">
        <f>IF(A23="","",IF((1+A23)&lt;Input!$C$26,1+A23,""))</f>
        <v>45438</v>
      </c>
      <c r="B24" s="248">
        <v>0.24</v>
      </c>
      <c r="C24" s="11">
        <f>IF(B24="","",IF(B24&lt;0.0001,0,IF(B24&gt;0.0001,'Crop Coeff'!E19*B24,"")))</f>
        <v>0.06</v>
      </c>
      <c r="D24" s="248">
        <v>0</v>
      </c>
      <c r="E24" s="5">
        <v>0.26</v>
      </c>
      <c r="F24" s="16"/>
      <c r="G24" s="75">
        <f t="shared" si="4"/>
        <v>0.99553571428571519</v>
      </c>
      <c r="H24" s="73">
        <f t="shared" si="5"/>
        <v>1.6725000000000021</v>
      </c>
      <c r="I24" s="68">
        <f t="shared" si="6"/>
        <v>7.4999999999985079E-3</v>
      </c>
      <c r="J24" s="73" t="str">
        <f t="shared" si="2"/>
        <v/>
      </c>
      <c r="K24" s="2" t="s">
        <v>25</v>
      </c>
      <c r="N24" s="234">
        <f t="shared" si="0"/>
        <v>45438</v>
      </c>
      <c r="O24" s="235">
        <f>IF(A24&gt;Input!$C$22,+O23,(IF(A24&lt;Input!$C$13,"",(Budget!A24-Input!$C$13)*Input!$C$62+Input!$C$15)))</f>
        <v>12</v>
      </c>
      <c r="P24" s="235">
        <f>(+O24*Input!$C$8)+Q24</f>
        <v>4.8000000000000007</v>
      </c>
      <c r="Q24" s="235">
        <f>+O24*Input!$C$9</f>
        <v>3.12</v>
      </c>
      <c r="R24" s="235">
        <f t="shared" si="3"/>
        <v>1.6800000000000006</v>
      </c>
      <c r="S24" s="235">
        <f t="shared" si="1"/>
        <v>3.9600000000000004</v>
      </c>
      <c r="T24" s="235">
        <f t="shared" si="7"/>
        <v>4.7925000000000022</v>
      </c>
      <c r="U24" s="235">
        <f t="shared" si="8"/>
        <v>1.54</v>
      </c>
      <c r="V24" s="235">
        <f t="shared" si="9"/>
        <v>11.975456250000015</v>
      </c>
      <c r="W24" s="235">
        <f t="shared" si="10"/>
        <v>0.39</v>
      </c>
      <c r="X24" s="235">
        <f t="shared" si="11"/>
        <v>0.26</v>
      </c>
    </row>
    <row r="25" spans="1:24" ht="15.75" customHeight="1" x14ac:dyDescent="0.25">
      <c r="A25" s="35">
        <f>IF(A24="","",IF((1+A24)&lt;Input!$C$26,1+A24,""))</f>
        <v>45439</v>
      </c>
      <c r="B25" s="248">
        <v>0.21</v>
      </c>
      <c r="C25" s="11">
        <f>IF(B25="","",IF(B25&lt;0.0001,0,IF(B25&gt;0.0001,'Crop Coeff'!E20*B25,"")))</f>
        <v>5.2499999999999998E-2</v>
      </c>
      <c r="D25" s="248">
        <v>0</v>
      </c>
      <c r="E25" s="5"/>
      <c r="F25" s="16"/>
      <c r="G25" s="75">
        <f t="shared" si="4"/>
        <v>0.9666666666666669</v>
      </c>
      <c r="H25" s="73">
        <f t="shared" si="5"/>
        <v>1.7400000000000007</v>
      </c>
      <c r="I25" s="68">
        <f t="shared" si="6"/>
        <v>5.9999999999999609E-2</v>
      </c>
      <c r="J25" s="73" t="str">
        <f t="shared" si="2"/>
        <v/>
      </c>
      <c r="K25" s="2" t="s">
        <v>25</v>
      </c>
      <c r="N25" s="234">
        <f t="shared" si="0"/>
        <v>45439</v>
      </c>
      <c r="O25" s="235">
        <f>IF(A25&gt;Input!$C$22,+O24,(IF(A25&lt;Input!$C$13,"",(Budget!A25-Input!$C$13)*Input!$C$62+Input!$C$15)))</f>
        <v>12.857142857142858</v>
      </c>
      <c r="P25" s="235">
        <f>(+O25*Input!$C$8)+Q25</f>
        <v>5.1428571428571432</v>
      </c>
      <c r="Q25" s="235">
        <f>+O25*Input!$C$9</f>
        <v>3.342857142857143</v>
      </c>
      <c r="R25" s="235">
        <f t="shared" si="3"/>
        <v>1.8000000000000003</v>
      </c>
      <c r="S25" s="235">
        <f t="shared" si="1"/>
        <v>4.2428571428571429</v>
      </c>
      <c r="T25" s="235">
        <f t="shared" si="7"/>
        <v>5.0828571428571436</v>
      </c>
      <c r="U25" s="235">
        <f t="shared" si="8"/>
        <v>1.75</v>
      </c>
      <c r="V25" s="235">
        <f t="shared" si="9"/>
        <v>13.087028571428576</v>
      </c>
      <c r="W25" s="235">
        <f t="shared" si="10"/>
        <v>0.39</v>
      </c>
      <c r="X25" s="235">
        <f t="shared" si="11"/>
        <v>0.26</v>
      </c>
    </row>
    <row r="26" spans="1:24" ht="15.75" customHeight="1" x14ac:dyDescent="0.25">
      <c r="A26" s="35">
        <f>IF(A25="","",IF((1+A25)&lt;Input!$C$26,1+A25,""))</f>
        <v>45440</v>
      </c>
      <c r="B26" s="248">
        <v>0.17</v>
      </c>
      <c r="C26" s="11">
        <f>IF(B26="","",IF(B26&lt;0.0001,0,IF(B26&gt;0.0001,'Crop Coeff'!E21*B26,"")))</f>
        <v>4.2500000000000003E-2</v>
      </c>
      <c r="D26" s="248">
        <v>0.28000000000000003</v>
      </c>
      <c r="E26" s="5"/>
      <c r="F26" s="16"/>
      <c r="G26" s="75">
        <f t="shared" si="4"/>
        <v>1</v>
      </c>
      <c r="H26" s="73">
        <f t="shared" si="5"/>
        <v>1.92</v>
      </c>
      <c r="I26" s="68">
        <f t="shared" si="6"/>
        <v>0</v>
      </c>
      <c r="J26" s="73">
        <f t="shared" si="2"/>
        <v>0.10249999999999962</v>
      </c>
      <c r="K26" s="2" t="s">
        <v>25</v>
      </c>
      <c r="N26" s="234">
        <f t="shared" si="0"/>
        <v>45440</v>
      </c>
      <c r="O26" s="235">
        <f>IF(A26&gt;Input!$C$22,+O25,(IF(A26&lt;Input!$C$13,"",(Budget!A26-Input!$C$13)*Input!$C$62+Input!$C$15)))</f>
        <v>13.714285714285714</v>
      </c>
      <c r="P26" s="235">
        <f>(+O26*Input!$C$8)+Q26</f>
        <v>5.4857142857142858</v>
      </c>
      <c r="Q26" s="235">
        <f>+O26*Input!$C$9</f>
        <v>3.5657142857142858</v>
      </c>
      <c r="R26" s="235">
        <f t="shared" si="3"/>
        <v>1.92</v>
      </c>
      <c r="S26" s="235">
        <f t="shared" si="1"/>
        <v>4.5257142857142858</v>
      </c>
      <c r="T26" s="235">
        <f t="shared" si="7"/>
        <v>5.4857142857142858</v>
      </c>
      <c r="U26" s="235">
        <f t="shared" si="8"/>
        <v>1.92</v>
      </c>
      <c r="V26" s="235">
        <f t="shared" si="9"/>
        <v>15.058285714285713</v>
      </c>
      <c r="W26" s="235">
        <f t="shared" si="10"/>
        <v>0.67</v>
      </c>
      <c r="X26" s="235">
        <f t="shared" si="11"/>
        <v>0.26</v>
      </c>
    </row>
    <row r="27" spans="1:24" ht="15.75" customHeight="1" x14ac:dyDescent="0.25">
      <c r="A27" s="35">
        <f>IF(A26="","",IF((1+A26)&lt;Input!$C$26,1+A26,""))</f>
        <v>45441</v>
      </c>
      <c r="B27" s="248">
        <v>0.25</v>
      </c>
      <c r="C27" s="11">
        <f>IF(B27="","",IF(B27&lt;0.0001,0,IF(B27&gt;0.0001,'Crop Coeff'!E22*B27,"")))</f>
        <v>6.25E-2</v>
      </c>
      <c r="D27" s="248">
        <v>0</v>
      </c>
      <c r="E27" s="5"/>
      <c r="F27" s="16"/>
      <c r="G27" s="75">
        <f t="shared" si="4"/>
        <v>0.96936274509803921</v>
      </c>
      <c r="H27" s="73">
        <f t="shared" si="5"/>
        <v>1.9775000000000005</v>
      </c>
      <c r="I27" s="68">
        <f t="shared" si="6"/>
        <v>6.25E-2</v>
      </c>
      <c r="J27" s="73" t="str">
        <f t="shared" si="2"/>
        <v/>
      </c>
      <c r="K27" s="2" t="s">
        <v>25</v>
      </c>
      <c r="N27" s="234">
        <f t="shared" si="0"/>
        <v>45441</v>
      </c>
      <c r="O27" s="235">
        <f>IF(A27&gt;Input!$C$22,+O26,(IF(A27&lt;Input!$C$13,"",(Budget!A27-Input!$C$13)*Input!$C$62+Input!$C$15)))</f>
        <v>14.571428571428571</v>
      </c>
      <c r="P27" s="235">
        <f>(+O27*Input!$C$8)+Q27</f>
        <v>5.8285714285714292</v>
      </c>
      <c r="Q27" s="235">
        <f>+O27*Input!$C$9</f>
        <v>3.7885714285714287</v>
      </c>
      <c r="R27" s="235">
        <f t="shared" si="3"/>
        <v>2.0400000000000005</v>
      </c>
      <c r="S27" s="235">
        <f t="shared" si="1"/>
        <v>4.8085714285714287</v>
      </c>
      <c r="T27" s="235">
        <f t="shared" si="7"/>
        <v>5.7660714285714292</v>
      </c>
      <c r="U27" s="235">
        <f t="shared" si="8"/>
        <v>2.17</v>
      </c>
      <c r="V27" s="235">
        <f t="shared" si="9"/>
        <v>16.210977678571432</v>
      </c>
      <c r="W27" s="235">
        <f t="shared" si="10"/>
        <v>0.67</v>
      </c>
      <c r="X27" s="235">
        <f t="shared" si="11"/>
        <v>0.26</v>
      </c>
    </row>
    <row r="28" spans="1:24" ht="15.75" customHeight="1" x14ac:dyDescent="0.25">
      <c r="A28" s="35">
        <f>IF(A27="","",IF((1+A27)&lt;Input!$C$26,1+A27,""))</f>
        <v>45442</v>
      </c>
      <c r="B28" s="248">
        <v>0.2</v>
      </c>
      <c r="C28" s="11">
        <f>IF(B28="","",IF(B28&lt;0.0001,0,IF(B28&gt;0.0001,'Crop Coeff'!E23*B28,"")))</f>
        <v>0.05</v>
      </c>
      <c r="D28" s="248">
        <v>0.05</v>
      </c>
      <c r="E28" s="5"/>
      <c r="F28" s="16"/>
      <c r="G28" s="75">
        <f t="shared" si="4"/>
        <v>0.97106481481481444</v>
      </c>
      <c r="H28" s="73">
        <f t="shared" si="5"/>
        <v>2.0974999999999993</v>
      </c>
      <c r="I28" s="68">
        <f t="shared" si="6"/>
        <v>6.2500000000000888E-2</v>
      </c>
      <c r="J28" s="73">
        <f t="shared" si="2"/>
        <v>0.05</v>
      </c>
      <c r="K28" s="2" t="s">
        <v>25</v>
      </c>
      <c r="N28" s="234">
        <f t="shared" si="0"/>
        <v>45442</v>
      </c>
      <c r="O28" s="235">
        <f>IF(A28&gt;Input!$C$22,+O27,(IF(A28&lt;Input!$C$13,"",(Budget!A28-Input!$C$13)*Input!$C$62+Input!$C$15)))</f>
        <v>15.428571428571429</v>
      </c>
      <c r="P28" s="235">
        <f>(+O28*Input!$C$8)+Q28</f>
        <v>6.1714285714285717</v>
      </c>
      <c r="Q28" s="235">
        <f>+O28*Input!$C$9</f>
        <v>4.0114285714285716</v>
      </c>
      <c r="R28" s="235">
        <f t="shared" si="3"/>
        <v>2.16</v>
      </c>
      <c r="S28" s="235">
        <f t="shared" si="1"/>
        <v>5.0914285714285716</v>
      </c>
      <c r="T28" s="235">
        <f t="shared" si="7"/>
        <v>6.1089285714285708</v>
      </c>
      <c r="U28" s="235">
        <f t="shared" si="8"/>
        <v>2.37</v>
      </c>
      <c r="V28" s="235">
        <f t="shared" si="9"/>
        <v>17.904906249999993</v>
      </c>
      <c r="W28" s="235">
        <f t="shared" si="10"/>
        <v>0.72000000000000008</v>
      </c>
      <c r="X28" s="235">
        <f t="shared" si="11"/>
        <v>0.26</v>
      </c>
    </row>
    <row r="29" spans="1:24" ht="15.75" customHeight="1" x14ac:dyDescent="0.25">
      <c r="A29" s="35">
        <f>IF(A28="","",IF((1+A28)&lt;Input!$C$26,1+A28,""))</f>
        <v>45443</v>
      </c>
      <c r="B29" s="248">
        <v>0.18</v>
      </c>
      <c r="C29" s="11">
        <f>IF(B29="","",IF(B29&lt;0.0001,0,IF(B29&gt;0.0001,'Crop Coeff'!E24*B29,"")))</f>
        <v>4.4999999999999998E-2</v>
      </c>
      <c r="D29" s="248">
        <v>1.32</v>
      </c>
      <c r="E29" s="5"/>
      <c r="F29" s="16"/>
      <c r="G29" s="75">
        <f t="shared" si="4"/>
        <v>1</v>
      </c>
      <c r="H29" s="73">
        <f t="shared" si="5"/>
        <v>2.2800000000000002</v>
      </c>
      <c r="I29" s="68">
        <f t="shared" si="6"/>
        <v>0</v>
      </c>
      <c r="J29" s="73">
        <f t="shared" si="2"/>
        <v>0.10750000000000089</v>
      </c>
      <c r="K29" s="2" t="s">
        <v>25</v>
      </c>
      <c r="N29" s="234">
        <f t="shared" si="0"/>
        <v>45443</v>
      </c>
      <c r="O29" s="235">
        <f>IF(A29&gt;Input!$C$22,+O28,(IF(A29&lt;Input!$C$13,"",(Budget!A29-Input!$C$13)*Input!$C$62+Input!$C$15)))</f>
        <v>16.285714285714285</v>
      </c>
      <c r="P29" s="235">
        <f>(+O29*Input!$C$8)+Q29</f>
        <v>6.5142857142857142</v>
      </c>
      <c r="Q29" s="235">
        <f>+O29*Input!$C$9</f>
        <v>4.234285714285714</v>
      </c>
      <c r="R29" s="235">
        <f t="shared" si="3"/>
        <v>2.2800000000000002</v>
      </c>
      <c r="S29" s="235">
        <f t="shared" si="1"/>
        <v>5.3742857142857137</v>
      </c>
      <c r="T29" s="235">
        <f t="shared" si="7"/>
        <v>6.5142857142857142</v>
      </c>
      <c r="U29" s="235">
        <f t="shared" si="8"/>
        <v>2.5500000000000003</v>
      </c>
      <c r="V29" s="235">
        <f t="shared" si="9"/>
        <v>20.226857142857142</v>
      </c>
      <c r="W29" s="235">
        <f t="shared" si="10"/>
        <v>2.04</v>
      </c>
      <c r="X29" s="235">
        <f t="shared" si="11"/>
        <v>0.26</v>
      </c>
    </row>
    <row r="30" spans="1:24" ht="15.75" customHeight="1" x14ac:dyDescent="0.25">
      <c r="A30" s="35">
        <f>IF(A29="","",IF((1+A29)&lt;Input!$C$26,1+A29,""))</f>
        <v>45444</v>
      </c>
      <c r="B30" s="248">
        <v>0.21</v>
      </c>
      <c r="C30" s="11">
        <f>IF(B30="","",IF(B30&lt;0.0001,0,IF(B30&gt;0.0001,'Crop Coeff'!E25*B30,"")))</f>
        <v>5.2499999999999998E-2</v>
      </c>
      <c r="D30" s="248">
        <v>0</v>
      </c>
      <c r="E30" s="5"/>
      <c r="F30" s="16"/>
      <c r="G30" s="75">
        <f t="shared" si="4"/>
        <v>0.97812499999999991</v>
      </c>
      <c r="H30" s="73">
        <f t="shared" si="5"/>
        <v>2.3475000000000001</v>
      </c>
      <c r="I30" s="68">
        <f t="shared" si="6"/>
        <v>5.2500000000000213E-2</v>
      </c>
      <c r="J30" s="73" t="str">
        <f t="shared" si="2"/>
        <v/>
      </c>
      <c r="K30" s="2" t="s">
        <v>25</v>
      </c>
      <c r="N30" s="234">
        <f t="shared" si="0"/>
        <v>45444</v>
      </c>
      <c r="O30" s="235">
        <f>IF(A30&gt;Input!$C$22,+O29,(IF(A30&lt;Input!$C$13,"",(Budget!A30-Input!$C$13)*Input!$C$62+Input!$C$15)))</f>
        <v>17.142857142857142</v>
      </c>
      <c r="P30" s="235">
        <f>(+O30*Input!$C$8)+Q30</f>
        <v>6.8571428571428577</v>
      </c>
      <c r="Q30" s="235">
        <f>+O30*Input!$C$9</f>
        <v>4.4571428571428573</v>
      </c>
      <c r="R30" s="235">
        <f t="shared" si="3"/>
        <v>2.4000000000000004</v>
      </c>
      <c r="S30" s="235">
        <f t="shared" si="1"/>
        <v>5.6571428571428575</v>
      </c>
      <c r="T30" s="235">
        <f t="shared" si="7"/>
        <v>6.8046428571428574</v>
      </c>
      <c r="U30" s="235">
        <f t="shared" si="8"/>
        <v>2.7600000000000002</v>
      </c>
      <c r="V30" s="235">
        <f t="shared" si="9"/>
        <v>21.631041964285718</v>
      </c>
      <c r="W30" s="235">
        <f t="shared" si="10"/>
        <v>2.04</v>
      </c>
      <c r="X30" s="235">
        <f t="shared" si="11"/>
        <v>0.26</v>
      </c>
    </row>
    <row r="31" spans="1:24" ht="15.75" customHeight="1" x14ac:dyDescent="0.25">
      <c r="A31" s="35">
        <f>IF(A30="","",IF((1+A30)&lt;Input!$C$26,1+A30,""))</f>
        <v>45445</v>
      </c>
      <c r="B31" s="248">
        <v>0.24</v>
      </c>
      <c r="C31" s="11">
        <f>IF(B31="","",IF(B31&lt;0.0001,0,IF(B31&gt;0.0001,'Crop Coeff'!E26*B31,"")))</f>
        <v>0.06</v>
      </c>
      <c r="D31" s="248">
        <v>0</v>
      </c>
      <c r="E31" s="5"/>
      <c r="F31" s="16"/>
      <c r="G31" s="75">
        <f t="shared" ref="G31:G94" si="12">IF(B31="","",IF(B31&gt;-0.0001,IF(F31&gt;0.0001,+F31,IF((+T31-Q31)/(P31-Q31)&gt;1,1,(MAX(0,(+T31-Q31)/(P31-Q31))))),""))</f>
        <v>0.9553571428571429</v>
      </c>
      <c r="H31" s="73">
        <f t="shared" ref="H31:H94" si="13">IF(B31="","",IF(B31&gt;-0.0001,IF((+T31-Q31)&lt;0,0,+T31-Q31),""))</f>
        <v>2.4075000000000006</v>
      </c>
      <c r="I31" s="68">
        <f t="shared" ref="I31:I94" si="14">IF(B31="","",IF(B31&gt;-0.0001,IF((P31-T31)&lt;0,0,P31-T31),""))</f>
        <v>0.11249999999999982</v>
      </c>
      <c r="J31" s="73" t="str">
        <f t="shared" si="2"/>
        <v/>
      </c>
      <c r="K31" s="2" t="s">
        <v>25</v>
      </c>
      <c r="N31" s="234">
        <f t="shared" si="0"/>
        <v>45445</v>
      </c>
      <c r="O31" s="235">
        <f>IF(A31&gt;Input!$C$22,+O30,(IF(A31&lt;Input!$C$13,"",(Budget!A31-Input!$C$13)*Input!$C$62+Input!$C$15)))</f>
        <v>18</v>
      </c>
      <c r="P31" s="235">
        <f>(+O31*Input!$C$8)+Q31</f>
        <v>7.2</v>
      </c>
      <c r="Q31" s="235">
        <f>+O31*Input!$C$9</f>
        <v>4.68</v>
      </c>
      <c r="R31" s="235">
        <f t="shared" si="3"/>
        <v>2.5200000000000005</v>
      </c>
      <c r="S31" s="235">
        <f t="shared" si="1"/>
        <v>5.9399999999999995</v>
      </c>
      <c r="T31" s="235">
        <f t="shared" si="7"/>
        <v>7.0875000000000004</v>
      </c>
      <c r="U31" s="235">
        <f t="shared" si="8"/>
        <v>3</v>
      </c>
      <c r="V31" s="235">
        <f t="shared" si="9"/>
        <v>23.003156250000004</v>
      </c>
      <c r="W31" s="235">
        <f t="shared" si="10"/>
        <v>2.04</v>
      </c>
      <c r="X31" s="235">
        <f t="shared" si="11"/>
        <v>0.26</v>
      </c>
    </row>
    <row r="32" spans="1:24" ht="15.75" customHeight="1" x14ac:dyDescent="0.25">
      <c r="A32" s="35">
        <f>IF(A31="","",IF((1+A31)&lt;Input!$C$26,1+A31,""))</f>
        <v>45446</v>
      </c>
      <c r="B32" s="248">
        <v>0.21</v>
      </c>
      <c r="C32" s="11">
        <f>IF(B32="","",IF(B32&lt;0.0001,0,IF(B32&gt;0.0001,'Crop Coeff'!E27*B32,"")))</f>
        <v>5.2499999999999998E-2</v>
      </c>
      <c r="D32" s="248">
        <v>0.04</v>
      </c>
      <c r="E32" s="5"/>
      <c r="F32" s="16"/>
      <c r="G32" s="75">
        <f t="shared" si="12"/>
        <v>0.95265151515151514</v>
      </c>
      <c r="H32" s="73">
        <f t="shared" si="13"/>
        <v>2.5149999999999997</v>
      </c>
      <c r="I32" s="68">
        <f t="shared" si="14"/>
        <v>0.125</v>
      </c>
      <c r="J32" s="73">
        <f t="shared" si="2"/>
        <v>0.04</v>
      </c>
      <c r="N32" s="234">
        <f t="shared" si="0"/>
        <v>45446</v>
      </c>
      <c r="O32" s="235">
        <f>IF(A32&gt;Input!$C$22,+O31,(IF(A32&lt;Input!$C$13,"",(Budget!A32-Input!$C$13)*Input!$C$62+Input!$C$15)))</f>
        <v>18.857142857142854</v>
      </c>
      <c r="P32" s="235">
        <f>(+O32*Input!$C$8)+Q32</f>
        <v>7.5428571428571418</v>
      </c>
      <c r="Q32" s="235">
        <f>+O32*Input!$C$9</f>
        <v>4.9028571428571421</v>
      </c>
      <c r="R32" s="235">
        <f t="shared" si="3"/>
        <v>2.6399999999999997</v>
      </c>
      <c r="S32" s="235">
        <f t="shared" si="1"/>
        <v>6.2228571428571424</v>
      </c>
      <c r="T32" s="235">
        <f t="shared" si="7"/>
        <v>7.4178571428571418</v>
      </c>
      <c r="U32" s="235">
        <f t="shared" si="8"/>
        <v>3.21</v>
      </c>
      <c r="V32" s="235">
        <f t="shared" si="9"/>
        <v>24.878767857142854</v>
      </c>
      <c r="W32" s="235">
        <f t="shared" si="10"/>
        <v>2.08</v>
      </c>
      <c r="X32" s="235">
        <f t="shared" si="11"/>
        <v>0.26</v>
      </c>
    </row>
    <row r="33" spans="1:24" ht="15.75" customHeight="1" x14ac:dyDescent="0.25">
      <c r="A33" s="35">
        <f>IF(A32="","",IF((1+A32)&lt;Input!$C$26,1+A32,""))</f>
        <v>45447</v>
      </c>
      <c r="B33" s="248">
        <v>0.21</v>
      </c>
      <c r="C33" s="11">
        <f>IF(B33="","",IF(B33&lt;0.0001,0,IF(B33&gt;0.0001,'Crop Coeff'!E28*B33,"")))</f>
        <v>5.2499999999999998E-2</v>
      </c>
      <c r="D33" s="248">
        <v>0.16</v>
      </c>
      <c r="E33" s="5"/>
      <c r="F33" s="16"/>
      <c r="G33" s="75">
        <f t="shared" si="12"/>
        <v>0.99365942028985532</v>
      </c>
      <c r="H33" s="73">
        <f t="shared" si="13"/>
        <v>2.7425000000000006</v>
      </c>
      <c r="I33" s="68">
        <f t="shared" si="14"/>
        <v>1.7499999999999183E-2</v>
      </c>
      <c r="J33" s="73">
        <f t="shared" si="2"/>
        <v>0.16</v>
      </c>
      <c r="N33" s="234">
        <f t="shared" si="0"/>
        <v>45447</v>
      </c>
      <c r="O33" s="235">
        <f>IF(A33&gt;Input!$C$22,+O32,(IF(A33&lt;Input!$C$13,"",(Budget!A33-Input!$C$13)*Input!$C$62+Input!$C$15)))</f>
        <v>19.714285714285715</v>
      </c>
      <c r="P33" s="235">
        <f>(+O33*Input!$C$8)+Q33</f>
        <v>7.8857142857142861</v>
      </c>
      <c r="Q33" s="235">
        <f>+O33*Input!$C$9</f>
        <v>5.1257142857142863</v>
      </c>
      <c r="R33" s="235">
        <f t="shared" si="3"/>
        <v>2.76</v>
      </c>
      <c r="S33" s="235">
        <f t="shared" si="1"/>
        <v>6.5057142857142862</v>
      </c>
      <c r="T33" s="235">
        <f t="shared" si="7"/>
        <v>7.8682142857142869</v>
      </c>
      <c r="U33" s="235">
        <f t="shared" si="8"/>
        <v>3.42</v>
      </c>
      <c r="V33" s="235">
        <f t="shared" si="9"/>
        <v>28.084291964285725</v>
      </c>
      <c r="W33" s="235">
        <f t="shared" si="10"/>
        <v>2.2400000000000002</v>
      </c>
      <c r="X33" s="235">
        <f t="shared" si="11"/>
        <v>0.26</v>
      </c>
    </row>
    <row r="34" spans="1:24" ht="15.75" customHeight="1" x14ac:dyDescent="0.25">
      <c r="A34" s="35">
        <f>IF(A33="","",IF((1+A33)&lt;Input!$C$26,1+A33,""))</f>
        <v>45448</v>
      </c>
      <c r="B34" s="248">
        <v>0.26</v>
      </c>
      <c r="C34" s="11">
        <f>IF(B34="","",IF(B34&lt;0.0001,0,IF(B34&gt;0.0001,'Crop Coeff'!E29*B34,"")))</f>
        <v>6.5000000000000002E-2</v>
      </c>
      <c r="D34" s="248">
        <v>0</v>
      </c>
      <c r="E34" s="5"/>
      <c r="F34" s="16"/>
      <c r="G34" s="75">
        <f t="shared" si="12"/>
        <v>0.97135416666666685</v>
      </c>
      <c r="H34" s="73">
        <f t="shared" si="13"/>
        <v>2.7975000000000003</v>
      </c>
      <c r="I34" s="68">
        <f t="shared" si="14"/>
        <v>8.2499999999999574E-2</v>
      </c>
      <c r="J34" s="73" t="str">
        <f t="shared" si="2"/>
        <v/>
      </c>
      <c r="N34" s="234">
        <f t="shared" si="0"/>
        <v>45448</v>
      </c>
      <c r="O34" s="235">
        <f>IF(A34&gt;Input!$C$22,+O33,(IF(A34&lt;Input!$C$13,"",(Budget!A34-Input!$C$13)*Input!$C$62+Input!$C$15)))</f>
        <v>20.571428571428569</v>
      </c>
      <c r="P34" s="235">
        <f>(+O34*Input!$C$8)+Q34</f>
        <v>8.2285714285714278</v>
      </c>
      <c r="Q34" s="235">
        <f>+O34*Input!$C$9</f>
        <v>5.3485714285714279</v>
      </c>
      <c r="R34" s="235">
        <f t="shared" si="3"/>
        <v>2.88</v>
      </c>
      <c r="S34" s="235">
        <f t="shared" si="1"/>
        <v>6.7885714285714283</v>
      </c>
      <c r="T34" s="235">
        <f t="shared" si="7"/>
        <v>8.1460714285714282</v>
      </c>
      <c r="U34" s="235">
        <f t="shared" si="8"/>
        <v>3.6799999999999997</v>
      </c>
      <c r="V34" s="235">
        <f t="shared" si="9"/>
        <v>29.577206250000003</v>
      </c>
      <c r="W34" s="235">
        <f t="shared" si="10"/>
        <v>2.2400000000000002</v>
      </c>
      <c r="X34" s="235">
        <f t="shared" si="11"/>
        <v>0.26</v>
      </c>
    </row>
    <row r="35" spans="1:24" ht="15.75" customHeight="1" x14ac:dyDescent="0.25">
      <c r="A35" s="35">
        <f>IF(A34="","",IF((1+A34)&lt;Input!$C$26,1+A34,""))</f>
        <v>45449</v>
      </c>
      <c r="B35" s="248">
        <v>0.25</v>
      </c>
      <c r="C35" s="11">
        <f>IF(B35="","",IF(B35&lt;0.0001,0,IF(B35&gt;0.0001,'Crop Coeff'!E30*B35,"")))</f>
        <v>6.25E-2</v>
      </c>
      <c r="D35" s="248">
        <v>0</v>
      </c>
      <c r="E35" s="5"/>
      <c r="F35" s="16"/>
      <c r="G35" s="75">
        <f t="shared" si="12"/>
        <v>0.95166666666666744</v>
      </c>
      <c r="H35" s="73">
        <f t="shared" si="13"/>
        <v>2.8550000000000022</v>
      </c>
      <c r="I35" s="68">
        <f t="shared" si="14"/>
        <v>0.1449999999999978</v>
      </c>
      <c r="J35" s="73" t="str">
        <f t="shared" si="2"/>
        <v/>
      </c>
      <c r="N35" s="234">
        <f t="shared" si="0"/>
        <v>45449</v>
      </c>
      <c r="O35" s="235">
        <f>IF(A35&gt;Input!$C$22,+O34,(IF(A35&lt;Input!$C$13,"",(Budget!A35-Input!$C$13)*Input!$C$62+Input!$C$15)))</f>
        <v>21.428571428571427</v>
      </c>
      <c r="P35" s="235">
        <f>(+O35*Input!$C$8)+Q35</f>
        <v>8.5714285714285712</v>
      </c>
      <c r="Q35" s="235">
        <f>+O35*Input!$C$9</f>
        <v>5.5714285714285712</v>
      </c>
      <c r="R35" s="235">
        <f t="shared" si="3"/>
        <v>3</v>
      </c>
      <c r="S35" s="235">
        <f t="shared" si="1"/>
        <v>7.0714285714285712</v>
      </c>
      <c r="T35" s="235">
        <f t="shared" si="7"/>
        <v>8.4264285714285734</v>
      </c>
      <c r="U35" s="235">
        <f t="shared" si="8"/>
        <v>3.9299999999999997</v>
      </c>
      <c r="V35" s="235">
        <f t="shared" si="9"/>
        <v>31.128882142857165</v>
      </c>
      <c r="W35" s="235">
        <f t="shared" si="10"/>
        <v>2.2400000000000002</v>
      </c>
      <c r="X35" s="235">
        <f t="shared" si="11"/>
        <v>0.26</v>
      </c>
    </row>
    <row r="36" spans="1:24" ht="15.75" customHeight="1" x14ac:dyDescent="0.25">
      <c r="A36" s="35">
        <f>IF(A35="","",IF((1+A35)&lt;Input!$C$26,1+A35,""))</f>
        <v>45450</v>
      </c>
      <c r="B36" s="248">
        <v>0.25</v>
      </c>
      <c r="C36" s="11">
        <f>IF(B36="","",IF(B36&lt;0.0001,0,IF(B36&gt;0.0001,'Crop Coeff'!E31*B36,"")))</f>
        <v>7.0416666666666669E-2</v>
      </c>
      <c r="D36" s="248">
        <v>0</v>
      </c>
      <c r="E36" s="5"/>
      <c r="F36" s="16"/>
      <c r="G36" s="75">
        <f t="shared" si="12"/>
        <v>0.93095619658119733</v>
      </c>
      <c r="H36" s="73">
        <f t="shared" si="13"/>
        <v>2.9045833333333357</v>
      </c>
      <c r="I36" s="68">
        <f t="shared" si="14"/>
        <v>0.21541666666666437</v>
      </c>
      <c r="J36" s="73" t="str">
        <f t="shared" si="2"/>
        <v/>
      </c>
      <c r="N36" s="234">
        <f t="shared" si="0"/>
        <v>45450</v>
      </c>
      <c r="O36" s="235">
        <f>IF(A36&gt;Input!$C$22,+O35,(IF(A36&lt;Input!$C$13,"",(Budget!A36-Input!$C$13)*Input!$C$62+Input!$C$15)))</f>
        <v>22.285714285714285</v>
      </c>
      <c r="P36" s="235">
        <f>(+O36*Input!$C$8)+Q36</f>
        <v>8.9142857142857146</v>
      </c>
      <c r="Q36" s="235">
        <f>+O36*Input!$C$9</f>
        <v>5.7942857142857145</v>
      </c>
      <c r="R36" s="235">
        <f t="shared" si="3"/>
        <v>3.12</v>
      </c>
      <c r="S36" s="235">
        <f t="shared" si="1"/>
        <v>7.3542857142857141</v>
      </c>
      <c r="T36" s="235">
        <f t="shared" si="7"/>
        <v>8.6988690476190502</v>
      </c>
      <c r="U36" s="235">
        <f t="shared" si="8"/>
        <v>4.18</v>
      </c>
      <c r="V36" s="235">
        <f t="shared" si="9"/>
        <v>32.620875768849231</v>
      </c>
      <c r="W36" s="235">
        <f t="shared" si="10"/>
        <v>2.2400000000000002</v>
      </c>
      <c r="X36" s="235">
        <f t="shared" si="11"/>
        <v>0.26</v>
      </c>
    </row>
    <row r="37" spans="1:24" ht="15.75" customHeight="1" x14ac:dyDescent="0.25">
      <c r="A37" s="35">
        <f>IF(A36="","",IF((1+A36)&lt;Input!$C$26,1+A36,""))</f>
        <v>45451</v>
      </c>
      <c r="B37" s="248">
        <v>0.2</v>
      </c>
      <c r="C37" s="11">
        <f>IF(B37="","",IF(B37&lt;0.0001,0,IF(B37&gt;0.0001,'Crop Coeff'!E32*B37,"")))</f>
        <v>6.2666666666666676E-2</v>
      </c>
      <c r="D37" s="248">
        <v>0.19</v>
      </c>
      <c r="E37" s="5"/>
      <c r="F37" s="16"/>
      <c r="G37" s="75">
        <f t="shared" si="12"/>
        <v>0.97281378600823154</v>
      </c>
      <c r="H37" s="73">
        <f t="shared" si="13"/>
        <v>3.1519166666666694</v>
      </c>
      <c r="I37" s="68">
        <f t="shared" si="14"/>
        <v>8.8083333333329961E-2</v>
      </c>
      <c r="J37" s="73">
        <f t="shared" si="2"/>
        <v>0.19</v>
      </c>
      <c r="N37" s="234">
        <f t="shared" si="0"/>
        <v>45451</v>
      </c>
      <c r="O37" s="235">
        <f>IF(A37&gt;Input!$C$22,+O36,(IF(A37&lt;Input!$C$13,"",(Budget!A37-Input!$C$13)*Input!$C$62+Input!$C$15)))</f>
        <v>23.142857142857142</v>
      </c>
      <c r="P37" s="235">
        <f>(+O37*Input!$C$8)+Q37</f>
        <v>9.2571428571428562</v>
      </c>
      <c r="Q37" s="235">
        <f>+O37*Input!$C$9</f>
        <v>6.0171428571428569</v>
      </c>
      <c r="R37" s="235">
        <f t="shared" si="3"/>
        <v>3.2399999999999993</v>
      </c>
      <c r="S37" s="235">
        <f t="shared" si="1"/>
        <v>7.637142857142857</v>
      </c>
      <c r="T37" s="235">
        <f t="shared" si="7"/>
        <v>9.1690595238095263</v>
      </c>
      <c r="U37" s="235">
        <f t="shared" si="8"/>
        <v>4.38</v>
      </c>
      <c r="V37" s="235">
        <f t="shared" si="9"/>
        <v>36.537254387896859</v>
      </c>
      <c r="W37" s="235">
        <f t="shared" si="10"/>
        <v>2.4300000000000002</v>
      </c>
      <c r="X37" s="235">
        <f t="shared" si="11"/>
        <v>0.26</v>
      </c>
    </row>
    <row r="38" spans="1:24" ht="15.75" customHeight="1" x14ac:dyDescent="0.25">
      <c r="A38" s="35">
        <f>IF(A37="","",IF((1+A37)&lt;Input!$C$26,1+A37,""))</f>
        <v>45452</v>
      </c>
      <c r="B38" s="248">
        <v>0.18</v>
      </c>
      <c r="C38" s="11">
        <f>IF(B38="","",IF(B38&lt;0.0001,0,IF(B38&gt;0.0001,'Crop Coeff'!E33*B38,"")))</f>
        <v>6.2100000000000002E-2</v>
      </c>
      <c r="D38" s="248">
        <v>0</v>
      </c>
      <c r="E38" s="5"/>
      <c r="F38" s="16"/>
      <c r="G38" s="75">
        <f t="shared" si="12"/>
        <v>0.95530257936508112</v>
      </c>
      <c r="H38" s="73">
        <f t="shared" si="13"/>
        <v>3.2098166666666739</v>
      </c>
      <c r="I38" s="68">
        <f t="shared" si="14"/>
        <v>0.15018333333332734</v>
      </c>
      <c r="J38" s="73" t="str">
        <f t="shared" si="2"/>
        <v/>
      </c>
      <c r="N38" s="234">
        <f t="shared" si="0"/>
        <v>45452</v>
      </c>
      <c r="O38" s="235">
        <f>IF(A38&gt;Input!$C$22,+O37,(IF(A38&lt;Input!$C$13,"",(Budget!A38-Input!$C$13)*Input!$C$62+Input!$C$15)))</f>
        <v>24</v>
      </c>
      <c r="P38" s="235">
        <f>(+O38*Input!$C$8)+Q38</f>
        <v>9.6000000000000014</v>
      </c>
      <c r="Q38" s="235">
        <f>+O38*Input!$C$9</f>
        <v>6.24</v>
      </c>
      <c r="R38" s="235">
        <f t="shared" si="3"/>
        <v>3.3600000000000012</v>
      </c>
      <c r="S38" s="235">
        <f t="shared" si="1"/>
        <v>7.9200000000000008</v>
      </c>
      <c r="T38" s="235">
        <f t="shared" si="7"/>
        <v>9.4498166666666741</v>
      </c>
      <c r="U38" s="235">
        <f t="shared" si="8"/>
        <v>4.5599999999999996</v>
      </c>
      <c r="V38" s="235">
        <f t="shared" si="9"/>
        <v>38.252179033611206</v>
      </c>
      <c r="W38" s="235">
        <f t="shared" si="10"/>
        <v>2.4300000000000002</v>
      </c>
      <c r="X38" s="235">
        <f t="shared" si="11"/>
        <v>0.26</v>
      </c>
    </row>
    <row r="39" spans="1:24" ht="15.75" customHeight="1" x14ac:dyDescent="0.25">
      <c r="A39" s="35">
        <f>IF(A38="","",IF((1+A38)&lt;Input!$C$26,1+A38,""))</f>
        <v>45453</v>
      </c>
      <c r="B39" s="248">
        <v>0.24</v>
      </c>
      <c r="C39" s="11">
        <f>IF(B39="","",IF(B39&lt;0.0001,0,IF(B39&gt;0.0001,'Crop Coeff'!E34*B39,"")))</f>
        <v>9.0400000000000008E-2</v>
      </c>
      <c r="D39" s="248">
        <v>0</v>
      </c>
      <c r="E39" s="5"/>
      <c r="F39" s="16"/>
      <c r="G39" s="75">
        <f t="shared" si="12"/>
        <v>0.93086685823754989</v>
      </c>
      <c r="H39" s="73">
        <f t="shared" si="13"/>
        <v>3.2394166666666733</v>
      </c>
      <c r="I39" s="68">
        <f t="shared" si="14"/>
        <v>0.24058333333332627</v>
      </c>
      <c r="J39" s="73" t="str">
        <f t="shared" si="2"/>
        <v/>
      </c>
      <c r="N39" s="234">
        <f t="shared" si="0"/>
        <v>45453</v>
      </c>
      <c r="O39" s="235">
        <f>IF(A39&gt;Input!$C$22,+O38,(IF(A39&lt;Input!$C$13,"",(Budget!A39-Input!$C$13)*Input!$C$62+Input!$C$15)))</f>
        <v>24.857142857142858</v>
      </c>
      <c r="P39" s="235">
        <f>(+O39*Input!$C$8)+Q39</f>
        <v>9.9428571428571431</v>
      </c>
      <c r="Q39" s="235">
        <f>+O39*Input!$C$9</f>
        <v>6.4628571428571435</v>
      </c>
      <c r="R39" s="235">
        <f t="shared" si="3"/>
        <v>3.4799999999999995</v>
      </c>
      <c r="S39" s="235">
        <f t="shared" si="1"/>
        <v>8.2028571428571428</v>
      </c>
      <c r="T39" s="235">
        <f t="shared" si="7"/>
        <v>9.7022738095238168</v>
      </c>
      <c r="U39" s="235">
        <f t="shared" si="8"/>
        <v>4.8</v>
      </c>
      <c r="V39" s="235">
        <f t="shared" si="9"/>
        <v>39.632564625992153</v>
      </c>
      <c r="W39" s="235">
        <f t="shared" si="10"/>
        <v>2.4300000000000002</v>
      </c>
      <c r="X39" s="235">
        <f t="shared" si="11"/>
        <v>0.26</v>
      </c>
    </row>
    <row r="40" spans="1:24" ht="15.75" customHeight="1" x14ac:dyDescent="0.25">
      <c r="A40" s="35">
        <f>IF(A39="","",IF((1+A39)&lt;Input!$C$26,1+A39,""))</f>
        <v>45454</v>
      </c>
      <c r="B40" s="248">
        <v>0.25</v>
      </c>
      <c r="C40" s="11">
        <f>IF(B40="","",IF(B40&lt;0.0001,0,IF(B40&gt;0.0001,'Crop Coeff'!E35*B40,"")))</f>
        <v>0.10208333333333335</v>
      </c>
      <c r="D40" s="248">
        <v>0</v>
      </c>
      <c r="E40" s="5"/>
      <c r="F40" s="16"/>
      <c r="G40" s="75">
        <f t="shared" si="12"/>
        <v>0.90481481481481685</v>
      </c>
      <c r="H40" s="73">
        <f t="shared" si="13"/>
        <v>3.2573333333333405</v>
      </c>
      <c r="I40" s="68">
        <f t="shared" si="14"/>
        <v>0.34266666666665913</v>
      </c>
      <c r="J40" s="73" t="str">
        <f t="shared" si="2"/>
        <v/>
      </c>
      <c r="N40" s="234">
        <f t="shared" si="0"/>
        <v>45454</v>
      </c>
      <c r="O40" s="235">
        <f>IF(A40&gt;Input!$C$22,+O39,(IF(A40&lt;Input!$C$13,"",(Budget!A40-Input!$C$13)*Input!$C$62+Input!$C$15)))</f>
        <v>25.714285714285712</v>
      </c>
      <c r="P40" s="235">
        <f>(+O40*Input!$C$8)+Q40</f>
        <v>10.285714285714285</v>
      </c>
      <c r="Q40" s="235">
        <f>+O40*Input!$C$9</f>
        <v>6.6857142857142851</v>
      </c>
      <c r="R40" s="235">
        <f t="shared" si="3"/>
        <v>3.5999999999999996</v>
      </c>
      <c r="S40" s="235">
        <f t="shared" si="1"/>
        <v>8.485714285714284</v>
      </c>
      <c r="T40" s="235">
        <f t="shared" si="7"/>
        <v>9.9430476190476256</v>
      </c>
      <c r="U40" s="235">
        <f t="shared" si="8"/>
        <v>5.05</v>
      </c>
      <c r="V40" s="235">
        <f t="shared" si="9"/>
        <v>40.873534730158823</v>
      </c>
      <c r="W40" s="235">
        <f t="shared" si="10"/>
        <v>2.4300000000000002</v>
      </c>
      <c r="X40" s="235">
        <f t="shared" si="11"/>
        <v>0.26</v>
      </c>
    </row>
    <row r="41" spans="1:24" ht="15.75" customHeight="1" x14ac:dyDescent="0.25">
      <c r="A41" s="35">
        <f>IF(A40="","",IF((1+A40)&lt;Input!$C$26,1+A40,""))</f>
        <v>45455</v>
      </c>
      <c r="B41" s="248">
        <v>0.34</v>
      </c>
      <c r="C41" s="11">
        <f>IF(B41="","",IF(B41&lt;0.0001,0,IF(B41&gt;0.0001,'Crop Coeff'!E36*B41,"")))</f>
        <v>0.14960000000000004</v>
      </c>
      <c r="D41" s="248">
        <v>0</v>
      </c>
      <c r="E41" s="5"/>
      <c r="F41" s="16"/>
      <c r="G41" s="75">
        <f t="shared" si="12"/>
        <v>0.86767025089605898</v>
      </c>
      <c r="H41" s="73">
        <f t="shared" si="13"/>
        <v>3.2277333333333393</v>
      </c>
      <c r="I41" s="68">
        <f t="shared" si="14"/>
        <v>0.49226666666666041</v>
      </c>
      <c r="J41" s="73" t="str">
        <f t="shared" si="2"/>
        <v/>
      </c>
      <c r="N41" s="234">
        <f t="shared" si="0"/>
        <v>45455</v>
      </c>
      <c r="O41" s="235">
        <f>IF(A41&gt;Input!$C$22,+O40,(IF(A41&lt;Input!$C$13,"",(Budget!A41-Input!$C$13)*Input!$C$62+Input!$C$15)))</f>
        <v>26.571428571428569</v>
      </c>
      <c r="P41" s="235">
        <f>(+O41*Input!$C$8)+Q41</f>
        <v>10.628571428571428</v>
      </c>
      <c r="Q41" s="235">
        <f>+O41*Input!$C$9</f>
        <v>6.9085714285714284</v>
      </c>
      <c r="R41" s="235">
        <f t="shared" si="3"/>
        <v>3.7199999999999998</v>
      </c>
      <c r="S41" s="235">
        <f t="shared" si="1"/>
        <v>8.7685714285714287</v>
      </c>
      <c r="T41" s="235">
        <f t="shared" si="7"/>
        <v>10.136304761904768</v>
      </c>
      <c r="U41" s="235">
        <f t="shared" si="8"/>
        <v>5.39</v>
      </c>
      <c r="V41" s="235">
        <f t="shared" si="9"/>
        <v>41.485860185396902</v>
      </c>
      <c r="W41" s="235">
        <f t="shared" si="10"/>
        <v>2.4300000000000002</v>
      </c>
      <c r="X41" s="235">
        <f t="shared" si="11"/>
        <v>0.26</v>
      </c>
    </row>
    <row r="42" spans="1:24" ht="15.75" customHeight="1" x14ac:dyDescent="0.25">
      <c r="A42" s="35">
        <f>IF(A41="","",IF((1+A41)&lt;Input!$C$26,1+A41,""))</f>
        <v>45456</v>
      </c>
      <c r="B42" s="248">
        <v>0.3</v>
      </c>
      <c r="C42" s="11">
        <f>IF(B42="","",IF(B42&lt;0.0001,0,IF(B42&gt;0.0001,'Crop Coeff'!E37*B42,"")))</f>
        <v>0.14150000000000001</v>
      </c>
      <c r="D42" s="248">
        <v>0</v>
      </c>
      <c r="E42" s="5"/>
      <c r="F42" s="16"/>
      <c r="G42" s="75">
        <f t="shared" si="12"/>
        <v>0.83495659722222371</v>
      </c>
      <c r="H42" s="73">
        <f t="shared" si="13"/>
        <v>3.2062333333333388</v>
      </c>
      <c r="I42" s="68">
        <f t="shared" si="14"/>
        <v>0.63376666666666104</v>
      </c>
      <c r="J42" s="73" t="str">
        <f t="shared" si="2"/>
        <v/>
      </c>
      <c r="N42" s="234">
        <f t="shared" si="0"/>
        <v>45456</v>
      </c>
      <c r="O42" s="235">
        <f>IF(A42&gt;Input!$C$22,+O41,(IF(A42&lt;Input!$C$13,"",(Budget!A42-Input!$C$13)*Input!$C$62+Input!$C$15)))</f>
        <v>27.428571428571427</v>
      </c>
      <c r="P42" s="235">
        <f>(+O42*Input!$C$8)+Q42</f>
        <v>10.971428571428572</v>
      </c>
      <c r="Q42" s="235">
        <f>+O42*Input!$C$9</f>
        <v>7.1314285714285717</v>
      </c>
      <c r="R42" s="235">
        <f t="shared" si="3"/>
        <v>3.84</v>
      </c>
      <c r="S42" s="235">
        <f t="shared" si="1"/>
        <v>9.0514285714285716</v>
      </c>
      <c r="T42" s="235">
        <f t="shared" si="7"/>
        <v>10.33766190476191</v>
      </c>
      <c r="U42" s="235">
        <f t="shared" si="8"/>
        <v>5.6899999999999995</v>
      </c>
      <c r="V42" s="235">
        <f t="shared" si="9"/>
        <v>42.196384759206424</v>
      </c>
      <c r="W42" s="235">
        <f t="shared" si="10"/>
        <v>2.4300000000000002</v>
      </c>
      <c r="X42" s="235">
        <f t="shared" si="11"/>
        <v>0.26</v>
      </c>
    </row>
    <row r="43" spans="1:24" ht="15.75" customHeight="1" x14ac:dyDescent="0.25">
      <c r="A43" s="35">
        <f>IF(A42="","",IF((1+A42)&lt;Input!$C$26,1+A42,""))</f>
        <v>45457</v>
      </c>
      <c r="B43" s="248">
        <v>0.22</v>
      </c>
      <c r="C43" s="11">
        <f>IF(B43="","",IF(B43&lt;0.0001,0,IF(B43&gt;0.0001,'Crop Coeff'!E38*B43,"")))</f>
        <v>0.11073333333333335</v>
      </c>
      <c r="D43" s="248">
        <v>0.06</v>
      </c>
      <c r="E43" s="5"/>
      <c r="F43" s="16"/>
      <c r="G43" s="75">
        <f t="shared" si="12"/>
        <v>0.82714646464646602</v>
      </c>
      <c r="H43" s="73">
        <f t="shared" si="13"/>
        <v>3.2755000000000063</v>
      </c>
      <c r="I43" s="68">
        <f t="shared" si="14"/>
        <v>0.68449999999999456</v>
      </c>
      <c r="J43" s="73">
        <f t="shared" si="2"/>
        <v>0.06</v>
      </c>
      <c r="N43" s="234">
        <f t="shared" si="0"/>
        <v>45457</v>
      </c>
      <c r="O43" s="235">
        <f>IF(A43&gt;Input!$C$22,+O42,(IF(A43&lt;Input!$C$13,"",(Budget!A43-Input!$C$13)*Input!$C$62+Input!$C$15)))</f>
        <v>28.285714285714285</v>
      </c>
      <c r="P43" s="235">
        <f>(+O43*Input!$C$8)+Q43</f>
        <v>11.314285714285715</v>
      </c>
      <c r="Q43" s="235">
        <f>+O43*Input!$C$9</f>
        <v>7.3542857142857141</v>
      </c>
      <c r="R43" s="235">
        <f t="shared" si="3"/>
        <v>3.9600000000000009</v>
      </c>
      <c r="S43" s="235">
        <f t="shared" si="1"/>
        <v>9.3342857142857145</v>
      </c>
      <c r="T43" s="235">
        <f t="shared" si="7"/>
        <v>10.62978571428572</v>
      </c>
      <c r="U43" s="235">
        <f t="shared" si="8"/>
        <v>5.9099999999999993</v>
      </c>
      <c r="V43" s="235">
        <f t="shared" si="9"/>
        <v>44.152148821428653</v>
      </c>
      <c r="W43" s="235">
        <f t="shared" si="10"/>
        <v>2.4900000000000002</v>
      </c>
      <c r="X43" s="235">
        <f t="shared" si="11"/>
        <v>0.26</v>
      </c>
    </row>
    <row r="44" spans="1:24" ht="15.75" customHeight="1" x14ac:dyDescent="0.25">
      <c r="A44" s="35">
        <f>IF(A43="","",IF((1+A43)&lt;Input!$C$26,1+A43,""))</f>
        <v>45458</v>
      </c>
      <c r="B44" s="248">
        <v>0.25</v>
      </c>
      <c r="C44" s="11">
        <f>IF(B44="","",IF(B44&lt;0.0001,0,IF(B44&gt;0.0001,'Crop Coeff'!E39*B44,"")))</f>
        <v>0.13375000000000001</v>
      </c>
      <c r="D44" s="248">
        <v>0</v>
      </c>
      <c r="E44" s="5"/>
      <c r="F44" s="16"/>
      <c r="G44" s="75">
        <f t="shared" si="12"/>
        <v>0.79944852941176625</v>
      </c>
      <c r="H44" s="73">
        <f t="shared" si="13"/>
        <v>3.2617500000000073</v>
      </c>
      <c r="I44" s="68">
        <f t="shared" si="14"/>
        <v>0.8182499999999937</v>
      </c>
      <c r="J44" s="73" t="str">
        <f t="shared" si="2"/>
        <v/>
      </c>
      <c r="N44" s="234">
        <f t="shared" si="0"/>
        <v>45458</v>
      </c>
      <c r="O44" s="235">
        <f>IF(A44&gt;Input!$C$22,+O43,(IF(A44&lt;Input!$C$13,"",(Budget!A44-Input!$C$13)*Input!$C$62+Input!$C$15)))</f>
        <v>29.142857142857142</v>
      </c>
      <c r="P44" s="235">
        <f>(+O44*Input!$C$8)+Q44</f>
        <v>11.657142857142858</v>
      </c>
      <c r="Q44" s="235">
        <f>+O44*Input!$C$9</f>
        <v>7.5771428571428574</v>
      </c>
      <c r="R44" s="235">
        <f t="shared" si="3"/>
        <v>4.080000000000001</v>
      </c>
      <c r="S44" s="235">
        <f t="shared" si="1"/>
        <v>9.6171428571428574</v>
      </c>
      <c r="T44" s="235">
        <f t="shared" si="7"/>
        <v>10.838892857142865</v>
      </c>
      <c r="U44" s="235">
        <f t="shared" si="8"/>
        <v>6.1599999999999993</v>
      </c>
      <c r="V44" s="235">
        <f t="shared" si="9"/>
        <v>44.970901633928676</v>
      </c>
      <c r="W44" s="235">
        <f t="shared" si="10"/>
        <v>2.4900000000000002</v>
      </c>
      <c r="X44" s="235">
        <f t="shared" si="11"/>
        <v>0.26</v>
      </c>
    </row>
    <row r="45" spans="1:24" ht="15.75" customHeight="1" x14ac:dyDescent="0.25">
      <c r="A45" s="35">
        <f>IF(A44="","",IF((1+A44)&lt;Input!$C$26,1+A44,""))</f>
        <v>45459</v>
      </c>
      <c r="B45" s="248">
        <v>0.35</v>
      </c>
      <c r="C45" s="11">
        <f>IF(B45="","",IF(B45&lt;0.0001,0,IF(B45&gt;0.0001,'Crop Coeff'!E40*B45,"")))</f>
        <v>0.19833333333333331</v>
      </c>
      <c r="D45" s="248">
        <v>0</v>
      </c>
      <c r="E45" s="5"/>
      <c r="F45" s="16"/>
      <c r="G45" s="75">
        <f t="shared" si="12"/>
        <v>0.75795634920635002</v>
      </c>
      <c r="H45" s="73">
        <f t="shared" si="13"/>
        <v>3.1834166666666697</v>
      </c>
      <c r="I45" s="68">
        <f t="shared" si="14"/>
        <v>1.0165833333333296</v>
      </c>
      <c r="J45" s="73" t="str">
        <f t="shared" si="2"/>
        <v/>
      </c>
      <c r="N45" s="234">
        <f t="shared" si="0"/>
        <v>45459</v>
      </c>
      <c r="O45" s="235">
        <f>IF(A45&gt;Input!$C$22,+O44,(IF(A45&lt;Input!$C$13,"",(Budget!A45-Input!$C$13)*Input!$C$62+Input!$C$15)))</f>
        <v>30</v>
      </c>
      <c r="P45" s="235">
        <f>(+O45*Input!$C$8)+Q45</f>
        <v>12</v>
      </c>
      <c r="Q45" s="235">
        <f>+O45*Input!$C$9</f>
        <v>7.8000000000000007</v>
      </c>
      <c r="R45" s="235">
        <f t="shared" si="3"/>
        <v>4.1999999999999993</v>
      </c>
      <c r="S45" s="235">
        <f t="shared" si="1"/>
        <v>9.9</v>
      </c>
      <c r="T45" s="235">
        <f t="shared" si="7"/>
        <v>10.98341666666667</v>
      </c>
      <c r="U45" s="235">
        <f t="shared" si="8"/>
        <v>6.5099999999999989</v>
      </c>
      <c r="V45" s="235">
        <f t="shared" si="9"/>
        <v>44.864791673611151</v>
      </c>
      <c r="W45" s="235">
        <f t="shared" si="10"/>
        <v>2.4900000000000002</v>
      </c>
      <c r="X45" s="235">
        <f t="shared" si="11"/>
        <v>0.26</v>
      </c>
    </row>
    <row r="46" spans="1:24" ht="15.75" customHeight="1" x14ac:dyDescent="0.25">
      <c r="A46" s="35">
        <f>IF(A45="","",IF((1+A45)&lt;Input!$C$26,1+A45,""))</f>
        <v>45460</v>
      </c>
      <c r="B46" s="248">
        <v>0.36</v>
      </c>
      <c r="C46" s="11">
        <f>IF(B46="","",IF(B46&lt;0.0001,0,IF(B46&gt;0.0001,'Crop Coeff'!E41*B46,"")))</f>
        <v>0.21539999999999998</v>
      </c>
      <c r="D46" s="248">
        <v>0.03</v>
      </c>
      <c r="E46" s="5"/>
      <c r="F46" s="16"/>
      <c r="G46" s="75">
        <f t="shared" si="12"/>
        <v>0.72176311728395082</v>
      </c>
      <c r="H46" s="73">
        <f t="shared" si="13"/>
        <v>3.1180166666666675</v>
      </c>
      <c r="I46" s="68">
        <f t="shared" si="14"/>
        <v>1.2019833333333327</v>
      </c>
      <c r="J46" s="73">
        <f t="shared" si="2"/>
        <v>0.03</v>
      </c>
      <c r="N46" s="234">
        <f t="shared" si="0"/>
        <v>45460</v>
      </c>
      <c r="O46" s="235">
        <f>IF(A46&gt;Input!$C$22,+O45,(IF(A46&lt;Input!$C$13,"",(Budget!A46-Input!$C$13)*Input!$C$62+Input!$C$15)))</f>
        <v>30.857142857142854</v>
      </c>
      <c r="P46" s="235">
        <f>(+O46*Input!$C$8)+Q46</f>
        <v>12.342857142857143</v>
      </c>
      <c r="Q46" s="235">
        <f>+O46*Input!$C$9</f>
        <v>8.0228571428571431</v>
      </c>
      <c r="R46" s="235">
        <f t="shared" si="3"/>
        <v>4.32</v>
      </c>
      <c r="S46" s="235">
        <f t="shared" si="1"/>
        <v>10.182857142857143</v>
      </c>
      <c r="T46" s="235">
        <f t="shared" si="7"/>
        <v>11.140873809523811</v>
      </c>
      <c r="U46" s="235">
        <f t="shared" si="8"/>
        <v>6.8699999999999992</v>
      </c>
      <c r="V46" s="235">
        <f t="shared" si="9"/>
        <v>44.920287362182556</v>
      </c>
      <c r="W46" s="235">
        <f t="shared" si="10"/>
        <v>2.52</v>
      </c>
      <c r="X46" s="235">
        <f t="shared" si="11"/>
        <v>0.26</v>
      </c>
    </row>
    <row r="47" spans="1:24" ht="15.75" customHeight="1" x14ac:dyDescent="0.25">
      <c r="A47" s="35">
        <f>IF(A46="","",IF((1+A46)&lt;Input!$C$26,1+A46,""))</f>
        <v>45461</v>
      </c>
      <c r="B47" s="248">
        <v>0.25</v>
      </c>
      <c r="C47" s="11">
        <f>IF(B47="","",IF(B47&lt;0.0001,0,IF(B47&gt;0.0001,'Crop Coeff'!E42*B47,"")))</f>
        <v>0.15749999999999997</v>
      </c>
      <c r="D47" s="248">
        <v>0</v>
      </c>
      <c r="E47" s="5"/>
      <c r="F47" s="16"/>
      <c r="G47" s="75">
        <f t="shared" si="12"/>
        <v>0.69381006006005974</v>
      </c>
      <c r="H47" s="73">
        <f t="shared" si="13"/>
        <v>3.0805166666666661</v>
      </c>
      <c r="I47" s="68">
        <f t="shared" si="14"/>
        <v>1.3594833333333352</v>
      </c>
      <c r="J47" s="73" t="str">
        <f t="shared" si="2"/>
        <v/>
      </c>
      <c r="N47" s="234">
        <f t="shared" si="0"/>
        <v>45461</v>
      </c>
      <c r="O47" s="235">
        <f>IF(A47&gt;Input!$C$22,+O46,(IF(A47&lt;Input!$C$13,"",(Budget!A47-Input!$C$13)*Input!$C$62+Input!$C$15)))</f>
        <v>31.714285714285712</v>
      </c>
      <c r="P47" s="235">
        <f>(+O47*Input!$C$8)+Q47</f>
        <v>12.685714285714287</v>
      </c>
      <c r="Q47" s="235">
        <f>+O47*Input!$C$9</f>
        <v>8.2457142857142856</v>
      </c>
      <c r="R47" s="235">
        <f t="shared" si="3"/>
        <v>4.4400000000000013</v>
      </c>
      <c r="S47" s="235">
        <f t="shared" si="1"/>
        <v>10.465714285714286</v>
      </c>
      <c r="T47" s="235">
        <f t="shared" si="7"/>
        <v>11.326230952380952</v>
      </c>
      <c r="U47" s="235">
        <f t="shared" si="8"/>
        <v>7.1199999999999992</v>
      </c>
      <c r="V47" s="235">
        <f t="shared" si="9"/>
        <v>45.356357505039675</v>
      </c>
      <c r="W47" s="235">
        <f t="shared" si="10"/>
        <v>2.52</v>
      </c>
      <c r="X47" s="235">
        <f t="shared" si="11"/>
        <v>0.26</v>
      </c>
    </row>
    <row r="48" spans="1:24" ht="15.75" customHeight="1" x14ac:dyDescent="0.25">
      <c r="A48" s="35">
        <f>IF(A47="","",IF((1+A47)&lt;Input!$C$26,1+A47,""))</f>
        <v>45462</v>
      </c>
      <c r="B48" s="248">
        <v>0.13</v>
      </c>
      <c r="C48" s="11">
        <f>IF(B48="","",IF(B48&lt;0.0001,0,IF(B48&gt;0.0001,'Crop Coeff'!E43*B48,"")))</f>
        <v>8.6016666666666644E-2</v>
      </c>
      <c r="D48" s="248">
        <v>0</v>
      </c>
      <c r="E48" s="5">
        <v>1</v>
      </c>
      <c r="F48" s="16"/>
      <c r="G48" s="75">
        <f t="shared" si="12"/>
        <v>0.90230263157894675</v>
      </c>
      <c r="H48" s="73">
        <f t="shared" si="13"/>
        <v>4.1144999999999978</v>
      </c>
      <c r="I48" s="68">
        <f t="shared" si="14"/>
        <v>0.44550000000000267</v>
      </c>
      <c r="J48" s="73" t="str">
        <f t="shared" si="2"/>
        <v/>
      </c>
      <c r="N48" s="234">
        <f t="shared" si="0"/>
        <v>45462</v>
      </c>
      <c r="O48" s="235">
        <f>IF(A48&gt;Input!$C$22,+O47,(IF(A48&lt;Input!$C$13,"",(Budget!A48-Input!$C$13)*Input!$C$62+Input!$C$15)))</f>
        <v>32.571428571428569</v>
      </c>
      <c r="P48" s="235">
        <f>(+O48*Input!$C$8)+Q48</f>
        <v>13.028571428571428</v>
      </c>
      <c r="Q48" s="235">
        <f>+O48*Input!$C$9</f>
        <v>8.468571428571428</v>
      </c>
      <c r="R48" s="235">
        <f t="shared" si="3"/>
        <v>4.5600000000000005</v>
      </c>
      <c r="S48" s="235">
        <f t="shared" si="1"/>
        <v>10.748571428571427</v>
      </c>
      <c r="T48" s="235">
        <f t="shared" si="7"/>
        <v>12.583071428571426</v>
      </c>
      <c r="U48" s="235">
        <f t="shared" si="8"/>
        <v>7.2499999999999991</v>
      </c>
      <c r="V48" s="235">
        <f t="shared" si="9"/>
        <v>62.521618821428532</v>
      </c>
      <c r="W48" s="235">
        <f t="shared" si="10"/>
        <v>2.52</v>
      </c>
      <c r="X48" s="235">
        <f t="shared" si="11"/>
        <v>1.26</v>
      </c>
    </row>
    <row r="49" spans="1:24" ht="15.75" customHeight="1" x14ac:dyDescent="0.25">
      <c r="A49" s="35">
        <f>IF(A48="","",IF((1+A48)&lt;Input!$C$26,1+A48,""))</f>
        <v>45463</v>
      </c>
      <c r="B49" s="248">
        <v>0.28000000000000003</v>
      </c>
      <c r="C49" s="11">
        <f>IF(B49="","",IF(B49&lt;0.0001,0,IF(B49&gt;0.0001,'Crop Coeff'!E44*B49,"")))</f>
        <v>0.1941333333333333</v>
      </c>
      <c r="D49" s="248">
        <v>0.01</v>
      </c>
      <c r="E49" s="5"/>
      <c r="F49" s="16"/>
      <c r="G49" s="75">
        <f t="shared" si="12"/>
        <v>0.86546296296296277</v>
      </c>
      <c r="H49" s="73">
        <f t="shared" si="13"/>
        <v>4.0503666666666671</v>
      </c>
      <c r="I49" s="68">
        <f t="shared" si="14"/>
        <v>0.62963333333333438</v>
      </c>
      <c r="J49" s="73">
        <f t="shared" si="2"/>
        <v>0.01</v>
      </c>
      <c r="N49" s="234">
        <f t="shared" si="0"/>
        <v>45463</v>
      </c>
      <c r="O49" s="235">
        <f>IF(A49&gt;Input!$C$22,+O48,(IF(A49&lt;Input!$C$13,"",(Budget!A49-Input!$C$13)*Input!$C$62+Input!$C$15)))</f>
        <v>33.428571428571431</v>
      </c>
      <c r="P49" s="235">
        <f>(+O49*Input!$C$8)+Q49</f>
        <v>13.371428571428574</v>
      </c>
      <c r="Q49" s="235">
        <f>+O49*Input!$C$9</f>
        <v>8.6914285714285722</v>
      </c>
      <c r="R49" s="235">
        <f t="shared" si="3"/>
        <v>4.6800000000000015</v>
      </c>
      <c r="S49" s="235">
        <f t="shared" ref="S49:S80" si="15">+(1-$F$4)*R49+Q49</f>
        <v>11.031428571428574</v>
      </c>
      <c r="T49" s="235">
        <f t="shared" si="7"/>
        <v>12.741795238095239</v>
      </c>
      <c r="U49" s="235">
        <f t="shared" si="8"/>
        <v>7.5299999999999994</v>
      </c>
      <c r="V49" s="235">
        <f t="shared" si="9"/>
        <v>62.640371277301597</v>
      </c>
      <c r="W49" s="235">
        <f t="shared" si="10"/>
        <v>2.5299999999999998</v>
      </c>
      <c r="X49" s="235">
        <f t="shared" si="11"/>
        <v>1.26</v>
      </c>
    </row>
    <row r="50" spans="1:24" ht="15.75" customHeight="1" x14ac:dyDescent="0.25">
      <c r="A50" s="35">
        <f>IF(A49="","",IF((1+A49)&lt;Input!$C$26,1+A49,""))</f>
        <v>45464</v>
      </c>
      <c r="B50" s="248">
        <v>0.34</v>
      </c>
      <c r="C50" s="11">
        <f>IF(B50="","",IF(B50&lt;0.0001,0,IF(B50&gt;0.0001,'Crop Coeff'!E45*B50,"")))</f>
        <v>0.24649999999999994</v>
      </c>
      <c r="D50" s="248">
        <v>0</v>
      </c>
      <c r="E50" s="5"/>
      <c r="F50" s="16"/>
      <c r="G50" s="75">
        <f t="shared" si="12"/>
        <v>0.81747222222222182</v>
      </c>
      <c r="H50" s="73">
        <f t="shared" si="13"/>
        <v>3.9238666666666653</v>
      </c>
      <c r="I50" s="68">
        <f t="shared" si="14"/>
        <v>0.87613333333333543</v>
      </c>
      <c r="J50" s="73" t="str">
        <f t="shared" si="2"/>
        <v/>
      </c>
      <c r="N50" s="234">
        <f t="shared" si="0"/>
        <v>45464</v>
      </c>
      <c r="O50" s="235">
        <f>IF(A50&gt;Input!$C$22,+O49,(IF(A50&lt;Input!$C$13,"",(Budget!A50-Input!$C$13)*Input!$C$62+Input!$C$15)))</f>
        <v>34.285714285714285</v>
      </c>
      <c r="P50" s="235">
        <f>(+O50*Input!$C$8)+Q50</f>
        <v>13.714285714285715</v>
      </c>
      <c r="Q50" s="235">
        <f>+O50*Input!$C$9</f>
        <v>8.9142857142857146</v>
      </c>
      <c r="R50" s="235">
        <f t="shared" si="3"/>
        <v>4.8000000000000007</v>
      </c>
      <c r="S50" s="235">
        <f t="shared" si="15"/>
        <v>11.314285714285715</v>
      </c>
      <c r="T50" s="235">
        <f t="shared" si="7"/>
        <v>12.83815238095238</v>
      </c>
      <c r="U50" s="235">
        <f t="shared" si="8"/>
        <v>7.8699999999999992</v>
      </c>
      <c r="V50" s="235">
        <f t="shared" si="9"/>
        <v>61.689483903492047</v>
      </c>
      <c r="W50" s="235">
        <f t="shared" si="10"/>
        <v>2.5299999999999998</v>
      </c>
      <c r="X50" s="235">
        <f t="shared" si="11"/>
        <v>1.26</v>
      </c>
    </row>
    <row r="51" spans="1:24" ht="15.75" customHeight="1" x14ac:dyDescent="0.25">
      <c r="A51" s="35">
        <f>IF(A50="","",IF((1+A50)&lt;Input!$C$26,1+A50,""))</f>
        <v>45465</v>
      </c>
      <c r="B51" s="248">
        <v>0.28000000000000003</v>
      </c>
      <c r="C51" s="11">
        <f>IF(B51="","",IF(B51&lt;0.0001,0,IF(B51&gt;0.0001,'Crop Coeff'!E46*B51,"")))</f>
        <v>0.21186666666666659</v>
      </c>
      <c r="D51" s="248">
        <v>0</v>
      </c>
      <c r="E51" s="5"/>
      <c r="F51" s="16"/>
      <c r="G51" s="75">
        <f t="shared" si="12"/>
        <v>0.77886178861788602</v>
      </c>
      <c r="H51" s="73">
        <f t="shared" si="13"/>
        <v>3.831999999999999</v>
      </c>
      <c r="I51" s="68">
        <f t="shared" si="14"/>
        <v>1.088000000000001</v>
      </c>
      <c r="J51" s="73" t="str">
        <f t="shared" si="2"/>
        <v/>
      </c>
      <c r="N51" s="234">
        <f t="shared" si="0"/>
        <v>45465</v>
      </c>
      <c r="O51" s="235">
        <f>IF(A51&gt;Input!$C$22,+O50,(IF(A51&lt;Input!$C$13,"",(Budget!A51-Input!$C$13)*Input!$C$62+Input!$C$15)))</f>
        <v>35.142857142857139</v>
      </c>
      <c r="P51" s="235">
        <f>(+O51*Input!$C$8)+Q51</f>
        <v>14.057142857142857</v>
      </c>
      <c r="Q51" s="235">
        <f>+O51*Input!$C$9</f>
        <v>9.137142857142857</v>
      </c>
      <c r="R51" s="235">
        <f t="shared" si="3"/>
        <v>4.92</v>
      </c>
      <c r="S51" s="235">
        <f t="shared" si="15"/>
        <v>11.597142857142856</v>
      </c>
      <c r="T51" s="235">
        <f t="shared" si="7"/>
        <v>12.969142857142856</v>
      </c>
      <c r="U51" s="235">
        <f t="shared" si="8"/>
        <v>8.1499999999999986</v>
      </c>
      <c r="V51" s="235">
        <f t="shared" si="9"/>
        <v>61.294898285714268</v>
      </c>
      <c r="W51" s="235">
        <f t="shared" si="10"/>
        <v>2.5299999999999998</v>
      </c>
      <c r="X51" s="235">
        <f t="shared" si="11"/>
        <v>1.26</v>
      </c>
    </row>
    <row r="52" spans="1:24" ht="15.75" customHeight="1" x14ac:dyDescent="0.25">
      <c r="A52" s="35">
        <f>IF(A51="","",IF((1+A51)&lt;Input!$C$26,1+A51,""))</f>
        <v>45466</v>
      </c>
      <c r="B52" s="248">
        <v>0.35</v>
      </c>
      <c r="C52" s="11">
        <f>IF(B52="","",IF(B52&lt;0.0001,0,IF(B52&gt;0.0001,'Crop Coeff'!E47*B52,"")))</f>
        <v>0.27591666666666653</v>
      </c>
      <c r="D52" s="248">
        <v>0</v>
      </c>
      <c r="E52" s="5"/>
      <c r="F52" s="16"/>
      <c r="G52" s="75">
        <f t="shared" si="12"/>
        <v>0.72938161375661315</v>
      </c>
      <c r="H52" s="73">
        <f t="shared" si="13"/>
        <v>3.6760833333333309</v>
      </c>
      <c r="I52" s="68">
        <f t="shared" si="14"/>
        <v>1.36391666666667</v>
      </c>
      <c r="J52" s="73" t="str">
        <f t="shared" si="2"/>
        <v/>
      </c>
      <c r="N52" s="234">
        <f t="shared" si="0"/>
        <v>45466</v>
      </c>
      <c r="O52" s="235">
        <f>IF(A52&gt;Input!$C$22,+O51,(IF(A52&lt;Input!$C$13,"",(Budget!A52-Input!$C$13)*Input!$C$62+Input!$C$15)))</f>
        <v>36</v>
      </c>
      <c r="P52" s="235">
        <f>(+O52*Input!$C$8)+Q52</f>
        <v>14.4</v>
      </c>
      <c r="Q52" s="235">
        <f>+O52*Input!$C$9</f>
        <v>9.36</v>
      </c>
      <c r="R52" s="235">
        <f t="shared" si="3"/>
        <v>5.0400000000000009</v>
      </c>
      <c r="S52" s="235">
        <f t="shared" si="15"/>
        <v>11.879999999999999</v>
      </c>
      <c r="T52" s="235">
        <f t="shared" si="7"/>
        <v>13.03608333333333</v>
      </c>
      <c r="U52" s="235">
        <f t="shared" si="8"/>
        <v>8.4999999999999982</v>
      </c>
      <c r="V52" s="235">
        <f t="shared" si="9"/>
        <v>59.801728673611066</v>
      </c>
      <c r="W52" s="235">
        <f t="shared" si="10"/>
        <v>2.5299999999999998</v>
      </c>
      <c r="X52" s="235">
        <f t="shared" si="11"/>
        <v>1.26</v>
      </c>
    </row>
    <row r="53" spans="1:24" ht="15.75" customHeight="1" x14ac:dyDescent="0.25">
      <c r="A53" s="35">
        <f>IF(A52="","",IF((1+A52)&lt;Input!$C$26,1+A52,""))</f>
        <v>45467</v>
      </c>
      <c r="B53" s="248">
        <v>0.33</v>
      </c>
      <c r="C53" s="11">
        <f>IF(B53="","",IF(B53&lt;0.0001,0,IF(B53&gt;0.0001,'Crop Coeff'!E48*B53,"")))</f>
        <v>0.2705999999999999</v>
      </c>
      <c r="D53" s="248">
        <v>0</v>
      </c>
      <c r="E53" s="5"/>
      <c r="F53" s="16"/>
      <c r="G53" s="75">
        <f t="shared" si="12"/>
        <v>0.68323320413436628</v>
      </c>
      <c r="H53" s="73">
        <f t="shared" si="13"/>
        <v>3.5254833333333302</v>
      </c>
      <c r="I53" s="68">
        <f t="shared" si="14"/>
        <v>1.6345166666666699</v>
      </c>
      <c r="J53" s="73" t="str">
        <f t="shared" si="2"/>
        <v/>
      </c>
      <c r="N53" s="234">
        <f t="shared" si="0"/>
        <v>45467</v>
      </c>
      <c r="O53" s="235">
        <f>IF(A53&gt;Input!$C$22,+O52,(IF(A53&lt;Input!$C$13,"",(Budget!A53-Input!$C$13)*Input!$C$62+Input!$C$15)))</f>
        <v>36.857142857142854</v>
      </c>
      <c r="P53" s="235">
        <f>(+O53*Input!$C$8)+Q53</f>
        <v>14.742857142857142</v>
      </c>
      <c r="Q53" s="235">
        <f>+O53*Input!$C$9</f>
        <v>9.5828571428571419</v>
      </c>
      <c r="R53" s="235">
        <f t="shared" si="3"/>
        <v>5.16</v>
      </c>
      <c r="S53" s="235">
        <f t="shared" si="15"/>
        <v>12.162857142857142</v>
      </c>
      <c r="T53" s="235">
        <f t="shared" si="7"/>
        <v>13.108340476190472</v>
      </c>
      <c r="U53" s="235">
        <f t="shared" si="8"/>
        <v>8.8299999999999983</v>
      </c>
      <c r="V53" s="235">
        <f t="shared" si="9"/>
        <v>58.376093019325339</v>
      </c>
      <c r="W53" s="235">
        <f t="shared" si="10"/>
        <v>2.5299999999999998</v>
      </c>
      <c r="X53" s="235">
        <f t="shared" si="11"/>
        <v>1.26</v>
      </c>
    </row>
    <row r="54" spans="1:24" ht="15.75" customHeight="1" x14ac:dyDescent="0.25">
      <c r="A54" s="35">
        <f>IF(A53="","",IF((1+A53)&lt;Input!$C$26,1+A53,""))</f>
        <v>45468</v>
      </c>
      <c r="B54" s="248">
        <v>0.33</v>
      </c>
      <c r="C54" s="11">
        <f>IF(B54="","",IF(B54&lt;0.0001,0,IF(B54&gt;0.0001,'Crop Coeff'!E49*B54,"")))</f>
        <v>0.28104999999999986</v>
      </c>
      <c r="D54" s="248">
        <v>0</v>
      </c>
      <c r="E54" s="5"/>
      <c r="F54" s="16"/>
      <c r="G54" s="75">
        <f t="shared" si="12"/>
        <v>0.63720328282828209</v>
      </c>
      <c r="H54" s="73">
        <f t="shared" si="13"/>
        <v>3.3644333333333289</v>
      </c>
      <c r="I54" s="68">
        <f t="shared" si="14"/>
        <v>1.9155666666666704</v>
      </c>
      <c r="J54" s="73" t="str">
        <f t="shared" si="2"/>
        <v/>
      </c>
      <c r="N54" s="234">
        <f t="shared" si="0"/>
        <v>45468</v>
      </c>
      <c r="O54" s="235">
        <f>IF(A54&gt;Input!$C$22,+O53,(IF(A54&lt;Input!$C$13,"",(Budget!A54-Input!$C$13)*Input!$C$62+Input!$C$15)))</f>
        <v>37.714285714285708</v>
      </c>
      <c r="P54" s="235">
        <f>(+O54*Input!$C$8)+Q54</f>
        <v>15.085714285714284</v>
      </c>
      <c r="Q54" s="235">
        <f>+O54*Input!$C$9</f>
        <v>9.8057142857142843</v>
      </c>
      <c r="R54" s="235">
        <f t="shared" si="3"/>
        <v>5.2799999999999994</v>
      </c>
      <c r="S54" s="235">
        <f t="shared" si="15"/>
        <v>12.445714285714285</v>
      </c>
      <c r="T54" s="235">
        <f t="shared" si="7"/>
        <v>13.170147619047613</v>
      </c>
      <c r="U54" s="235">
        <f t="shared" si="8"/>
        <v>9.1599999999999984</v>
      </c>
      <c r="V54" s="235">
        <f t="shared" si="9"/>
        <v>56.755797940158658</v>
      </c>
      <c r="W54" s="235">
        <f t="shared" si="10"/>
        <v>2.5299999999999998</v>
      </c>
      <c r="X54" s="235">
        <f t="shared" si="11"/>
        <v>1.26</v>
      </c>
    </row>
    <row r="55" spans="1:24" ht="15.75" customHeight="1" x14ac:dyDescent="0.2">
      <c r="A55" s="35">
        <f>IF(A54="","",IF((1+A54)&lt;Input!$C$26,1+A54,""))</f>
        <v>45469</v>
      </c>
      <c r="B55" s="247">
        <v>0.31</v>
      </c>
      <c r="C55" s="11">
        <f>IF(B55="","",IF(B55&lt;0.0001,0,IF(B55&gt;0.0001,'Crop Coeff'!E50*B55,"")))</f>
        <v>0.27383333333333321</v>
      </c>
      <c r="D55" s="247">
        <v>0</v>
      </c>
      <c r="E55" s="5">
        <v>1</v>
      </c>
      <c r="F55" s="16"/>
      <c r="G55" s="75">
        <f t="shared" si="12"/>
        <v>0.77974074074073962</v>
      </c>
      <c r="H55" s="73">
        <f t="shared" si="13"/>
        <v>4.2105999999999941</v>
      </c>
      <c r="I55" s="68">
        <f t="shared" si="14"/>
        <v>1.1894000000000062</v>
      </c>
      <c r="J55" s="73" t="str">
        <f t="shared" si="2"/>
        <v/>
      </c>
      <c r="N55" s="234">
        <f t="shared" si="0"/>
        <v>45469</v>
      </c>
      <c r="O55" s="235">
        <f>IF(A55&gt;Input!$C$22,+O54,(IF(A55&lt;Input!$C$13,"",(Budget!A55-Input!$C$13)*Input!$C$62+Input!$C$15)))</f>
        <v>38.571428571428569</v>
      </c>
      <c r="P55" s="235">
        <f>(+O55*Input!$C$8)+Q55</f>
        <v>15.428571428571429</v>
      </c>
      <c r="Q55" s="235">
        <f>+O55*Input!$C$9</f>
        <v>10.028571428571428</v>
      </c>
      <c r="R55" s="235">
        <f t="shared" si="3"/>
        <v>5.4</v>
      </c>
      <c r="S55" s="235">
        <f t="shared" si="15"/>
        <v>12.728571428571428</v>
      </c>
      <c r="T55" s="235">
        <f t="shared" si="7"/>
        <v>14.239171428571423</v>
      </c>
      <c r="U55" s="235">
        <f t="shared" si="8"/>
        <v>9.4699999999999989</v>
      </c>
      <c r="V55" s="235">
        <f t="shared" si="9"/>
        <v>72.684026645714169</v>
      </c>
      <c r="W55" s="235">
        <f t="shared" si="10"/>
        <v>2.5299999999999998</v>
      </c>
      <c r="X55" s="235">
        <f t="shared" si="11"/>
        <v>2.2599999999999998</v>
      </c>
    </row>
    <row r="56" spans="1:24" ht="15.75" customHeight="1" x14ac:dyDescent="0.2">
      <c r="A56" s="35">
        <f>IF(A55="","",IF((1+A55)&lt;Input!$C$26,1+A55,""))</f>
        <v>45470</v>
      </c>
      <c r="B56" s="247">
        <v>0.25</v>
      </c>
      <c r="C56" s="11">
        <f>IF(B56="","",IF(B56&lt;0.0001,0,IF(B56&gt;0.0001,'Crop Coeff'!E51*B56,"")))</f>
        <v>0.22874999999999987</v>
      </c>
      <c r="D56" s="247">
        <v>0.02</v>
      </c>
      <c r="E56" s="5"/>
      <c r="F56" s="16"/>
      <c r="G56" s="75">
        <f t="shared" si="12"/>
        <v>0.74671195652173827</v>
      </c>
      <c r="H56" s="73">
        <f t="shared" si="13"/>
        <v>4.1218499999999949</v>
      </c>
      <c r="I56" s="68">
        <f t="shared" si="14"/>
        <v>1.3981500000000047</v>
      </c>
      <c r="J56" s="73">
        <f t="shared" si="2"/>
        <v>0.02</v>
      </c>
      <c r="N56" s="234">
        <f t="shared" si="0"/>
        <v>45470</v>
      </c>
      <c r="O56" s="235">
        <f>IF(A56&gt;Input!$C$22,+O55,(IF(A56&lt;Input!$C$13,"",(Budget!A56-Input!$C$13)*Input!$C$62+Input!$C$15)))</f>
        <v>39.428571428571423</v>
      </c>
      <c r="P56" s="235">
        <f>(+O56*Input!$C$8)+Q56</f>
        <v>15.77142857142857</v>
      </c>
      <c r="Q56" s="235">
        <f>+O56*Input!$C$9</f>
        <v>10.251428571428571</v>
      </c>
      <c r="R56" s="235">
        <f t="shared" si="3"/>
        <v>5.52</v>
      </c>
      <c r="S56" s="235">
        <f t="shared" si="15"/>
        <v>13.011428571428571</v>
      </c>
      <c r="T56" s="235">
        <f t="shared" si="7"/>
        <v>14.373278571428566</v>
      </c>
      <c r="U56" s="235">
        <f t="shared" si="8"/>
        <v>9.7199999999999989</v>
      </c>
      <c r="V56" s="235">
        <f t="shared" si="9"/>
        <v>72.255926851071337</v>
      </c>
      <c r="W56" s="235">
        <f t="shared" si="10"/>
        <v>2.5499999999999998</v>
      </c>
      <c r="X56" s="235">
        <f t="shared" si="11"/>
        <v>2.2599999999999998</v>
      </c>
    </row>
    <row r="57" spans="1:24" ht="15.75" customHeight="1" x14ac:dyDescent="0.2">
      <c r="A57" s="35">
        <f>IF(A56="","",IF((1+A56)&lt;Input!$C$26,1+A56,""))</f>
        <v>45471</v>
      </c>
      <c r="B57" s="247">
        <v>0.28999999999999998</v>
      </c>
      <c r="C57" s="11">
        <f>IF(B57="","",IF(B57&lt;0.0001,0,IF(B57&gt;0.0001,'Crop Coeff'!E52*B57,"")))</f>
        <v>0.27453333333333313</v>
      </c>
      <c r="D57" s="247">
        <v>7.0000000000000007E-2</v>
      </c>
      <c r="E57" s="5"/>
      <c r="F57" s="16"/>
      <c r="G57" s="75">
        <f t="shared" si="12"/>
        <v>0.71583628841607494</v>
      </c>
      <c r="H57" s="73">
        <f t="shared" si="13"/>
        <v>4.037316666666662</v>
      </c>
      <c r="I57" s="68">
        <f t="shared" si="14"/>
        <v>1.6026833333333368</v>
      </c>
      <c r="J57" s="73">
        <f t="shared" si="2"/>
        <v>7.0000000000000007E-2</v>
      </c>
      <c r="N57" s="234">
        <f t="shared" si="0"/>
        <v>45471</v>
      </c>
      <c r="O57" s="235">
        <f>IF(A57&gt;Input!$C$22,+O56,(IF(A57&lt;Input!$C$13,"",(Budget!A57-Input!$C$13)*Input!$C$62+Input!$C$15)))</f>
        <v>40.285714285714285</v>
      </c>
      <c r="P57" s="235">
        <f>(+O57*Input!$C$8)+Q57</f>
        <v>16.114285714285714</v>
      </c>
      <c r="Q57" s="235">
        <f>+O57*Input!$C$9</f>
        <v>10.474285714285715</v>
      </c>
      <c r="R57" s="235">
        <f t="shared" si="3"/>
        <v>5.6399999999999988</v>
      </c>
      <c r="S57" s="235">
        <f t="shared" si="15"/>
        <v>13.294285714285714</v>
      </c>
      <c r="T57" s="235">
        <f t="shared" si="7"/>
        <v>14.511602380952377</v>
      </c>
      <c r="U57" s="235">
        <f t="shared" si="8"/>
        <v>10.009999999999998</v>
      </c>
      <c r="V57" s="235">
        <f t="shared" si="9"/>
        <v>71.882219866944354</v>
      </c>
      <c r="W57" s="235">
        <f t="shared" si="10"/>
        <v>2.6199999999999997</v>
      </c>
      <c r="X57" s="235">
        <f t="shared" si="11"/>
        <v>2.2599999999999998</v>
      </c>
    </row>
    <row r="58" spans="1:24" ht="15.75" customHeight="1" x14ac:dyDescent="0.2">
      <c r="A58" s="35">
        <f>IF(A57="","",IF((1+A57)&lt;Input!$C$26,1+A57,""))</f>
        <v>45472</v>
      </c>
      <c r="B58" s="247">
        <v>0.24</v>
      </c>
      <c r="C58" s="11">
        <f>IF(B58="","",IF(B58&lt;0.0001,0,IF(B58&gt;0.0001,'Crop Coeff'!E53*B58,"")))</f>
        <v>0.23479999999999984</v>
      </c>
      <c r="D58" s="247">
        <v>0.01</v>
      </c>
      <c r="E58" s="5"/>
      <c r="F58" s="16"/>
      <c r="G58" s="75">
        <f t="shared" si="12"/>
        <v>0.68272858796296232</v>
      </c>
      <c r="H58" s="73">
        <f t="shared" si="13"/>
        <v>3.9325166666666629</v>
      </c>
      <c r="I58" s="68">
        <f t="shared" si="14"/>
        <v>1.8274833333333369</v>
      </c>
      <c r="J58" s="73">
        <f t="shared" si="2"/>
        <v>0.01</v>
      </c>
      <c r="N58" s="234">
        <f t="shared" si="0"/>
        <v>45472</v>
      </c>
      <c r="O58" s="235">
        <f>IF(A58&gt;Input!$C$22,+O57,(IF(A58&lt;Input!$C$13,"",(Budget!A58-Input!$C$13)*Input!$C$62+Input!$C$15)))</f>
        <v>41.142857142857139</v>
      </c>
      <c r="P58" s="235">
        <f>(+O58*Input!$C$8)+Q58</f>
        <v>16.457142857142856</v>
      </c>
      <c r="Q58" s="235">
        <f>+O58*Input!$C$9</f>
        <v>10.697142857142856</v>
      </c>
      <c r="R58" s="235">
        <f t="shared" si="3"/>
        <v>5.76</v>
      </c>
      <c r="S58" s="235">
        <f t="shared" si="15"/>
        <v>13.577142857142857</v>
      </c>
      <c r="T58" s="235">
        <f t="shared" si="7"/>
        <v>14.629659523809519</v>
      </c>
      <c r="U58" s="235">
        <f t="shared" si="8"/>
        <v>10.249999999999998</v>
      </c>
      <c r="V58" s="235">
        <f t="shared" si="9"/>
        <v>71.10852276218246</v>
      </c>
      <c r="W58" s="235">
        <f t="shared" si="10"/>
        <v>2.6299999999999994</v>
      </c>
      <c r="X58" s="235">
        <f t="shared" si="11"/>
        <v>2.2599999999999998</v>
      </c>
    </row>
    <row r="59" spans="1:24" ht="15.75" customHeight="1" x14ac:dyDescent="0.2">
      <c r="A59" s="35">
        <f>IF(A58="","",IF((1+A58)&lt;Input!$C$26,1+A58,""))</f>
        <v>45473</v>
      </c>
      <c r="B59" s="247">
        <v>0.09</v>
      </c>
      <c r="C59" s="11">
        <f>IF(B59="","",IF(B59&lt;0.0001,0,IF(B59&gt;0.0001,'Crop Coeff'!E54*B59,"")))</f>
        <v>9.0899999999999939E-2</v>
      </c>
      <c r="D59" s="247">
        <v>0.14000000000000001</v>
      </c>
      <c r="E59" s="5">
        <v>1</v>
      </c>
      <c r="F59" s="16"/>
      <c r="G59" s="75">
        <f t="shared" si="12"/>
        <v>0.86762188208616764</v>
      </c>
      <c r="H59" s="73">
        <f t="shared" si="13"/>
        <v>5.1016166666666667</v>
      </c>
      <c r="I59" s="68">
        <f t="shared" si="14"/>
        <v>0.77838333333333409</v>
      </c>
      <c r="J59" s="73">
        <f t="shared" si="2"/>
        <v>0.14000000000000001</v>
      </c>
      <c r="N59" s="234">
        <f t="shared" si="0"/>
        <v>45473</v>
      </c>
      <c r="O59" s="235">
        <f>IF(A59&gt;Input!$C$22,+O58,(IF(A59&lt;Input!$C$13,"",(Budget!A59-Input!$C$13)*Input!$C$62+Input!$C$15)))</f>
        <v>42</v>
      </c>
      <c r="P59" s="235">
        <f>(+O59*Input!$C$8)+Q59</f>
        <v>16.8</v>
      </c>
      <c r="Q59" s="235">
        <f>+O59*Input!$C$9</f>
        <v>10.92</v>
      </c>
      <c r="R59" s="235">
        <f t="shared" si="3"/>
        <v>5.8800000000000008</v>
      </c>
      <c r="S59" s="235">
        <f t="shared" si="15"/>
        <v>13.86</v>
      </c>
      <c r="T59" s="235">
        <f t="shared" si="7"/>
        <v>16.021616666666667</v>
      </c>
      <c r="U59" s="235">
        <f t="shared" si="8"/>
        <v>10.339999999999998</v>
      </c>
      <c r="V59" s="235">
        <f t="shared" si="9"/>
        <v>95.596146613611111</v>
      </c>
      <c r="W59" s="235">
        <f t="shared" si="10"/>
        <v>2.7699999999999996</v>
      </c>
      <c r="X59" s="235">
        <f t="shared" si="11"/>
        <v>3.26</v>
      </c>
    </row>
    <row r="60" spans="1:24" ht="15.75" customHeight="1" x14ac:dyDescent="0.2">
      <c r="A60" s="35">
        <f>IF(A59="","",IF((1+A59)&lt;Input!$C$26,1+A59,""))</f>
        <v>45474</v>
      </c>
      <c r="B60" s="247">
        <v>0.23</v>
      </c>
      <c r="C60" s="11">
        <f>IF(B60="","",IF(B60&lt;0.0001,0,IF(B60&gt;0.0001,'Crop Coeff'!E55*B60,"")))</f>
        <v>0.2395833333333332</v>
      </c>
      <c r="D60" s="247">
        <v>0.35</v>
      </c>
      <c r="E60" s="5"/>
      <c r="F60" s="16"/>
      <c r="G60" s="75">
        <f t="shared" si="12"/>
        <v>0.88867222222222253</v>
      </c>
      <c r="H60" s="73">
        <f t="shared" si="13"/>
        <v>5.3320333333333352</v>
      </c>
      <c r="I60" s="68">
        <f t="shared" si="14"/>
        <v>0.66796666666666482</v>
      </c>
      <c r="J60" s="73">
        <f t="shared" si="2"/>
        <v>0.35</v>
      </c>
      <c r="N60" s="234">
        <f t="shared" si="0"/>
        <v>45474</v>
      </c>
      <c r="O60" s="235">
        <f>IF(A60&gt;Input!$C$22,+O59,(IF(A60&lt;Input!$C$13,"",(Budget!A60-Input!$C$13)*Input!$C$62+Input!$C$15)))</f>
        <v>42.857142857142854</v>
      </c>
      <c r="P60" s="235">
        <f>(+O60*Input!$C$8)+Q60</f>
        <v>17.142857142857142</v>
      </c>
      <c r="Q60" s="235">
        <f>+O60*Input!$C$9</f>
        <v>11.142857142857142</v>
      </c>
      <c r="R60" s="235">
        <f t="shared" si="3"/>
        <v>6</v>
      </c>
      <c r="S60" s="235">
        <f t="shared" si="15"/>
        <v>14.142857142857142</v>
      </c>
      <c r="T60" s="235">
        <f t="shared" si="7"/>
        <v>16.474890476190478</v>
      </c>
      <c r="U60" s="235">
        <f t="shared" si="8"/>
        <v>10.569999999999999</v>
      </c>
      <c r="V60" s="235">
        <f t="shared" si="9"/>
        <v>101.98752232492068</v>
      </c>
      <c r="W60" s="235">
        <f t="shared" si="10"/>
        <v>3.1199999999999997</v>
      </c>
      <c r="X60" s="235">
        <f t="shared" si="11"/>
        <v>3.26</v>
      </c>
    </row>
    <row r="61" spans="1:24" ht="15.75" customHeight="1" x14ac:dyDescent="0.2">
      <c r="A61" s="35">
        <f>IF(A60="","",IF((1+A60)&lt;Input!$C$26,1+A60,""))</f>
        <v>45475</v>
      </c>
      <c r="B61" s="247">
        <v>0.22</v>
      </c>
      <c r="C61" s="11">
        <f>IF(B61="","",IF(B61&lt;0.0001,0,IF(B61&gt;0.0001,'Crop Coeff'!E56*B61,"")))</f>
        <v>0.23613333333333322</v>
      </c>
      <c r="D61" s="247">
        <v>0</v>
      </c>
      <c r="E61" s="5"/>
      <c r="F61" s="16"/>
      <c r="G61" s="75">
        <f t="shared" si="12"/>
        <v>0.85227124183006597</v>
      </c>
      <c r="H61" s="73">
        <f t="shared" si="13"/>
        <v>5.2159000000000049</v>
      </c>
      <c r="I61" s="68">
        <f t="shared" si="14"/>
        <v>0.90409999999999613</v>
      </c>
      <c r="J61" s="73" t="str">
        <f t="shared" si="2"/>
        <v/>
      </c>
      <c r="N61" s="234">
        <f t="shared" si="0"/>
        <v>45475</v>
      </c>
      <c r="O61" s="235">
        <f>IF(A61&gt;Input!$C$22,+O60,(IF(A61&lt;Input!$C$13,"",(Budget!A61-Input!$C$13)*Input!$C$62+Input!$C$15)))</f>
        <v>43.714285714285715</v>
      </c>
      <c r="P61" s="235">
        <f>(+O61*Input!$C$8)+Q61</f>
        <v>17.485714285714288</v>
      </c>
      <c r="Q61" s="235">
        <f>+O61*Input!$C$9</f>
        <v>11.365714285714287</v>
      </c>
      <c r="R61" s="235">
        <f t="shared" si="3"/>
        <v>6.120000000000001</v>
      </c>
      <c r="S61" s="235">
        <f t="shared" si="15"/>
        <v>14.425714285714287</v>
      </c>
      <c r="T61" s="235">
        <f t="shared" si="7"/>
        <v>16.581614285714291</v>
      </c>
      <c r="U61" s="235">
        <f t="shared" si="8"/>
        <v>10.79</v>
      </c>
      <c r="V61" s="235">
        <f t="shared" si="9"/>
        <v>100.91375623857155</v>
      </c>
      <c r="W61" s="235">
        <f t="shared" si="10"/>
        <v>3.1199999999999997</v>
      </c>
      <c r="X61" s="235">
        <f t="shared" si="11"/>
        <v>3.26</v>
      </c>
    </row>
    <row r="62" spans="1:24" ht="15.75" customHeight="1" x14ac:dyDescent="0.2">
      <c r="A62" s="35">
        <f>IF(A61="","",IF((1+A61)&lt;Input!$C$26,1+A61,""))</f>
        <v>45476</v>
      </c>
      <c r="B62" s="247">
        <v>0.2</v>
      </c>
      <c r="C62" s="11">
        <f>IF(B62="","",IF(B62&lt;0.0001,0,IF(B62&gt;0.0001,'Crop Coeff'!E57*B62,"")))</f>
        <v>0.22099999999999992</v>
      </c>
      <c r="D62" s="247">
        <v>0.18</v>
      </c>
      <c r="E62" s="5"/>
      <c r="F62" s="16"/>
      <c r="G62" s="75">
        <f t="shared" si="12"/>
        <v>0.84854166666666719</v>
      </c>
      <c r="H62" s="73">
        <f t="shared" si="13"/>
        <v>5.2949000000000037</v>
      </c>
      <c r="I62" s="68">
        <f t="shared" si="14"/>
        <v>0.9450999999999965</v>
      </c>
      <c r="J62" s="73">
        <f t="shared" si="2"/>
        <v>0.18</v>
      </c>
      <c r="N62" s="234">
        <f t="shared" si="0"/>
        <v>45476</v>
      </c>
      <c r="O62" s="235">
        <f>IF(A62&gt;Input!$C$22,+O61,(IF(A62&lt;Input!$C$13,"",(Budget!A62-Input!$C$13)*Input!$C$62+Input!$C$15)))</f>
        <v>44.571428571428569</v>
      </c>
      <c r="P62" s="235">
        <f>(+O62*Input!$C$8)+Q62</f>
        <v>17.828571428571429</v>
      </c>
      <c r="Q62" s="235">
        <f>+O62*Input!$C$9</f>
        <v>11.588571428571429</v>
      </c>
      <c r="R62" s="235">
        <f t="shared" si="3"/>
        <v>6.24</v>
      </c>
      <c r="S62" s="235">
        <f t="shared" si="15"/>
        <v>14.708571428571428</v>
      </c>
      <c r="T62" s="235">
        <f t="shared" si="7"/>
        <v>16.883471428571433</v>
      </c>
      <c r="U62" s="235">
        <f t="shared" si="8"/>
        <v>10.989999999999998</v>
      </c>
      <c r="V62" s="235">
        <f t="shared" si="9"/>
        <v>104.10486429571438</v>
      </c>
      <c r="W62" s="235">
        <f t="shared" si="10"/>
        <v>3.3</v>
      </c>
      <c r="X62" s="235">
        <f t="shared" si="11"/>
        <v>3.26</v>
      </c>
    </row>
    <row r="63" spans="1:24" ht="15.75" customHeight="1" x14ac:dyDescent="0.2">
      <c r="A63" s="35">
        <f>IF(A62="","",IF((1+A62)&lt;Input!$C$26,1+A62,""))</f>
        <v>45477</v>
      </c>
      <c r="B63" s="247">
        <v>0.23</v>
      </c>
      <c r="C63" s="11">
        <f>IF(B63="","",IF(B63&lt;0.0001,0,IF(B63&gt;0.0001,'Crop Coeff'!E58*B63,"")))</f>
        <v>0.26143333333333324</v>
      </c>
      <c r="D63" s="247">
        <v>0</v>
      </c>
      <c r="E63" s="5"/>
      <c r="F63" s="16"/>
      <c r="G63" s="75">
        <f t="shared" si="12"/>
        <v>0.81029350104821918</v>
      </c>
      <c r="H63" s="73">
        <f t="shared" si="13"/>
        <v>5.1534666666666737</v>
      </c>
      <c r="I63" s="68">
        <f t="shared" si="14"/>
        <v>1.2065333333333257</v>
      </c>
      <c r="J63" s="73" t="str">
        <f t="shared" si="2"/>
        <v/>
      </c>
      <c r="N63" s="234">
        <f t="shared" si="0"/>
        <v>45477</v>
      </c>
      <c r="O63" s="235">
        <f>IF(A63&gt;Input!$C$22,+O62,(IF(A63&lt;Input!$C$13,"",(Budget!A63-Input!$C$13)*Input!$C$62+Input!$C$15)))</f>
        <v>45.428571428571423</v>
      </c>
      <c r="P63" s="235">
        <f>(+O63*Input!$C$8)+Q63</f>
        <v>18.171428571428571</v>
      </c>
      <c r="Q63" s="235">
        <f>+O63*Input!$C$9</f>
        <v>11.811428571428571</v>
      </c>
      <c r="R63" s="235">
        <f t="shared" si="3"/>
        <v>6.3599999999999994</v>
      </c>
      <c r="S63" s="235">
        <f t="shared" si="15"/>
        <v>14.991428571428571</v>
      </c>
      <c r="T63" s="235">
        <f t="shared" si="7"/>
        <v>16.964895238095245</v>
      </c>
      <c r="U63" s="235">
        <f t="shared" si="8"/>
        <v>11.219999999999999</v>
      </c>
      <c r="V63" s="235">
        <f t="shared" si="9"/>
        <v>102.4194506844446</v>
      </c>
      <c r="W63" s="235">
        <f t="shared" si="10"/>
        <v>3.3</v>
      </c>
      <c r="X63" s="235">
        <f t="shared" si="11"/>
        <v>3.26</v>
      </c>
    </row>
    <row r="64" spans="1:24" ht="15.75" customHeight="1" x14ac:dyDescent="0.2">
      <c r="A64" s="35">
        <f>IF(A63="","",IF((1+A63)&lt;Input!$C$26,1+A63,""))</f>
        <v>45478</v>
      </c>
      <c r="B64" s="247">
        <v>0.15</v>
      </c>
      <c r="C64" s="11">
        <f>IF(B64="","",IF(B64&lt;0.0001,0,IF(B64&gt;0.0001,'Crop Coeff'!E59*B64,"")))</f>
        <v>0.17524999999999993</v>
      </c>
      <c r="D64" s="247">
        <v>0.18</v>
      </c>
      <c r="E64" s="5"/>
      <c r="F64" s="16"/>
      <c r="G64" s="75">
        <f t="shared" si="12"/>
        <v>0.81453960905349931</v>
      </c>
      <c r="H64" s="73">
        <f t="shared" si="13"/>
        <v>5.2782166666666743</v>
      </c>
      <c r="I64" s="68">
        <f t="shared" si="14"/>
        <v>1.2017833333333243</v>
      </c>
      <c r="J64" s="73">
        <f t="shared" si="2"/>
        <v>0.18</v>
      </c>
      <c r="N64" s="234">
        <f t="shared" si="0"/>
        <v>45478</v>
      </c>
      <c r="O64" s="235">
        <f>IF(A64&gt;Input!$C$22,+O63,(IF(A64&lt;Input!$C$13,"",(Budget!A64-Input!$C$13)*Input!$C$62+Input!$C$15)))</f>
        <v>46.285714285714285</v>
      </c>
      <c r="P64" s="235">
        <f>(+O64*Input!$C$8)+Q64</f>
        <v>18.514285714285712</v>
      </c>
      <c r="Q64" s="235">
        <f>+O64*Input!$C$9</f>
        <v>12.034285714285714</v>
      </c>
      <c r="R64" s="235">
        <f t="shared" si="3"/>
        <v>6.4799999999999986</v>
      </c>
      <c r="S64" s="235">
        <f t="shared" si="15"/>
        <v>15.274285714285714</v>
      </c>
      <c r="T64" s="235">
        <f t="shared" si="7"/>
        <v>17.312502380952388</v>
      </c>
      <c r="U64" s="235">
        <f t="shared" si="8"/>
        <v>11.37</v>
      </c>
      <c r="V64" s="235">
        <f t="shared" si="9"/>
        <v>106.65342432313508</v>
      </c>
      <c r="W64" s="235">
        <f t="shared" si="10"/>
        <v>3.48</v>
      </c>
      <c r="X64" s="235">
        <f t="shared" si="11"/>
        <v>3.26</v>
      </c>
    </row>
    <row r="65" spans="1:24" ht="15.75" customHeight="1" x14ac:dyDescent="0.2">
      <c r="A65" s="35">
        <f>IF(A64="","",IF((1+A64)&lt;Input!$C$26,1+A64,""))</f>
        <v>45479</v>
      </c>
      <c r="B65" s="247">
        <v>0.21</v>
      </c>
      <c r="C65" s="11">
        <f>IF(B65="","",IF(B65&lt;0.0001,0,IF(B65&gt;0.0001,'Crop Coeff'!E60*B65,"")))</f>
        <v>0.25199999999999995</v>
      </c>
      <c r="D65" s="247">
        <v>0.19</v>
      </c>
      <c r="E65" s="5">
        <v>1</v>
      </c>
      <c r="F65" s="16"/>
      <c r="G65" s="75">
        <f t="shared" si="12"/>
        <v>0.96003282828282999</v>
      </c>
      <c r="H65" s="73">
        <f t="shared" si="13"/>
        <v>6.3362166666666759</v>
      </c>
      <c r="I65" s="68">
        <f t="shared" si="14"/>
        <v>0.26378333333332193</v>
      </c>
      <c r="J65" s="73">
        <f t="shared" si="2"/>
        <v>0.19</v>
      </c>
      <c r="N65" s="234">
        <f t="shared" si="0"/>
        <v>45479</v>
      </c>
      <c r="O65" s="235">
        <f>IF(A65&gt;Input!$C$22,+O64,(IF(A65&lt;Input!$C$13,"",(Budget!A65-Input!$C$13)*Input!$C$62+Input!$C$15)))</f>
        <v>47.142857142857139</v>
      </c>
      <c r="P65" s="235">
        <f>(+O65*Input!$C$8)+Q65</f>
        <v>18.857142857142854</v>
      </c>
      <c r="Q65" s="235">
        <f>+O65*Input!$C$9</f>
        <v>12.257142857142856</v>
      </c>
      <c r="R65" s="235">
        <f t="shared" si="3"/>
        <v>6.5999999999999979</v>
      </c>
      <c r="S65" s="235">
        <f t="shared" si="15"/>
        <v>15.557142857142855</v>
      </c>
      <c r="T65" s="235">
        <f t="shared" si="7"/>
        <v>18.593359523809532</v>
      </c>
      <c r="U65" s="235">
        <f t="shared" si="8"/>
        <v>11.58</v>
      </c>
      <c r="V65" s="235">
        <f t="shared" si="9"/>
        <v>133.36869736123037</v>
      </c>
      <c r="W65" s="235">
        <f t="shared" si="10"/>
        <v>3.67</v>
      </c>
      <c r="X65" s="235">
        <f t="shared" si="11"/>
        <v>4.26</v>
      </c>
    </row>
    <row r="66" spans="1:24" ht="15.75" customHeight="1" x14ac:dyDescent="0.2">
      <c r="A66" s="35">
        <f>IF(A65="","",IF((1+A65)&lt;Input!$C$26,1+A65,""))</f>
        <v>45480</v>
      </c>
      <c r="B66" s="247">
        <v>0.09</v>
      </c>
      <c r="C66" s="11">
        <f>IF(B66="","",IF(B66&lt;0.0001,0,IF(B66&gt;0.0001,'Crop Coeff'!E61*B66,"")))</f>
        <v>0.108</v>
      </c>
      <c r="D66" s="247">
        <v>0.09</v>
      </c>
      <c r="E66" s="5"/>
      <c r="F66" s="16"/>
      <c r="G66" s="75">
        <f t="shared" si="12"/>
        <v>0.95806795634920794</v>
      </c>
      <c r="H66" s="73">
        <f t="shared" si="13"/>
        <v>6.4382166666666798</v>
      </c>
      <c r="I66" s="68">
        <f t="shared" si="14"/>
        <v>0.28178333333332262</v>
      </c>
      <c r="J66" s="73">
        <f t="shared" si="2"/>
        <v>0.09</v>
      </c>
      <c r="N66" s="234">
        <f t="shared" si="0"/>
        <v>45480</v>
      </c>
      <c r="O66" s="235">
        <f>IF(A66&gt;Input!$C$22,+O65,(IF(A66&lt;Input!$C$13,"",(Budget!A66-Input!$C$13)*Input!$C$62+Input!$C$15)))</f>
        <v>48</v>
      </c>
      <c r="P66" s="235">
        <f>(+O66*Input!$C$8)+Q66</f>
        <v>19.200000000000003</v>
      </c>
      <c r="Q66" s="235">
        <f>+O66*Input!$C$9</f>
        <v>12.48</v>
      </c>
      <c r="R66" s="235">
        <f t="shared" si="3"/>
        <v>6.7200000000000024</v>
      </c>
      <c r="S66" s="235">
        <f t="shared" si="15"/>
        <v>15.840000000000002</v>
      </c>
      <c r="T66" s="235">
        <f t="shared" si="7"/>
        <v>18.91821666666668</v>
      </c>
      <c r="U66" s="235">
        <f t="shared" si="8"/>
        <v>11.67</v>
      </c>
      <c r="V66" s="235">
        <f t="shared" si="9"/>
        <v>137.63957784694477</v>
      </c>
      <c r="W66" s="235">
        <f t="shared" si="10"/>
        <v>3.76</v>
      </c>
      <c r="X66" s="235">
        <f t="shared" si="11"/>
        <v>4.26</v>
      </c>
    </row>
    <row r="67" spans="1:24" ht="15.75" customHeight="1" x14ac:dyDescent="0.2">
      <c r="A67" s="35">
        <f>IF(A66="","",IF((1+A66)&lt;Input!$C$26,1+A66,""))</f>
        <v>45481</v>
      </c>
      <c r="B67" s="247">
        <v>0.23</v>
      </c>
      <c r="C67" s="11">
        <f>IF(B67="","",IF(B67&lt;0.0001,0,IF(B67&gt;0.0001,'Crop Coeff'!E62*B67,"")))</f>
        <v>0.27600000000000002</v>
      </c>
      <c r="D67" s="247">
        <v>0</v>
      </c>
      <c r="E67" s="5"/>
      <c r="F67" s="16"/>
      <c r="G67" s="75">
        <f t="shared" si="12"/>
        <v>0.91699652777777996</v>
      </c>
      <c r="H67" s="73">
        <f t="shared" si="13"/>
        <v>6.1622166666666836</v>
      </c>
      <c r="I67" s="68">
        <f t="shared" si="14"/>
        <v>0.55778333333331886</v>
      </c>
      <c r="J67" s="73" t="str">
        <f t="shared" si="2"/>
        <v/>
      </c>
      <c r="N67" s="234">
        <f t="shared" si="0"/>
        <v>45481</v>
      </c>
      <c r="O67" s="235">
        <f>IF(A67&gt;Input!$C$22,+O66,(IF(A67&lt;Input!$C$13,"",(Budget!A67-Input!$C$13)*Input!$C$62+Input!$C$15)))</f>
        <v>48</v>
      </c>
      <c r="P67" s="235">
        <f>(+O67*Input!$C$8)+Q67</f>
        <v>19.200000000000003</v>
      </c>
      <c r="Q67" s="235">
        <f>+O67*Input!$C$9</f>
        <v>12.48</v>
      </c>
      <c r="R67" s="235">
        <f t="shared" si="3"/>
        <v>6.7200000000000024</v>
      </c>
      <c r="S67" s="235">
        <f t="shared" si="15"/>
        <v>15.840000000000002</v>
      </c>
      <c r="T67" s="235">
        <f t="shared" si="7"/>
        <v>18.642216666666684</v>
      </c>
      <c r="U67" s="235">
        <f t="shared" si="8"/>
        <v>11.9</v>
      </c>
      <c r="V67" s="235">
        <f t="shared" si="9"/>
        <v>130.71737824694486</v>
      </c>
      <c r="W67" s="235">
        <f t="shared" si="10"/>
        <v>3.76</v>
      </c>
      <c r="X67" s="235">
        <f t="shared" si="11"/>
        <v>4.26</v>
      </c>
    </row>
    <row r="68" spans="1:24" ht="15.75" customHeight="1" x14ac:dyDescent="0.2">
      <c r="A68" s="35">
        <f>IF(A67="","",IF((1+A67)&lt;Input!$C$26,1+A67,""))</f>
        <v>45482</v>
      </c>
      <c r="B68" s="247">
        <v>0.24</v>
      </c>
      <c r="C68" s="11">
        <f>IF(B68="","",IF(B68&lt;0.0001,0,IF(B68&gt;0.0001,'Crop Coeff'!E63*B68,"")))</f>
        <v>0.28799999999999998</v>
      </c>
      <c r="D68" s="247">
        <v>0</v>
      </c>
      <c r="E68" s="5"/>
      <c r="F68" s="16"/>
      <c r="G68" s="75">
        <f t="shared" si="12"/>
        <v>0.87413938492063759</v>
      </c>
      <c r="H68" s="73">
        <f t="shared" si="13"/>
        <v>5.8742166666666868</v>
      </c>
      <c r="I68" s="68">
        <f t="shared" si="14"/>
        <v>0.84578333333331557</v>
      </c>
      <c r="J68" s="73" t="str">
        <f t="shared" si="2"/>
        <v/>
      </c>
      <c r="N68" s="234">
        <f t="shared" si="0"/>
        <v>45482</v>
      </c>
      <c r="O68" s="235">
        <f>IF(A68&gt;Input!$C$22,+O67,(IF(A68&lt;Input!$C$13,"",(Budget!A68-Input!$C$13)*Input!$C$62+Input!$C$15)))</f>
        <v>48</v>
      </c>
      <c r="P68" s="235">
        <f>(+O68*Input!$C$8)+Q68</f>
        <v>19.200000000000003</v>
      </c>
      <c r="Q68" s="235">
        <f>+O68*Input!$C$9</f>
        <v>12.48</v>
      </c>
      <c r="R68" s="235">
        <f t="shared" si="3"/>
        <v>6.7200000000000024</v>
      </c>
      <c r="S68" s="235">
        <f t="shared" si="15"/>
        <v>15.840000000000002</v>
      </c>
      <c r="T68" s="235">
        <f t="shared" si="7"/>
        <v>18.354216666666687</v>
      </c>
      <c r="U68" s="235">
        <f t="shared" si="8"/>
        <v>12.14</v>
      </c>
      <c r="V68" s="235">
        <f t="shared" si="9"/>
        <v>123.65664544694494</v>
      </c>
      <c r="W68" s="235">
        <f t="shared" si="10"/>
        <v>3.76</v>
      </c>
      <c r="X68" s="235">
        <f t="shared" si="11"/>
        <v>4.26</v>
      </c>
    </row>
    <row r="69" spans="1:24" ht="15.75" customHeight="1" x14ac:dyDescent="0.2">
      <c r="A69" s="35">
        <f>IF(A68="","",IF((1+A68)&lt;Input!$C$26,1+A68,""))</f>
        <v>45483</v>
      </c>
      <c r="B69" s="247">
        <v>0.26</v>
      </c>
      <c r="C69" s="11">
        <f>IF(B69="","",IF(B69&lt;0.0001,0,IF(B69&gt;0.0001,'Crop Coeff'!E64*B69,"")))</f>
        <v>0.312</v>
      </c>
      <c r="D69" s="247">
        <v>0</v>
      </c>
      <c r="E69" s="5"/>
      <c r="F69" s="16"/>
      <c r="G69" s="75">
        <f t="shared" si="12"/>
        <v>0.82771081349206654</v>
      </c>
      <c r="H69" s="73">
        <f t="shared" si="13"/>
        <v>5.5622166666666892</v>
      </c>
      <c r="I69" s="68">
        <f t="shared" si="14"/>
        <v>1.1577833333333132</v>
      </c>
      <c r="J69" s="73" t="str">
        <f t="shared" si="2"/>
        <v/>
      </c>
      <c r="N69" s="234">
        <f t="shared" si="0"/>
        <v>45483</v>
      </c>
      <c r="O69" s="235">
        <f>IF(A69&gt;Input!$C$22,+O68,(IF(A69&lt;Input!$C$13,"",(Budget!A69-Input!$C$13)*Input!$C$62+Input!$C$15)))</f>
        <v>48</v>
      </c>
      <c r="P69" s="235">
        <f>(+O69*Input!$C$8)+Q69</f>
        <v>19.200000000000003</v>
      </c>
      <c r="Q69" s="235">
        <f>+O69*Input!$C$9</f>
        <v>12.48</v>
      </c>
      <c r="R69" s="235">
        <f t="shared" si="3"/>
        <v>6.7200000000000024</v>
      </c>
      <c r="S69" s="235">
        <f t="shared" si="15"/>
        <v>15.840000000000002</v>
      </c>
      <c r="T69" s="235">
        <f t="shared" si="7"/>
        <v>18.04221666666669</v>
      </c>
      <c r="U69" s="235">
        <f t="shared" si="8"/>
        <v>12.4</v>
      </c>
      <c r="V69" s="235">
        <f t="shared" si="9"/>
        <v>116.19471824694499</v>
      </c>
      <c r="W69" s="235">
        <f t="shared" si="10"/>
        <v>3.76</v>
      </c>
      <c r="X69" s="235">
        <f t="shared" si="11"/>
        <v>4.26</v>
      </c>
    </row>
    <row r="70" spans="1:24" ht="15.75" customHeight="1" x14ac:dyDescent="0.2">
      <c r="A70" s="35">
        <f>IF(A69="","",IF((1+A69)&lt;Input!$C$26,1+A69,""))</f>
        <v>45484</v>
      </c>
      <c r="B70" s="247">
        <v>0.26</v>
      </c>
      <c r="C70" s="11">
        <f>IF(B70="","",IF(B70&lt;0.0001,0,IF(B70&gt;0.0001,'Crop Coeff'!E65*B70,"")))</f>
        <v>0.312</v>
      </c>
      <c r="D70" s="247">
        <v>0</v>
      </c>
      <c r="E70" s="5"/>
      <c r="F70" s="16"/>
      <c r="G70" s="75">
        <f t="shared" si="12"/>
        <v>0.7812822420634955</v>
      </c>
      <c r="H70" s="73">
        <f t="shared" si="13"/>
        <v>5.2502166666666916</v>
      </c>
      <c r="I70" s="68">
        <f t="shared" si="14"/>
        <v>1.4697833333333108</v>
      </c>
      <c r="J70" s="73" t="str">
        <f t="shared" si="2"/>
        <v/>
      </c>
      <c r="N70" s="234">
        <f t="shared" si="0"/>
        <v>45484</v>
      </c>
      <c r="O70" s="235">
        <f>IF(A70&gt;Input!$C$22,+O69,(IF(A70&lt;Input!$C$13,"",(Budget!A70-Input!$C$13)*Input!$C$62+Input!$C$15)))</f>
        <v>48</v>
      </c>
      <c r="P70" s="235">
        <f>(+O70*Input!$C$8)+Q70</f>
        <v>19.200000000000003</v>
      </c>
      <c r="Q70" s="235">
        <f>+O70*Input!$C$9</f>
        <v>12.48</v>
      </c>
      <c r="R70" s="235">
        <f t="shared" si="3"/>
        <v>6.7200000000000024</v>
      </c>
      <c r="S70" s="235">
        <f t="shared" si="15"/>
        <v>15.840000000000002</v>
      </c>
      <c r="T70" s="235">
        <f t="shared" si="7"/>
        <v>17.730216666666692</v>
      </c>
      <c r="U70" s="235">
        <f t="shared" si="8"/>
        <v>12.66</v>
      </c>
      <c r="V70" s="235">
        <f t="shared" si="9"/>
        <v>108.92747904694502</v>
      </c>
      <c r="W70" s="235">
        <f t="shared" si="10"/>
        <v>3.76</v>
      </c>
      <c r="X70" s="235">
        <f t="shared" si="11"/>
        <v>4.26</v>
      </c>
    </row>
    <row r="71" spans="1:24" ht="15.75" customHeight="1" x14ac:dyDescent="0.2">
      <c r="A71" s="35">
        <f>IF(A70="","",IF((1+A70)&lt;Input!$C$26,1+A70,""))</f>
        <v>45485</v>
      </c>
      <c r="B71" s="247">
        <v>0.3</v>
      </c>
      <c r="C71" s="11">
        <f>IF(B71="","",IF(B71&lt;0.0001,0,IF(B71&gt;0.0001,'Crop Coeff'!E66*B71,"")))</f>
        <v>0.36</v>
      </c>
      <c r="D71" s="247">
        <v>0</v>
      </c>
      <c r="E71" s="5"/>
      <c r="F71" s="16"/>
      <c r="G71" s="75">
        <f t="shared" si="12"/>
        <v>0.72771081349206701</v>
      </c>
      <c r="H71" s="73">
        <f t="shared" si="13"/>
        <v>4.8902166666666922</v>
      </c>
      <c r="I71" s="68">
        <f t="shared" si="14"/>
        <v>1.8297833333333102</v>
      </c>
      <c r="J71" s="73" t="str">
        <f t="shared" si="2"/>
        <v/>
      </c>
      <c r="N71" s="234">
        <f t="shared" si="0"/>
        <v>45485</v>
      </c>
      <c r="O71" s="235">
        <f>IF(A71&gt;Input!$C$22,+O70,(IF(A71&lt;Input!$C$13,"",(Budget!A71-Input!$C$13)*Input!$C$62+Input!$C$15)))</f>
        <v>48</v>
      </c>
      <c r="P71" s="235">
        <f>(+O71*Input!$C$8)+Q71</f>
        <v>19.200000000000003</v>
      </c>
      <c r="Q71" s="235">
        <f>+O71*Input!$C$9</f>
        <v>12.48</v>
      </c>
      <c r="R71" s="235">
        <f t="shared" si="3"/>
        <v>6.7200000000000024</v>
      </c>
      <c r="S71" s="235">
        <f t="shared" si="15"/>
        <v>15.840000000000002</v>
      </c>
      <c r="T71" s="235">
        <f t="shared" si="7"/>
        <v>17.370216666666693</v>
      </c>
      <c r="U71" s="235">
        <f t="shared" si="8"/>
        <v>12.96</v>
      </c>
      <c r="V71" s="235">
        <f t="shared" si="9"/>
        <v>100.78412304694501</v>
      </c>
      <c r="W71" s="235">
        <f t="shared" si="10"/>
        <v>3.76</v>
      </c>
      <c r="X71" s="235">
        <f t="shared" si="11"/>
        <v>4.26</v>
      </c>
    </row>
    <row r="72" spans="1:24" ht="15.75" customHeight="1" x14ac:dyDescent="0.2">
      <c r="A72" s="35">
        <f>IF(A71="","",IF((1+A71)&lt;Input!$C$26,1+A71,""))</f>
        <v>45486</v>
      </c>
      <c r="B72" s="247">
        <v>0.28000000000000003</v>
      </c>
      <c r="C72" s="11">
        <f>IF(B72="","",IF(B72&lt;0.0001,0,IF(B72&gt;0.0001,'Crop Coeff'!E67*B72,"")))</f>
        <v>0.33600000000000002</v>
      </c>
      <c r="D72" s="247">
        <v>0</v>
      </c>
      <c r="E72" s="5"/>
      <c r="F72" s="16"/>
      <c r="G72" s="75">
        <f t="shared" si="12"/>
        <v>0.6777108134920673</v>
      </c>
      <c r="H72" s="73">
        <f t="shared" si="13"/>
        <v>4.5542166666666937</v>
      </c>
      <c r="I72" s="68">
        <f t="shared" si="14"/>
        <v>2.1657833333333087</v>
      </c>
      <c r="J72" s="73" t="str">
        <f t="shared" si="2"/>
        <v/>
      </c>
      <c r="N72" s="234">
        <f t="shared" si="0"/>
        <v>45486</v>
      </c>
      <c r="O72" s="235">
        <f>IF(A72&gt;Input!$C$22,+O71,(IF(A72&lt;Input!$C$13,"",(Budget!A72-Input!$C$13)*Input!$C$62+Input!$C$15)))</f>
        <v>48</v>
      </c>
      <c r="P72" s="235">
        <f>(+O72*Input!$C$8)+Q72</f>
        <v>19.200000000000003</v>
      </c>
      <c r="Q72" s="235">
        <f>+O72*Input!$C$9</f>
        <v>12.48</v>
      </c>
      <c r="R72" s="235">
        <f t="shared" si="3"/>
        <v>6.7200000000000024</v>
      </c>
      <c r="S72" s="235">
        <f t="shared" si="15"/>
        <v>15.840000000000002</v>
      </c>
      <c r="T72" s="235">
        <f t="shared" si="7"/>
        <v>17.034216666666694</v>
      </c>
      <c r="U72" s="235">
        <f t="shared" si="8"/>
        <v>13.24</v>
      </c>
      <c r="V72" s="235">
        <f t="shared" si="9"/>
        <v>93.417513446945037</v>
      </c>
      <c r="W72" s="235">
        <f t="shared" si="10"/>
        <v>3.76</v>
      </c>
      <c r="X72" s="235">
        <f t="shared" si="11"/>
        <v>4.26</v>
      </c>
    </row>
    <row r="73" spans="1:24" ht="15.75" customHeight="1" x14ac:dyDescent="0.2">
      <c r="A73" s="35">
        <f>IF(A72="","",IF((1+A72)&lt;Input!$C$26,1+A72,""))</f>
        <v>45487</v>
      </c>
      <c r="B73" s="247">
        <v>0.3</v>
      </c>
      <c r="C73" s="11">
        <f>IF(B73="","",IF(B73&lt;0.0001,0,IF(B73&gt;0.0001,'Crop Coeff'!E68*B73,"")))</f>
        <v>0.36</v>
      </c>
      <c r="D73" s="247">
        <v>0</v>
      </c>
      <c r="E73" s="5">
        <v>1</v>
      </c>
      <c r="F73" s="16"/>
      <c r="G73" s="75">
        <f t="shared" si="12"/>
        <v>0.77294890873016253</v>
      </c>
      <c r="H73" s="73">
        <f t="shared" si="13"/>
        <v>5.1942166666666942</v>
      </c>
      <c r="I73" s="68">
        <f t="shared" si="14"/>
        <v>1.5257833333333082</v>
      </c>
      <c r="J73" s="73" t="str">
        <f t="shared" si="2"/>
        <v/>
      </c>
      <c r="N73" s="234">
        <f t="shared" si="0"/>
        <v>45487</v>
      </c>
      <c r="O73" s="235">
        <f>IF(A73&gt;Input!$C$22,+O72,(IF(A73&lt;Input!$C$13,"",(Budget!A73-Input!$C$13)*Input!$C$62+Input!$C$15)))</f>
        <v>48</v>
      </c>
      <c r="P73" s="235">
        <f>(+O73*Input!$C$8)+Q73</f>
        <v>19.200000000000003</v>
      </c>
      <c r="Q73" s="235">
        <f>+O73*Input!$C$9</f>
        <v>12.48</v>
      </c>
      <c r="R73" s="235">
        <f t="shared" si="3"/>
        <v>6.7200000000000024</v>
      </c>
      <c r="S73" s="235">
        <f t="shared" si="15"/>
        <v>15.840000000000002</v>
      </c>
      <c r="T73" s="235">
        <f t="shared" si="7"/>
        <v>17.674216666666695</v>
      </c>
      <c r="U73" s="235">
        <f t="shared" si="8"/>
        <v>13.540000000000001</v>
      </c>
      <c r="V73" s="235">
        <f t="shared" si="9"/>
        <v>107.64371078027841</v>
      </c>
      <c r="W73" s="235">
        <f t="shared" si="10"/>
        <v>3.76</v>
      </c>
      <c r="X73" s="235">
        <f t="shared" si="11"/>
        <v>5.26</v>
      </c>
    </row>
    <row r="74" spans="1:24" ht="15.75" customHeight="1" x14ac:dyDescent="0.2">
      <c r="A74" s="35">
        <f>IF(A73="","",IF((1+A73)&lt;Input!$C$26,1+A73,""))</f>
        <v>45488</v>
      </c>
      <c r="B74" s="247">
        <v>0.3</v>
      </c>
      <c r="C74" s="11">
        <f>IF(B74="","",IF(B74&lt;0.0001,0,IF(B74&gt;0.0001,'Crop Coeff'!E69*B74,"")))</f>
        <v>0.36</v>
      </c>
      <c r="D74" s="247">
        <v>0</v>
      </c>
      <c r="E74" s="5"/>
      <c r="F74" s="16"/>
      <c r="G74" s="75">
        <f t="shared" si="12"/>
        <v>0.71937748015873404</v>
      </c>
      <c r="H74" s="73">
        <f t="shared" si="13"/>
        <v>4.8342166666666948</v>
      </c>
      <c r="I74" s="68">
        <f t="shared" si="14"/>
        <v>1.8857833333333076</v>
      </c>
      <c r="J74" s="73" t="str">
        <f t="shared" si="2"/>
        <v/>
      </c>
      <c r="N74" s="234">
        <f t="shared" si="0"/>
        <v>45488</v>
      </c>
      <c r="O74" s="235">
        <f>IF(A74&gt;Input!$C$22,+O73,(IF(A74&lt;Input!$C$13,"",(Budget!A74-Input!$C$13)*Input!$C$62+Input!$C$15)))</f>
        <v>48</v>
      </c>
      <c r="P74" s="235">
        <f>(+O74*Input!$C$8)+Q74</f>
        <v>19.200000000000003</v>
      </c>
      <c r="Q74" s="235">
        <f>+O74*Input!$C$9</f>
        <v>12.48</v>
      </c>
      <c r="R74" s="235">
        <f t="shared" si="3"/>
        <v>6.7200000000000024</v>
      </c>
      <c r="S74" s="235">
        <f t="shared" si="15"/>
        <v>15.840000000000002</v>
      </c>
      <c r="T74" s="235">
        <f t="shared" si="7"/>
        <v>17.314216666666695</v>
      </c>
      <c r="U74" s="235">
        <f t="shared" si="8"/>
        <v>13.840000000000002</v>
      </c>
      <c r="V74" s="235">
        <f t="shared" si="9"/>
        <v>99.540674780278408</v>
      </c>
      <c r="W74" s="235">
        <f t="shared" si="10"/>
        <v>3.76</v>
      </c>
      <c r="X74" s="235">
        <f t="shared" si="11"/>
        <v>5.26</v>
      </c>
    </row>
    <row r="75" spans="1:24" ht="15.75" customHeight="1" x14ac:dyDescent="0.2">
      <c r="A75" s="35">
        <f>IF(A74="","",IF((1+A74)&lt;Input!$C$26,1+A74,""))</f>
        <v>45489</v>
      </c>
      <c r="B75" s="247">
        <v>0.22</v>
      </c>
      <c r="C75" s="11">
        <f>IF(B75="","",IF(B75&lt;0.0001,0,IF(B75&gt;0.0001,'Crop Coeff'!E70*B75,"")))</f>
        <v>0.26400000000000001</v>
      </c>
      <c r="D75" s="247">
        <v>0</v>
      </c>
      <c r="E75" s="5"/>
      <c r="F75" s="16"/>
      <c r="G75" s="75">
        <f t="shared" si="12"/>
        <v>0.68009176587302045</v>
      </c>
      <c r="H75" s="73">
        <f t="shared" si="13"/>
        <v>4.570216666666699</v>
      </c>
      <c r="I75" s="68">
        <f t="shared" si="14"/>
        <v>2.1497833333333034</v>
      </c>
      <c r="J75" s="73" t="str">
        <f t="shared" si="2"/>
        <v/>
      </c>
      <c r="N75" s="234">
        <f t="shared" si="0"/>
        <v>45489</v>
      </c>
      <c r="O75" s="235">
        <f>IF(A75&gt;Input!$C$22,+O74,(IF(A75&lt;Input!$C$13,"",(Budget!A75-Input!$C$13)*Input!$C$62+Input!$C$15)))</f>
        <v>48</v>
      </c>
      <c r="P75" s="235">
        <f>(+O75*Input!$C$8)+Q75</f>
        <v>19.200000000000003</v>
      </c>
      <c r="Q75" s="235">
        <f>+O75*Input!$C$9</f>
        <v>12.48</v>
      </c>
      <c r="R75" s="235">
        <f t="shared" si="3"/>
        <v>6.7200000000000024</v>
      </c>
      <c r="S75" s="235">
        <f t="shared" si="15"/>
        <v>15.840000000000002</v>
      </c>
      <c r="T75" s="235">
        <f t="shared" si="7"/>
        <v>17.050216666666699</v>
      </c>
      <c r="U75" s="235">
        <f t="shared" si="8"/>
        <v>14.060000000000002</v>
      </c>
      <c r="V75" s="235">
        <f t="shared" si="9"/>
        <v>93.763184380278489</v>
      </c>
      <c r="W75" s="235">
        <f t="shared" si="10"/>
        <v>3.76</v>
      </c>
      <c r="X75" s="235">
        <f t="shared" si="11"/>
        <v>5.26</v>
      </c>
    </row>
    <row r="76" spans="1:24" ht="15.75" customHeight="1" x14ac:dyDescent="0.2">
      <c r="A76" s="35">
        <f>IF(A75="","",IF((1+A75)&lt;Input!$C$26,1+A75,""))</f>
        <v>45490</v>
      </c>
      <c r="B76" s="247">
        <v>0.2</v>
      </c>
      <c r="C76" s="11">
        <f>IF(B76="","",IF(B76&lt;0.0001,0,IF(B76&gt;0.0001,'Crop Coeff'!E71*B76,"")))</f>
        <v>0.24</v>
      </c>
      <c r="D76" s="247">
        <v>0.04</v>
      </c>
      <c r="E76" s="5"/>
      <c r="F76" s="16"/>
      <c r="G76" s="75">
        <f t="shared" si="12"/>
        <v>0.65032986111111524</v>
      </c>
      <c r="H76" s="73">
        <f t="shared" si="13"/>
        <v>4.3702166666666962</v>
      </c>
      <c r="I76" s="68">
        <f t="shared" si="14"/>
        <v>2.3497833333333062</v>
      </c>
      <c r="J76" s="73">
        <f t="shared" si="2"/>
        <v>0.04</v>
      </c>
      <c r="N76" s="234">
        <f t="shared" si="0"/>
        <v>45490</v>
      </c>
      <c r="O76" s="235">
        <f>IF(A76&gt;Input!$C$22,+O75,(IF(A76&lt;Input!$C$13,"",(Budget!A76-Input!$C$13)*Input!$C$62+Input!$C$15)))</f>
        <v>48</v>
      </c>
      <c r="P76" s="235">
        <f>(+O76*Input!$C$8)+Q76</f>
        <v>19.200000000000003</v>
      </c>
      <c r="Q76" s="235">
        <f>+O76*Input!$C$9</f>
        <v>12.48</v>
      </c>
      <c r="R76" s="235">
        <f t="shared" si="3"/>
        <v>6.7200000000000024</v>
      </c>
      <c r="S76" s="235">
        <f t="shared" si="15"/>
        <v>15.840000000000002</v>
      </c>
      <c r="T76" s="235">
        <f t="shared" si="7"/>
        <v>16.850216666666697</v>
      </c>
      <c r="U76" s="235">
        <f t="shared" si="8"/>
        <v>14.260000000000002</v>
      </c>
      <c r="V76" s="235">
        <f t="shared" si="9"/>
        <v>89.479097713611736</v>
      </c>
      <c r="W76" s="235">
        <f t="shared" si="10"/>
        <v>3.8</v>
      </c>
      <c r="X76" s="235">
        <f t="shared" si="11"/>
        <v>5.26</v>
      </c>
    </row>
    <row r="77" spans="1:24" ht="15.75" customHeight="1" x14ac:dyDescent="0.2">
      <c r="A77" s="35">
        <f>IF(A76="","",IF((1+A76)&lt;Input!$C$26,1+A76,""))</f>
        <v>45491</v>
      </c>
      <c r="B77" s="247">
        <v>0.24</v>
      </c>
      <c r="C77" s="11">
        <f>IF(B77="","",IF(B77&lt;0.0001,0,IF(B77&gt;0.0001,'Crop Coeff'!E72*B77,"")))</f>
        <v>0.28799999999999998</v>
      </c>
      <c r="D77" s="247">
        <v>0</v>
      </c>
      <c r="E77" s="5"/>
      <c r="F77" s="16"/>
      <c r="G77" s="75">
        <f t="shared" si="12"/>
        <v>0.60747271825397287</v>
      </c>
      <c r="H77" s="73">
        <f t="shared" si="13"/>
        <v>4.0822166666666995</v>
      </c>
      <c r="I77" s="68">
        <f t="shared" si="14"/>
        <v>2.6377833333333029</v>
      </c>
      <c r="J77" s="73" t="str">
        <f t="shared" si="2"/>
        <v/>
      </c>
      <c r="N77" s="234">
        <f t="shared" ref="N77:N116" si="16">+A77</f>
        <v>45491</v>
      </c>
      <c r="O77" s="235">
        <f>IF(A77&gt;Input!$C$22,+O76,(IF(A77&lt;Input!$C$13,"",(Budget!A77-Input!$C$13)*Input!$C$62+Input!$C$15)))</f>
        <v>48</v>
      </c>
      <c r="P77" s="235">
        <f>(+O77*Input!$C$8)+Q77</f>
        <v>19.200000000000003</v>
      </c>
      <c r="Q77" s="235">
        <f>+O77*Input!$C$9</f>
        <v>12.48</v>
      </c>
      <c r="R77" s="235">
        <f t="shared" si="3"/>
        <v>6.7200000000000024</v>
      </c>
      <c r="S77" s="235">
        <f t="shared" si="15"/>
        <v>15.840000000000002</v>
      </c>
      <c r="T77" s="235">
        <f t="shared" si="7"/>
        <v>16.5622166666667</v>
      </c>
      <c r="U77" s="235">
        <f t="shared" si="8"/>
        <v>14.500000000000002</v>
      </c>
      <c r="V77" s="235">
        <f t="shared" si="9"/>
        <v>83.450556913611791</v>
      </c>
      <c r="W77" s="235">
        <f t="shared" si="10"/>
        <v>3.8</v>
      </c>
      <c r="X77" s="235">
        <f t="shared" si="11"/>
        <v>5.26</v>
      </c>
    </row>
    <row r="78" spans="1:24" ht="15.75" customHeight="1" x14ac:dyDescent="0.2">
      <c r="A78" s="35">
        <f>IF(A77="","",IF((1+A77)&lt;Input!$C$26,1+A77,""))</f>
        <v>45492</v>
      </c>
      <c r="B78" s="247">
        <v>0.2</v>
      </c>
      <c r="C78" s="11">
        <f>IF(B78="","",IF(B78&lt;0.0001,0,IF(B78&gt;0.0001,'Crop Coeff'!E73*B78,"")))</f>
        <v>0.24</v>
      </c>
      <c r="D78" s="247">
        <v>1.65</v>
      </c>
      <c r="E78" s="5"/>
      <c r="F78" s="16"/>
      <c r="G78" s="75">
        <f t="shared" si="12"/>
        <v>0.81729414682540091</v>
      </c>
      <c r="H78" s="73">
        <f t="shared" si="13"/>
        <v>5.4922166666666961</v>
      </c>
      <c r="I78" s="68">
        <f t="shared" si="14"/>
        <v>1.2277833333333064</v>
      </c>
      <c r="J78" s="73">
        <f t="shared" si="2"/>
        <v>1.65</v>
      </c>
      <c r="N78" s="234">
        <f t="shared" si="16"/>
        <v>45492</v>
      </c>
      <c r="O78" s="235">
        <f>IF(A78&gt;Input!$C$22,+O77,(IF(A78&lt;Input!$C$13,"",(Budget!A78-Input!$C$13)*Input!$C$62+Input!$C$15)))</f>
        <v>48</v>
      </c>
      <c r="P78" s="235">
        <f>(+O78*Input!$C$8)+Q78</f>
        <v>19.200000000000003</v>
      </c>
      <c r="Q78" s="235">
        <f>+O78*Input!$C$9</f>
        <v>12.48</v>
      </c>
      <c r="R78" s="235">
        <f t="shared" si="3"/>
        <v>6.7200000000000024</v>
      </c>
      <c r="S78" s="235">
        <f t="shared" si="15"/>
        <v>15.840000000000002</v>
      </c>
      <c r="T78" s="235">
        <f t="shared" si="7"/>
        <v>17.972216666666696</v>
      </c>
      <c r="U78" s="235">
        <f t="shared" si="8"/>
        <v>14.700000000000001</v>
      </c>
      <c r="V78" s="235">
        <f t="shared" si="9"/>
        <v>114.5473079136118</v>
      </c>
      <c r="W78" s="235">
        <f t="shared" si="10"/>
        <v>5.4499999999999993</v>
      </c>
      <c r="X78" s="235">
        <f t="shared" si="11"/>
        <v>5.26</v>
      </c>
    </row>
    <row r="79" spans="1:24" ht="15.75" customHeight="1" x14ac:dyDescent="0.2">
      <c r="A79" s="35">
        <f>IF(A78="","",IF((1+A78)&lt;Input!$C$26,1+A78,""))</f>
        <v>45493</v>
      </c>
      <c r="B79" s="247">
        <v>0.15</v>
      </c>
      <c r="C79" s="11">
        <f>IF(B79="","",IF(B79&lt;0.0001,0,IF(B79&gt;0.0001,'Crop Coeff'!E74*B79,"")))</f>
        <v>0.18</v>
      </c>
      <c r="D79" s="247">
        <v>0</v>
      </c>
      <c r="E79" s="5"/>
      <c r="F79" s="16"/>
      <c r="G79" s="75">
        <f t="shared" si="12"/>
        <v>0.79050843253968672</v>
      </c>
      <c r="H79" s="73">
        <f t="shared" si="13"/>
        <v>5.3122166666666963</v>
      </c>
      <c r="I79" s="68">
        <f t="shared" si="14"/>
        <v>1.4077833333333061</v>
      </c>
      <c r="J79" s="73" t="str">
        <f t="shared" si="2"/>
        <v/>
      </c>
      <c r="N79" s="234">
        <f t="shared" si="16"/>
        <v>45493</v>
      </c>
      <c r="O79" s="235">
        <f>IF(A79&gt;Input!$C$22,+O78,(IF(A79&lt;Input!$C$13,"",(Budget!A79-Input!$C$13)*Input!$C$62+Input!$C$15)))</f>
        <v>48</v>
      </c>
      <c r="P79" s="235">
        <f>(+O79*Input!$C$8)+Q79</f>
        <v>19.200000000000003</v>
      </c>
      <c r="Q79" s="235">
        <f>+O79*Input!$C$9</f>
        <v>12.48</v>
      </c>
      <c r="R79" s="235">
        <f t="shared" si="3"/>
        <v>6.7200000000000024</v>
      </c>
      <c r="S79" s="235">
        <f t="shared" si="15"/>
        <v>15.840000000000002</v>
      </c>
      <c r="T79" s="235">
        <f t="shared" si="7"/>
        <v>17.792216666666697</v>
      </c>
      <c r="U79" s="235">
        <f t="shared" si="8"/>
        <v>14.850000000000001</v>
      </c>
      <c r="V79" s="235">
        <f t="shared" si="9"/>
        <v>110.3561099136118</v>
      </c>
      <c r="W79" s="235">
        <f t="shared" si="10"/>
        <v>5.4499999999999993</v>
      </c>
      <c r="X79" s="235">
        <f t="shared" si="11"/>
        <v>5.26</v>
      </c>
    </row>
    <row r="80" spans="1:24" ht="15.75" customHeight="1" x14ac:dyDescent="0.2">
      <c r="A80" s="35">
        <f>IF(A79="","",IF((1+A79)&lt;Input!$C$26,1+A79,""))</f>
        <v>45494</v>
      </c>
      <c r="B80" s="247">
        <v>0.17</v>
      </c>
      <c r="C80" s="11">
        <f>IF(B80="","",IF(B80&lt;0.0001,0,IF(B80&gt;0.0001,'Crop Coeff'!E75*B80,"")))</f>
        <v>0.20400000000000001</v>
      </c>
      <c r="D80" s="247">
        <v>0</v>
      </c>
      <c r="E80" s="5"/>
      <c r="F80" s="16"/>
      <c r="G80" s="75">
        <f t="shared" si="12"/>
        <v>0.76015128968254375</v>
      </c>
      <c r="H80" s="73">
        <f t="shared" si="13"/>
        <v>5.1082166666666957</v>
      </c>
      <c r="I80" s="68">
        <f t="shared" si="14"/>
        <v>1.6117833333333067</v>
      </c>
      <c r="J80" s="73" t="str">
        <f t="shared" si="2"/>
        <v/>
      </c>
      <c r="N80" s="234">
        <f t="shared" si="16"/>
        <v>45494</v>
      </c>
      <c r="O80" s="235">
        <f>IF(A80&gt;Input!$C$22,+O79,(IF(A80&lt;Input!$C$13,"",(Budget!A80-Input!$C$13)*Input!$C$62+Input!$C$15)))</f>
        <v>48</v>
      </c>
      <c r="P80" s="235">
        <f>(+O80*Input!$C$8)+Q80</f>
        <v>19.200000000000003</v>
      </c>
      <c r="Q80" s="235">
        <f>+O80*Input!$C$9</f>
        <v>12.48</v>
      </c>
      <c r="R80" s="235">
        <f t="shared" si="3"/>
        <v>6.7200000000000024</v>
      </c>
      <c r="S80" s="235">
        <f t="shared" si="15"/>
        <v>15.840000000000002</v>
      </c>
      <c r="T80" s="235">
        <f t="shared" si="7"/>
        <v>17.588216666666696</v>
      </c>
      <c r="U80" s="235">
        <f t="shared" si="8"/>
        <v>15.020000000000001</v>
      </c>
      <c r="V80" s="235">
        <f t="shared" si="9"/>
        <v>105.68442151361178</v>
      </c>
      <c r="W80" s="235">
        <f t="shared" si="10"/>
        <v>5.4499999999999993</v>
      </c>
      <c r="X80" s="235">
        <f t="shared" si="11"/>
        <v>5.26</v>
      </c>
    </row>
    <row r="81" spans="1:24" ht="15.75" customHeight="1" x14ac:dyDescent="0.2">
      <c r="A81" s="35">
        <f>IF(A80="","",IF((1+A80)&lt;Input!$C$26,1+A80,""))</f>
        <v>45495</v>
      </c>
      <c r="B81" s="247">
        <v>0.18</v>
      </c>
      <c r="C81" s="11">
        <f>IF(B81="","",IF(B81&lt;0.0001,0,IF(B81&gt;0.0001,'Crop Coeff'!E76*B81,"")))</f>
        <v>0.216</v>
      </c>
      <c r="D81" s="247">
        <v>0.05</v>
      </c>
      <c r="E81" s="5">
        <v>1</v>
      </c>
      <c r="F81" s="16"/>
      <c r="G81" s="75">
        <f t="shared" si="12"/>
        <v>0.88425843253968706</v>
      </c>
      <c r="H81" s="73">
        <f t="shared" si="13"/>
        <v>5.9422166666666989</v>
      </c>
      <c r="I81" s="68">
        <f t="shared" si="14"/>
        <v>0.77778333333330352</v>
      </c>
      <c r="J81" s="73">
        <f t="shared" si="2"/>
        <v>0.05</v>
      </c>
      <c r="N81" s="234">
        <f t="shared" si="16"/>
        <v>45495</v>
      </c>
      <c r="O81" s="235">
        <f>IF(A81&gt;Input!$C$22,+O80,(IF(A81&lt;Input!$C$13,"",(Budget!A81-Input!$C$13)*Input!$C$62+Input!$C$15)))</f>
        <v>48</v>
      </c>
      <c r="P81" s="235">
        <f>(+O81*Input!$C$8)+Q81</f>
        <v>19.200000000000003</v>
      </c>
      <c r="Q81" s="235">
        <f>+O81*Input!$C$9</f>
        <v>12.48</v>
      </c>
      <c r="R81" s="235">
        <f t="shared" si="3"/>
        <v>6.7200000000000024</v>
      </c>
      <c r="S81" s="235">
        <f t="shared" ref="S81:S112" si="17">+(1-$F$4)*R81+Q81</f>
        <v>15.840000000000002</v>
      </c>
      <c r="T81" s="235">
        <f t="shared" si="7"/>
        <v>18.422216666666699</v>
      </c>
      <c r="U81" s="235">
        <f t="shared" si="8"/>
        <v>15.200000000000001</v>
      </c>
      <c r="V81" s="235">
        <f t="shared" si="9"/>
        <v>125.3088029136119</v>
      </c>
      <c r="W81" s="235">
        <f t="shared" si="10"/>
        <v>5.4999999999999991</v>
      </c>
      <c r="X81" s="235">
        <f t="shared" si="11"/>
        <v>6.26</v>
      </c>
    </row>
    <row r="82" spans="1:24" ht="15.75" customHeight="1" x14ac:dyDescent="0.2">
      <c r="A82" s="35">
        <f>IF(A81="","",IF((1+A81)&lt;Input!$C$26,1+A81,""))</f>
        <v>45496</v>
      </c>
      <c r="B82" s="247">
        <v>0.18</v>
      </c>
      <c r="C82" s="11">
        <f>IF(B82="","",IF(B82&lt;0.0001,0,IF(B82&gt;0.0001,'Crop Coeff'!E77*B82,"")))</f>
        <v>0.216</v>
      </c>
      <c r="D82" s="247">
        <v>0</v>
      </c>
      <c r="E82" s="5"/>
      <c r="F82" s="16"/>
      <c r="G82" s="75">
        <f t="shared" si="12"/>
        <v>0.85211557539682969</v>
      </c>
      <c r="H82" s="73">
        <f t="shared" si="13"/>
        <v>5.7262166666666978</v>
      </c>
      <c r="I82" s="68">
        <f t="shared" si="14"/>
        <v>0.9937833333333046</v>
      </c>
      <c r="J82" s="73" t="str">
        <f t="shared" ref="J82:J117" si="18">IF(D82&gt;0.001,MIN(I81+C82,D82),"")</f>
        <v/>
      </c>
      <c r="N82" s="234">
        <f t="shared" si="16"/>
        <v>45496</v>
      </c>
      <c r="O82" s="235">
        <f>IF(A82&gt;Input!$C$22,+O81,(IF(A82&lt;Input!$C$13,"",(Budget!A82-Input!$C$13)*Input!$C$62+Input!$C$15)))</f>
        <v>48</v>
      </c>
      <c r="P82" s="235">
        <f>(+O82*Input!$C$8)+Q82</f>
        <v>19.200000000000003</v>
      </c>
      <c r="Q82" s="235">
        <f>+O82*Input!$C$9</f>
        <v>12.48</v>
      </c>
      <c r="R82" s="235">
        <f t="shared" ref="R82:R116" si="19">+P82-Q82</f>
        <v>6.7200000000000024</v>
      </c>
      <c r="S82" s="235">
        <f t="shared" si="17"/>
        <v>15.840000000000002</v>
      </c>
      <c r="T82" s="235">
        <f t="shared" si="7"/>
        <v>18.206216666666698</v>
      </c>
      <c r="U82" s="235">
        <f t="shared" si="8"/>
        <v>15.38</v>
      </c>
      <c r="V82" s="235">
        <f t="shared" si="9"/>
        <v>120.09274131361187</v>
      </c>
      <c r="W82" s="235">
        <f t="shared" si="10"/>
        <v>5.4999999999999991</v>
      </c>
      <c r="X82" s="235">
        <f t="shared" si="11"/>
        <v>6.26</v>
      </c>
    </row>
    <row r="83" spans="1:24" ht="15.75" customHeight="1" x14ac:dyDescent="0.2">
      <c r="A83" s="35">
        <f>IF(A82="","",IF((1+A82)&lt;Input!$C$26,1+A82,""))</f>
        <v>45497</v>
      </c>
      <c r="B83" s="247">
        <v>0.23</v>
      </c>
      <c r="C83" s="11">
        <f>IF(B83="","",IF(B83&lt;0.0001,0,IF(B83&gt;0.0001,'Crop Coeff'!E78*B83,"")))</f>
        <v>0.27600000000000002</v>
      </c>
      <c r="D83" s="247">
        <v>0</v>
      </c>
      <c r="E83" s="5"/>
      <c r="F83" s="16"/>
      <c r="G83" s="75">
        <f t="shared" si="12"/>
        <v>0.81104414682540071</v>
      </c>
      <c r="H83" s="73">
        <f t="shared" si="13"/>
        <v>5.4502166666666945</v>
      </c>
      <c r="I83" s="68">
        <f t="shared" si="14"/>
        <v>1.269783333333308</v>
      </c>
      <c r="J83" s="73" t="str">
        <f t="shared" si="18"/>
        <v/>
      </c>
      <c r="N83" s="234">
        <f t="shared" si="16"/>
        <v>45497</v>
      </c>
      <c r="O83" s="235">
        <f>IF(A83&gt;Input!$C$22,+O82,(IF(A83&lt;Input!$C$13,"",(Budget!A83-Input!$C$13)*Input!$C$62+Input!$C$15)))</f>
        <v>48</v>
      </c>
      <c r="P83" s="235">
        <f>(+O83*Input!$C$8)+Q83</f>
        <v>19.200000000000003</v>
      </c>
      <c r="Q83" s="235">
        <f>+O83*Input!$C$9</f>
        <v>12.48</v>
      </c>
      <c r="R83" s="235">
        <f t="shared" si="19"/>
        <v>6.7200000000000024</v>
      </c>
      <c r="S83" s="235">
        <f t="shared" si="17"/>
        <v>15.840000000000002</v>
      </c>
      <c r="T83" s="235">
        <f t="shared" ref="T83:T117" si="20">IF(B83="",0,IF(B83&gt;-0.0001,MAX(IF(F83&gt;0.001,(F83*R83+Q83),MIN((+T82+D83+E83-C83+P83-P82),P83)),Q83),""))</f>
        <v>17.930216666666695</v>
      </c>
      <c r="U83" s="235">
        <f t="shared" ref="U83:U116" si="21">IF(+B83&gt;-0.01,+B83+U82,"")</f>
        <v>15.610000000000001</v>
      </c>
      <c r="V83" s="235">
        <f t="shared" ref="V83:V117" si="22">IF(D83="",0,IF(D83&gt;-0.0001,MAX(IF(H83&gt;0.001,(H83*T83+S83),MIN((+V82+F83+G83-E83+R83-R82),R83)),S83),""))</f>
        <v>113.56356571361177</v>
      </c>
      <c r="W83" s="235">
        <f t="shared" ref="W83:W116" si="23">IF(+B83&gt;-0.01,+D83+W82,"")</f>
        <v>5.4999999999999991</v>
      </c>
      <c r="X83" s="235">
        <f t="shared" ref="X83:X116" si="24">IF(+B83&gt;-0.01,+E83+X82,"")</f>
        <v>6.26</v>
      </c>
    </row>
    <row r="84" spans="1:24" ht="15.75" customHeight="1" x14ac:dyDescent="0.2">
      <c r="A84" s="35">
        <f>IF(A83="","",IF((1+A83)&lt;Input!$C$26,1+A83,""))</f>
        <v>45498</v>
      </c>
      <c r="B84" s="247">
        <v>0.25</v>
      </c>
      <c r="C84" s="11">
        <f>IF(B84="","",IF(B84&lt;0.0001,0,IF(B84&gt;0.0001,'Crop Coeff'!E79*B84,"")))</f>
        <v>0.3</v>
      </c>
      <c r="D84" s="247">
        <v>0</v>
      </c>
      <c r="E84" s="5"/>
      <c r="F84" s="16"/>
      <c r="G84" s="75">
        <f t="shared" si="12"/>
        <v>0.76640128968254395</v>
      </c>
      <c r="H84" s="73">
        <f t="shared" si="13"/>
        <v>5.1502166666666973</v>
      </c>
      <c r="I84" s="68">
        <f t="shared" si="14"/>
        <v>1.5697833333333051</v>
      </c>
      <c r="J84" s="73" t="str">
        <f t="shared" si="18"/>
        <v/>
      </c>
      <c r="N84" s="234">
        <f t="shared" si="16"/>
        <v>45498</v>
      </c>
      <c r="O84" s="235">
        <f>IF(A84&gt;Input!$C$22,+O83,(IF(A84&lt;Input!$C$13,"",(Budget!A84-Input!$C$13)*Input!$C$62+Input!$C$15)))</f>
        <v>48</v>
      </c>
      <c r="P84" s="235">
        <f>(+O84*Input!$C$8)+Q84</f>
        <v>19.200000000000003</v>
      </c>
      <c r="Q84" s="235">
        <f>+O84*Input!$C$9</f>
        <v>12.48</v>
      </c>
      <c r="R84" s="235">
        <f t="shared" si="19"/>
        <v>6.7200000000000024</v>
      </c>
      <c r="S84" s="235">
        <f t="shared" si="17"/>
        <v>15.840000000000002</v>
      </c>
      <c r="T84" s="235">
        <f t="shared" si="20"/>
        <v>17.630216666666698</v>
      </c>
      <c r="U84" s="235">
        <f t="shared" si="21"/>
        <v>15.860000000000001</v>
      </c>
      <c r="V84" s="235">
        <f t="shared" si="22"/>
        <v>106.63943571361182</v>
      </c>
      <c r="W84" s="235">
        <f t="shared" si="23"/>
        <v>5.4999999999999991</v>
      </c>
      <c r="X84" s="235">
        <f t="shared" si="24"/>
        <v>6.26</v>
      </c>
    </row>
    <row r="85" spans="1:24" ht="15.75" customHeight="1" x14ac:dyDescent="0.2">
      <c r="A85" s="35">
        <f>IF(A84="","",IF((1+A84)&lt;Input!$C$26,1+A84,""))</f>
        <v>45499</v>
      </c>
      <c r="B85" s="247">
        <v>0.32</v>
      </c>
      <c r="C85" s="11">
        <f>IF(B85="","",IF(B85&lt;0.0001,0,IF(B85&gt;0.0001,'Crop Coeff'!E80*B85,"")))</f>
        <v>0.38400000000000001</v>
      </c>
      <c r="D85" s="247">
        <v>0</v>
      </c>
      <c r="E85" s="5"/>
      <c r="F85" s="16"/>
      <c r="G85" s="75">
        <f t="shared" si="12"/>
        <v>0.70925843253968679</v>
      </c>
      <c r="H85" s="73">
        <f t="shared" si="13"/>
        <v>4.766216666666697</v>
      </c>
      <c r="I85" s="68">
        <f t="shared" si="14"/>
        <v>1.9537833333333054</v>
      </c>
      <c r="J85" s="73" t="str">
        <f t="shared" si="18"/>
        <v/>
      </c>
      <c r="N85" s="234">
        <f t="shared" si="16"/>
        <v>45499</v>
      </c>
      <c r="O85" s="235">
        <f>IF(A85&gt;Input!$C$22,+O84,(IF(A85&lt;Input!$C$13,"",(Budget!A85-Input!$C$13)*Input!$C$62+Input!$C$15)))</f>
        <v>48</v>
      </c>
      <c r="P85" s="235">
        <f>(+O85*Input!$C$8)+Q85</f>
        <v>19.200000000000003</v>
      </c>
      <c r="Q85" s="235">
        <f>+O85*Input!$C$9</f>
        <v>12.48</v>
      </c>
      <c r="R85" s="235">
        <f t="shared" si="19"/>
        <v>6.7200000000000024</v>
      </c>
      <c r="S85" s="235">
        <f t="shared" si="17"/>
        <v>15.840000000000002</v>
      </c>
      <c r="T85" s="235">
        <f t="shared" si="20"/>
        <v>17.246216666666697</v>
      </c>
      <c r="U85" s="235">
        <f t="shared" si="21"/>
        <v>16.18</v>
      </c>
      <c r="V85" s="235">
        <f t="shared" si="22"/>
        <v>98.039205313611788</v>
      </c>
      <c r="W85" s="235">
        <f t="shared" si="23"/>
        <v>5.4999999999999991</v>
      </c>
      <c r="X85" s="235">
        <f t="shared" si="24"/>
        <v>6.26</v>
      </c>
    </row>
    <row r="86" spans="1:24" ht="15.75" customHeight="1" x14ac:dyDescent="0.2">
      <c r="A86" s="35">
        <f>IF(A85="","",IF((1+A85)&lt;Input!$C$26,1+A85,""))</f>
        <v>45500</v>
      </c>
      <c r="B86" s="247">
        <v>0.31</v>
      </c>
      <c r="C86" s="11">
        <f>IF(B86="","",IF(B86&lt;0.0001,0,IF(B86&gt;0.0001,'Crop Coeff'!E81*B86,"")))</f>
        <v>0.372</v>
      </c>
      <c r="D86" s="247">
        <v>0</v>
      </c>
      <c r="E86" s="5"/>
      <c r="F86" s="16"/>
      <c r="G86" s="75">
        <f t="shared" si="12"/>
        <v>0.65390128968254402</v>
      </c>
      <c r="H86" s="73">
        <f t="shared" si="13"/>
        <v>4.3942166666666971</v>
      </c>
      <c r="I86" s="68">
        <f t="shared" si="14"/>
        <v>2.3257833333333053</v>
      </c>
      <c r="J86" s="73" t="str">
        <f t="shared" si="18"/>
        <v/>
      </c>
      <c r="N86" s="234">
        <f t="shared" si="16"/>
        <v>45500</v>
      </c>
      <c r="O86" s="235">
        <f>IF(A86&gt;Input!$C$22,+O85,(IF(A86&lt;Input!$C$13,"",(Budget!A86-Input!$C$13)*Input!$C$62+Input!$C$15)))</f>
        <v>48</v>
      </c>
      <c r="P86" s="235">
        <f>(+O86*Input!$C$8)+Q86</f>
        <v>19.200000000000003</v>
      </c>
      <c r="Q86" s="235">
        <f>+O86*Input!$C$9</f>
        <v>12.48</v>
      </c>
      <c r="R86" s="235">
        <f t="shared" si="19"/>
        <v>6.7200000000000024</v>
      </c>
      <c r="S86" s="235">
        <f t="shared" si="17"/>
        <v>15.840000000000002</v>
      </c>
      <c r="T86" s="235">
        <f t="shared" si="20"/>
        <v>16.874216666666698</v>
      </c>
      <c r="U86" s="235">
        <f t="shared" si="21"/>
        <v>16.489999999999998</v>
      </c>
      <c r="V86" s="235">
        <f t="shared" si="22"/>
        <v>89.988964113611758</v>
      </c>
      <c r="W86" s="235">
        <f t="shared" si="23"/>
        <v>5.4999999999999991</v>
      </c>
      <c r="X86" s="235">
        <f t="shared" si="24"/>
        <v>6.26</v>
      </c>
    </row>
    <row r="87" spans="1:24" ht="15.75" customHeight="1" x14ac:dyDescent="0.2">
      <c r="A87" s="35">
        <f>IF(A86="","",IF((1+A86)&lt;Input!$C$26,1+A86,""))</f>
        <v>45501</v>
      </c>
      <c r="B87" s="247">
        <v>0.24</v>
      </c>
      <c r="C87" s="11">
        <f>IF(B87="","",IF(B87&lt;0.0001,0,IF(B87&gt;0.0001,'Crop Coeff'!E82*B87,"")))</f>
        <v>0.28799999999999998</v>
      </c>
      <c r="D87" s="247">
        <v>0</v>
      </c>
      <c r="E87" s="5"/>
      <c r="F87" s="16"/>
      <c r="G87" s="75">
        <f t="shared" si="12"/>
        <v>0.61104414682540165</v>
      </c>
      <c r="H87" s="73">
        <f t="shared" si="13"/>
        <v>4.1062166666667004</v>
      </c>
      <c r="I87" s="68">
        <f t="shared" si="14"/>
        <v>2.613783333333302</v>
      </c>
      <c r="J87" s="73" t="str">
        <f t="shared" si="18"/>
        <v/>
      </c>
      <c r="N87" s="234">
        <f t="shared" si="16"/>
        <v>45501</v>
      </c>
      <c r="O87" s="235">
        <f>IF(A87&gt;Input!$C$22,+O86,(IF(A87&lt;Input!$C$13,"",(Budget!A87-Input!$C$13)*Input!$C$62+Input!$C$15)))</f>
        <v>48</v>
      </c>
      <c r="P87" s="235">
        <f>(+O87*Input!$C$8)+Q87</f>
        <v>19.200000000000003</v>
      </c>
      <c r="Q87" s="235">
        <f>+O87*Input!$C$9</f>
        <v>12.48</v>
      </c>
      <c r="R87" s="235">
        <f t="shared" si="19"/>
        <v>6.7200000000000024</v>
      </c>
      <c r="S87" s="235">
        <f t="shared" si="17"/>
        <v>15.840000000000002</v>
      </c>
      <c r="T87" s="235">
        <f t="shared" si="20"/>
        <v>16.586216666666701</v>
      </c>
      <c r="U87" s="235">
        <f t="shared" si="21"/>
        <v>16.729999999999997</v>
      </c>
      <c r="V87" s="235">
        <f t="shared" si="22"/>
        <v>83.946599313611813</v>
      </c>
      <c r="W87" s="235">
        <f t="shared" si="23"/>
        <v>5.4999999999999991</v>
      </c>
      <c r="X87" s="235">
        <f t="shared" si="24"/>
        <v>6.26</v>
      </c>
    </row>
    <row r="88" spans="1:24" ht="15.75" customHeight="1" x14ac:dyDescent="0.2">
      <c r="A88" s="35">
        <f>IF(A87="","",IF((1+A87)&lt;Input!$C$26,1+A87,""))</f>
        <v>45502</v>
      </c>
      <c r="B88" s="247">
        <v>0.24</v>
      </c>
      <c r="C88" s="11">
        <f>IF(B88="","",IF(B88&lt;0.0001,0,IF(B88&gt;0.0001,'Crop Coeff'!E83*B88,"")))</f>
        <v>0.28799999999999998</v>
      </c>
      <c r="D88" s="247">
        <v>0</v>
      </c>
      <c r="E88" s="5"/>
      <c r="F88" s="16"/>
      <c r="G88" s="75">
        <f t="shared" si="12"/>
        <v>0.56818700396825927</v>
      </c>
      <c r="H88" s="73">
        <f t="shared" si="13"/>
        <v>3.8182166666667037</v>
      </c>
      <c r="I88" s="68">
        <f t="shared" si="14"/>
        <v>2.9017833333332987</v>
      </c>
      <c r="J88" s="73" t="str">
        <f t="shared" si="18"/>
        <v/>
      </c>
      <c r="N88" s="234">
        <f t="shared" si="16"/>
        <v>45502</v>
      </c>
      <c r="O88" s="235">
        <f>IF(A88&gt;Input!$C$22,+O87,(IF(A88&lt;Input!$C$13,"",(Budget!A88-Input!$C$13)*Input!$C$62+Input!$C$15)))</f>
        <v>48</v>
      </c>
      <c r="P88" s="235">
        <f>(+O88*Input!$C$8)+Q88</f>
        <v>19.200000000000003</v>
      </c>
      <c r="Q88" s="235">
        <f>+O88*Input!$C$9</f>
        <v>12.48</v>
      </c>
      <c r="R88" s="235">
        <f t="shared" si="19"/>
        <v>6.7200000000000024</v>
      </c>
      <c r="S88" s="235">
        <f t="shared" si="17"/>
        <v>15.840000000000002</v>
      </c>
      <c r="T88" s="235">
        <f t="shared" si="20"/>
        <v>16.298216666666704</v>
      </c>
      <c r="U88" s="235">
        <f t="shared" si="21"/>
        <v>16.969999999999995</v>
      </c>
      <c r="V88" s="235">
        <f t="shared" si="22"/>
        <v>78.070122513611864</v>
      </c>
      <c r="W88" s="235">
        <f t="shared" si="23"/>
        <v>5.4999999999999991</v>
      </c>
      <c r="X88" s="235">
        <f t="shared" si="24"/>
        <v>6.26</v>
      </c>
    </row>
    <row r="89" spans="1:24" ht="15.75" customHeight="1" x14ac:dyDescent="0.2">
      <c r="A89" s="35">
        <f>IF(A88="","",IF((1+A88)&lt;Input!$C$26,1+A88,""))</f>
        <v>45503</v>
      </c>
      <c r="B89" s="247">
        <v>0.25</v>
      </c>
      <c r="C89" s="11">
        <f>IF(B89="","",IF(B89&lt;0.0001,0,IF(B89&gt;0.0001,'Crop Coeff'!E84*B89,"")))</f>
        <v>0.3</v>
      </c>
      <c r="D89" s="247">
        <v>0</v>
      </c>
      <c r="E89" s="5"/>
      <c r="F89" s="16"/>
      <c r="G89" s="75">
        <f t="shared" si="12"/>
        <v>0.52354414682540251</v>
      </c>
      <c r="H89" s="73">
        <f t="shared" si="13"/>
        <v>3.5182166666667065</v>
      </c>
      <c r="I89" s="68">
        <f t="shared" si="14"/>
        <v>3.2017833333332959</v>
      </c>
      <c r="J89" s="73" t="str">
        <f t="shared" si="18"/>
        <v/>
      </c>
      <c r="N89" s="234">
        <f t="shared" si="16"/>
        <v>45503</v>
      </c>
      <c r="O89" s="235">
        <f>IF(A89&gt;Input!$C$22,+O88,(IF(A89&lt;Input!$C$13,"",(Budget!A89-Input!$C$13)*Input!$C$62+Input!$C$15)))</f>
        <v>48</v>
      </c>
      <c r="P89" s="235">
        <f>(+O89*Input!$C$8)+Q89</f>
        <v>19.200000000000003</v>
      </c>
      <c r="Q89" s="235">
        <f>+O89*Input!$C$9</f>
        <v>12.48</v>
      </c>
      <c r="R89" s="235">
        <f t="shared" si="19"/>
        <v>6.7200000000000024</v>
      </c>
      <c r="S89" s="235">
        <f t="shared" si="17"/>
        <v>15.840000000000002</v>
      </c>
      <c r="T89" s="235">
        <f t="shared" si="20"/>
        <v>15.998216666666707</v>
      </c>
      <c r="U89" s="235">
        <f t="shared" si="21"/>
        <v>17.219999999999995</v>
      </c>
      <c r="V89" s="235">
        <f t="shared" si="22"/>
        <v>72.125192513611893</v>
      </c>
      <c r="W89" s="235">
        <f t="shared" si="23"/>
        <v>5.4999999999999991</v>
      </c>
      <c r="X89" s="235">
        <f t="shared" si="24"/>
        <v>6.26</v>
      </c>
    </row>
    <row r="90" spans="1:24" ht="15.75" customHeight="1" x14ac:dyDescent="0.2">
      <c r="A90" s="35">
        <f>IF(A89="","",IF((1+A89)&lt;Input!$C$26,1+A89,""))</f>
        <v>45504</v>
      </c>
      <c r="B90" s="247">
        <v>0.24</v>
      </c>
      <c r="C90" s="11">
        <f>IF(B90="","",IF(B90&lt;0.0001,0,IF(B90&gt;0.0001,'Crop Coeff'!E85*B90,"")))</f>
        <v>0.28799999999999998</v>
      </c>
      <c r="D90" s="247">
        <v>0</v>
      </c>
      <c r="E90" s="5">
        <v>1</v>
      </c>
      <c r="F90" s="16"/>
      <c r="G90" s="75">
        <f t="shared" si="12"/>
        <v>0.62949652777778398</v>
      </c>
      <c r="H90" s="73">
        <f t="shared" si="13"/>
        <v>4.2302166666667098</v>
      </c>
      <c r="I90" s="68">
        <f t="shared" si="14"/>
        <v>2.4897833333332926</v>
      </c>
      <c r="J90" s="73" t="str">
        <f t="shared" si="18"/>
        <v/>
      </c>
      <c r="N90" s="234">
        <f t="shared" si="16"/>
        <v>45504</v>
      </c>
      <c r="O90" s="235">
        <f>IF(A90&gt;Input!$C$22,+O89,(IF(A90&lt;Input!$C$13,"",(Budget!A90-Input!$C$13)*Input!$C$62+Input!$C$15)))</f>
        <v>48</v>
      </c>
      <c r="P90" s="235">
        <f>(+O90*Input!$C$8)+Q90</f>
        <v>19.200000000000003</v>
      </c>
      <c r="Q90" s="235">
        <f>+O90*Input!$C$9</f>
        <v>12.48</v>
      </c>
      <c r="R90" s="235">
        <f t="shared" si="19"/>
        <v>6.7200000000000024</v>
      </c>
      <c r="S90" s="235">
        <f t="shared" si="17"/>
        <v>15.840000000000002</v>
      </c>
      <c r="T90" s="235">
        <f t="shared" si="20"/>
        <v>16.71021666666671</v>
      </c>
      <c r="U90" s="235">
        <f t="shared" si="21"/>
        <v>17.459999999999994</v>
      </c>
      <c r="V90" s="235">
        <f t="shared" si="22"/>
        <v>86.527837046945351</v>
      </c>
      <c r="W90" s="235">
        <f t="shared" si="23"/>
        <v>5.4999999999999991</v>
      </c>
      <c r="X90" s="235">
        <f t="shared" si="24"/>
        <v>7.26</v>
      </c>
    </row>
    <row r="91" spans="1:24" ht="15.75" customHeight="1" x14ac:dyDescent="0.2">
      <c r="A91" s="35">
        <f>IF(A90="","",IF((1+A90)&lt;Input!$C$26,1+A90,""))</f>
        <v>45505</v>
      </c>
      <c r="B91" s="247">
        <v>0.24</v>
      </c>
      <c r="C91" s="11">
        <f>IF(B91="","",IF(B91&lt;0.0001,0,IF(B91&gt;0.0001,'Crop Coeff'!E86*B91,"")))</f>
        <v>0.28799999999999998</v>
      </c>
      <c r="D91" s="247">
        <v>0</v>
      </c>
      <c r="E91" s="5"/>
      <c r="F91" s="16"/>
      <c r="G91" s="75">
        <f t="shared" si="12"/>
        <v>0.5866393849206416</v>
      </c>
      <c r="H91" s="73">
        <f t="shared" si="13"/>
        <v>3.9422166666667131</v>
      </c>
      <c r="I91" s="68">
        <f t="shared" si="14"/>
        <v>2.7777833333332893</v>
      </c>
      <c r="J91" s="73" t="str">
        <f t="shared" si="18"/>
        <v/>
      </c>
      <c r="N91" s="234">
        <f t="shared" si="16"/>
        <v>45505</v>
      </c>
      <c r="O91" s="235">
        <f>IF(A91&gt;Input!$C$22,+O90,(IF(A91&lt;Input!$C$13,"",(Budget!A91-Input!$C$13)*Input!$C$62+Input!$C$15)))</f>
        <v>48</v>
      </c>
      <c r="P91" s="235">
        <f>(+O91*Input!$C$8)+Q91</f>
        <v>19.200000000000003</v>
      </c>
      <c r="Q91" s="235">
        <f>+O91*Input!$C$9</f>
        <v>12.48</v>
      </c>
      <c r="R91" s="235">
        <f t="shared" si="19"/>
        <v>6.7200000000000024</v>
      </c>
      <c r="S91" s="235">
        <f t="shared" si="17"/>
        <v>15.840000000000002</v>
      </c>
      <c r="T91" s="235">
        <f t="shared" si="20"/>
        <v>16.422216666666714</v>
      </c>
      <c r="U91" s="235">
        <f t="shared" si="21"/>
        <v>17.699999999999992</v>
      </c>
      <c r="V91" s="235">
        <f t="shared" si="22"/>
        <v>80.579936246945394</v>
      </c>
      <c r="W91" s="235">
        <f t="shared" si="23"/>
        <v>5.4999999999999991</v>
      </c>
      <c r="X91" s="235">
        <f t="shared" si="24"/>
        <v>7.26</v>
      </c>
    </row>
    <row r="92" spans="1:24" ht="15.75" customHeight="1" x14ac:dyDescent="0.2">
      <c r="A92" s="35">
        <f>IF(A91="","",IF((1+A91)&lt;Input!$C$26,1+A91,""))</f>
        <v>45506</v>
      </c>
      <c r="B92" s="247">
        <v>0.26</v>
      </c>
      <c r="C92" s="11">
        <f>IF(B92="","",IF(B92&lt;0.0001,0,IF(B92&gt;0.0001,'Crop Coeff'!E87*B92,"")))</f>
        <v>0.312</v>
      </c>
      <c r="D92" s="247">
        <v>0</v>
      </c>
      <c r="E92" s="5"/>
      <c r="F92" s="16"/>
      <c r="G92" s="75">
        <f t="shared" si="12"/>
        <v>0.54021081349207056</v>
      </c>
      <c r="H92" s="73">
        <f t="shared" si="13"/>
        <v>3.6302166666667155</v>
      </c>
      <c r="I92" s="68">
        <f t="shared" si="14"/>
        <v>3.0897833333332869</v>
      </c>
      <c r="J92" s="73" t="str">
        <f t="shared" si="18"/>
        <v/>
      </c>
      <c r="N92" s="234">
        <f t="shared" si="16"/>
        <v>45506</v>
      </c>
      <c r="O92" s="235">
        <f>IF(A92&gt;Input!$C$22,+O91,(IF(A92&lt;Input!$C$13,"",(Budget!A92-Input!$C$13)*Input!$C$62+Input!$C$15)))</f>
        <v>48</v>
      </c>
      <c r="P92" s="235">
        <f>(+O92*Input!$C$8)+Q92</f>
        <v>19.200000000000003</v>
      </c>
      <c r="Q92" s="235">
        <f>+O92*Input!$C$9</f>
        <v>12.48</v>
      </c>
      <c r="R92" s="235">
        <f t="shared" si="19"/>
        <v>6.7200000000000024</v>
      </c>
      <c r="S92" s="235">
        <f t="shared" si="17"/>
        <v>15.840000000000002</v>
      </c>
      <c r="T92" s="235">
        <f t="shared" si="20"/>
        <v>16.110216666666716</v>
      </c>
      <c r="U92" s="235">
        <f t="shared" si="21"/>
        <v>17.959999999999994</v>
      </c>
      <c r="V92" s="235">
        <f t="shared" si="22"/>
        <v>74.323577046945417</v>
      </c>
      <c r="W92" s="235">
        <f t="shared" si="23"/>
        <v>5.4999999999999991</v>
      </c>
      <c r="X92" s="235">
        <f t="shared" si="24"/>
        <v>7.26</v>
      </c>
    </row>
    <row r="93" spans="1:24" ht="15.75" customHeight="1" x14ac:dyDescent="0.2">
      <c r="A93" s="35">
        <f>IF(A92="","",IF((1+A92)&lt;Input!$C$26,1+A92,""))</f>
        <v>45507</v>
      </c>
      <c r="B93" s="247">
        <v>0.27</v>
      </c>
      <c r="C93" s="11">
        <f>IF(B93="","",IF(B93&lt;0.0001,0,IF(B93&gt;0.0001,'Crop Coeff'!E88*B93,"")))</f>
        <v>0.32400000000000001</v>
      </c>
      <c r="D93" s="247">
        <v>0</v>
      </c>
      <c r="E93" s="5"/>
      <c r="F93" s="16"/>
      <c r="G93" s="75">
        <f t="shared" si="12"/>
        <v>0.49199652777778513</v>
      </c>
      <c r="H93" s="73">
        <f t="shared" si="13"/>
        <v>3.3062166666667174</v>
      </c>
      <c r="I93" s="68">
        <f t="shared" si="14"/>
        <v>3.413783333333285</v>
      </c>
      <c r="J93" s="73" t="str">
        <f t="shared" si="18"/>
        <v/>
      </c>
      <c r="N93" s="234">
        <f t="shared" si="16"/>
        <v>45507</v>
      </c>
      <c r="O93" s="235">
        <f>IF(A93&gt;Input!$C$22,+O92,(IF(A93&lt;Input!$C$13,"",(Budget!A93-Input!$C$13)*Input!$C$62+Input!$C$15)))</f>
        <v>48</v>
      </c>
      <c r="P93" s="235">
        <f>(+O93*Input!$C$8)+Q93</f>
        <v>19.200000000000003</v>
      </c>
      <c r="Q93" s="235">
        <f>+O93*Input!$C$9</f>
        <v>12.48</v>
      </c>
      <c r="R93" s="235">
        <f t="shared" si="19"/>
        <v>6.7200000000000024</v>
      </c>
      <c r="S93" s="235">
        <f t="shared" si="17"/>
        <v>15.840000000000002</v>
      </c>
      <c r="T93" s="235">
        <f t="shared" si="20"/>
        <v>15.786216666666718</v>
      </c>
      <c r="U93" s="235">
        <f t="shared" si="21"/>
        <v>18.229999999999993</v>
      </c>
      <c r="V93" s="235">
        <f t="shared" si="22"/>
        <v>68.032652646945408</v>
      </c>
      <c r="W93" s="235">
        <f t="shared" si="23"/>
        <v>5.4999999999999991</v>
      </c>
      <c r="X93" s="235">
        <f t="shared" si="24"/>
        <v>7.26</v>
      </c>
    </row>
    <row r="94" spans="1:24" ht="15.75" customHeight="1" x14ac:dyDescent="0.2">
      <c r="A94" s="35">
        <f>IF(A93="","",IF((1+A93)&lt;Input!$C$26,1+A93,""))</f>
        <v>45508</v>
      </c>
      <c r="B94" s="247">
        <v>0.32</v>
      </c>
      <c r="C94" s="11">
        <f>IF(B94="","",IF(B94&lt;0.0001,0,IF(B94&gt;0.0001,'Crop Coeff'!E89*B94,"")))</f>
        <v>0.37785333333333898</v>
      </c>
      <c r="D94" s="247">
        <v>0</v>
      </c>
      <c r="E94" s="5"/>
      <c r="F94" s="16"/>
      <c r="G94" s="75">
        <f t="shared" si="12"/>
        <v>0.43576835317460938</v>
      </c>
      <c r="H94" s="73">
        <f t="shared" si="13"/>
        <v>2.9283633333333761</v>
      </c>
      <c r="I94" s="68">
        <f t="shared" si="14"/>
        <v>3.7916366666666264</v>
      </c>
      <c r="J94" s="73" t="str">
        <f t="shared" si="18"/>
        <v/>
      </c>
      <c r="N94" s="234">
        <f t="shared" si="16"/>
        <v>45508</v>
      </c>
      <c r="O94" s="235">
        <f>IF(A94&gt;Input!$C$22,+O93,(IF(A94&lt;Input!$C$13,"",(Budget!A94-Input!$C$13)*Input!$C$62+Input!$C$15)))</f>
        <v>48</v>
      </c>
      <c r="P94" s="235">
        <f>(+O94*Input!$C$8)+Q94</f>
        <v>19.200000000000003</v>
      </c>
      <c r="Q94" s="235">
        <f>+O94*Input!$C$9</f>
        <v>12.48</v>
      </c>
      <c r="R94" s="235">
        <f t="shared" si="19"/>
        <v>6.7200000000000024</v>
      </c>
      <c r="S94" s="235">
        <f t="shared" si="17"/>
        <v>15.840000000000002</v>
      </c>
      <c r="T94" s="235">
        <f t="shared" si="20"/>
        <v>15.408363333333376</v>
      </c>
      <c r="U94" s="235">
        <f t="shared" si="21"/>
        <v>18.549999999999994</v>
      </c>
      <c r="V94" s="235">
        <f t="shared" si="22"/>
        <v>60.961286212011899</v>
      </c>
      <c r="W94" s="235">
        <f t="shared" si="23"/>
        <v>5.4999999999999991</v>
      </c>
      <c r="X94" s="235">
        <f t="shared" si="24"/>
        <v>7.26</v>
      </c>
    </row>
    <row r="95" spans="1:24" ht="15.75" customHeight="1" x14ac:dyDescent="0.2">
      <c r="A95" s="35">
        <f>IF(A94="","",IF((1+A94)&lt;Input!$C$26,1+A94,""))</f>
        <v>45509</v>
      </c>
      <c r="B95" s="247">
        <v>0.32</v>
      </c>
      <c r="C95" s="11">
        <f>IF(B95="","",IF(B95&lt;0.0001,0,IF(B95&gt;0.0001,'Crop Coeff'!E90*B95,"")))</f>
        <v>0.33467009523809998</v>
      </c>
      <c r="D95" s="247">
        <v>0</v>
      </c>
      <c r="E95" s="5"/>
      <c r="F95" s="16"/>
      <c r="G95" s="75">
        <f t="shared" ref="G95:G117" si="25">IF(B95="","",IF(B95&gt;-0.0001,IF(F95&gt;0.0001,+F95,IF((+T95-Q95)/(P95-Q95)&gt;1,1,(MAX(0,(+T95-Q95)/(P95-Q95))))),""))</f>
        <v>0.38596625566893933</v>
      </c>
      <c r="H95" s="73">
        <f t="shared" ref="H95:H117" si="26">IF(B95="","",IF(B95&gt;-0.0001,IF((+T95-Q95)&lt;0,0,+T95-Q95),""))</f>
        <v>2.5936932380952733</v>
      </c>
      <c r="I95" s="68">
        <f t="shared" ref="I95:I117" si="27">IF(B95="","",IF(B95&gt;-0.0001,IF((P95-T95)&lt;0,0,P95-T95),""))</f>
        <v>4.1263067619047291</v>
      </c>
      <c r="J95" s="73" t="str">
        <f t="shared" si="18"/>
        <v/>
      </c>
      <c r="N95" s="234">
        <f t="shared" si="16"/>
        <v>45509</v>
      </c>
      <c r="O95" s="235">
        <f>IF(A95&gt;Input!$C$22,+O94,(IF(A95&lt;Input!$C$13,"",(Budget!A95-Input!$C$13)*Input!$C$62+Input!$C$15)))</f>
        <v>48</v>
      </c>
      <c r="P95" s="235">
        <f>(+O95*Input!$C$8)+Q95</f>
        <v>19.200000000000003</v>
      </c>
      <c r="Q95" s="235">
        <f>+O95*Input!$C$9</f>
        <v>12.48</v>
      </c>
      <c r="R95" s="235">
        <f t="shared" si="19"/>
        <v>6.7200000000000024</v>
      </c>
      <c r="S95" s="235">
        <f t="shared" si="17"/>
        <v>15.840000000000002</v>
      </c>
      <c r="T95" s="235">
        <f t="shared" si="20"/>
        <v>15.073693238095274</v>
      </c>
      <c r="U95" s="235">
        <f t="shared" si="21"/>
        <v>18.869999999999994</v>
      </c>
      <c r="V95" s="235">
        <f t="shared" si="22"/>
        <v>54.936536224770158</v>
      </c>
      <c r="W95" s="235">
        <f t="shared" si="23"/>
        <v>5.4999999999999991</v>
      </c>
      <c r="X95" s="235">
        <f t="shared" si="24"/>
        <v>7.26</v>
      </c>
    </row>
    <row r="96" spans="1:24" ht="15.75" customHeight="1" x14ac:dyDescent="0.2">
      <c r="A96" s="35">
        <f>IF(A95="","",IF((1+A95)&lt;Input!$C$26,1+A95,""))</f>
        <v>45510</v>
      </c>
      <c r="B96" s="247">
        <v>0.15</v>
      </c>
      <c r="C96" s="11">
        <f>IF(B96="","",IF(B96&lt;0.0001,0,IF(B96&gt;0.0001,'Crop Coeff'!E91*B96,"")))</f>
        <v>0.13894785204081814</v>
      </c>
      <c r="D96" s="247">
        <v>0</v>
      </c>
      <c r="E96" s="5"/>
      <c r="F96" s="16"/>
      <c r="G96" s="75">
        <f t="shared" si="25"/>
        <v>0.36528949197238952</v>
      </c>
      <c r="H96" s="73">
        <f t="shared" si="26"/>
        <v>2.4547453860544586</v>
      </c>
      <c r="I96" s="68">
        <f t="shared" si="27"/>
        <v>4.2652546139455438</v>
      </c>
      <c r="J96" s="73" t="str">
        <f t="shared" si="18"/>
        <v/>
      </c>
      <c r="N96" s="234">
        <f t="shared" si="16"/>
        <v>45510</v>
      </c>
      <c r="O96" s="235">
        <f>IF(A96&gt;Input!$C$22,+O95,(IF(A96&lt;Input!$C$13,"",(Budget!A96-Input!$C$13)*Input!$C$62+Input!$C$15)))</f>
        <v>48</v>
      </c>
      <c r="P96" s="235">
        <f>(+O96*Input!$C$8)+Q96</f>
        <v>19.200000000000003</v>
      </c>
      <c r="Q96" s="235">
        <f>+O96*Input!$C$9</f>
        <v>12.48</v>
      </c>
      <c r="R96" s="235">
        <f t="shared" si="19"/>
        <v>6.7200000000000024</v>
      </c>
      <c r="S96" s="235">
        <f t="shared" si="17"/>
        <v>15.840000000000002</v>
      </c>
      <c r="T96" s="235">
        <f>IF(B96="",0,IF(B96&gt;-0.0001,MAX(IF(F96&gt;0.001,(F96*R96+Q96),MIN((+T95+D96+E96-C96+P96-P95),P96)),Q96),""))</f>
        <v>14.934745386054459</v>
      </c>
      <c r="U96" s="235">
        <f t="shared" si="21"/>
        <v>19.019999999999992</v>
      </c>
      <c r="V96" s="235">
        <f>IF(D96="",0,IF(D96&gt;-0.0001,MAX(IF(H96&gt;0.001,(H96*T96+S96),MIN((+V95+F96+G96-E96+R96-R95),R96)),S96),""))</f>
        <v>52.5009973283153</v>
      </c>
      <c r="W96" s="235">
        <f t="shared" si="23"/>
        <v>5.4999999999999991</v>
      </c>
      <c r="X96" s="235">
        <f>IF(+B96&gt;-0.01,+E96+X95,"")</f>
        <v>7.26</v>
      </c>
    </row>
    <row r="97" spans="1:24" ht="15.75" customHeight="1" x14ac:dyDescent="0.2">
      <c r="A97" s="35">
        <f>IF(A96="","",IF((1+A96)&lt;Input!$C$26,1+A96,""))</f>
        <v>45511</v>
      </c>
      <c r="B97" s="247">
        <v>0.22</v>
      </c>
      <c r="C97" s="11">
        <f>IF(B97="","",IF(B97&lt;0.0001,0,IF(B97&gt;0.0001,'Crop Coeff'!E92*B97,"")))</f>
        <v>0.19287285176142166</v>
      </c>
      <c r="D97" s="247">
        <v>0.12</v>
      </c>
      <c r="E97" s="5">
        <v>1</v>
      </c>
      <c r="F97" s="16"/>
      <c r="G97" s="75">
        <f t="shared" si="25"/>
        <v>0.50325484141265375</v>
      </c>
      <c r="H97" s="73">
        <f t="shared" si="26"/>
        <v>3.3818725342930342</v>
      </c>
      <c r="I97" s="68">
        <f t="shared" si="27"/>
        <v>3.3381274657069682</v>
      </c>
      <c r="J97" s="73">
        <f t="shared" si="18"/>
        <v>0.12</v>
      </c>
      <c r="N97" s="234">
        <f t="shared" si="16"/>
        <v>45511</v>
      </c>
      <c r="O97" s="235">
        <f>IF(A97&gt;Input!$C$22,+O96,(IF(A97&lt;Input!$C$13,"",(Budget!A97-Input!$C$13)*Input!$C$62+Input!$C$15)))</f>
        <v>48</v>
      </c>
      <c r="P97" s="235">
        <f>(+O97*Input!$C$8)+Q97</f>
        <v>19.200000000000003</v>
      </c>
      <c r="Q97" s="235">
        <f>+O97*Input!$C$9</f>
        <v>12.48</v>
      </c>
      <c r="R97" s="235">
        <f t="shared" si="19"/>
        <v>6.7200000000000024</v>
      </c>
      <c r="S97" s="235">
        <f t="shared" si="17"/>
        <v>15.840000000000002</v>
      </c>
      <c r="T97" s="235">
        <f>IF(B97="",0,IF(B97&gt;-0.0001,MAX(IF(F97&gt;0.001,(F97*R97+Q97),MIN((+T96+D97+E97-C97+P97-P96),P97)),Q97),""))</f>
        <v>15.861872534293035</v>
      </c>
      <c r="U97" s="235">
        <f t="shared" si="21"/>
        <v>19.239999999999991</v>
      </c>
      <c r="V97" s="235">
        <f>IF(D97="",0,IF(D97&gt;-0.0001,MAX(IF(H97&gt;0.001,(H97*T97+S97),MIN((+V96+F97+G97-E97+R97-R96),R97)),S97),""))</f>
        <v>69.482831066182655</v>
      </c>
      <c r="W97" s="235">
        <f t="shared" si="23"/>
        <v>5.6199999999999992</v>
      </c>
      <c r="X97" s="235">
        <f>IF(+B97&gt;-0.01,+E97+X96,"")</f>
        <v>8.26</v>
      </c>
    </row>
    <row r="98" spans="1:24" ht="15.75" customHeight="1" x14ac:dyDescent="0.2">
      <c r="A98" s="35">
        <f>IF(A97="","",IF((1+A97)&lt;Input!$C$26,1+A97,""))</f>
        <v>45512</v>
      </c>
      <c r="B98" s="247"/>
      <c r="C98" s="11" t="str">
        <f>IF(B98="","",IF(B98&lt;0.0001,0,IF(B98&gt;0.0001,'Crop Coeff'!E93*B98,"")))</f>
        <v/>
      </c>
      <c r="D98" s="5"/>
      <c r="E98" s="5"/>
      <c r="F98" s="16"/>
      <c r="G98" s="75" t="str">
        <f t="shared" si="25"/>
        <v/>
      </c>
      <c r="H98" s="73" t="str">
        <f t="shared" si="26"/>
        <v/>
      </c>
      <c r="I98" s="68" t="str">
        <f t="shared" si="27"/>
        <v/>
      </c>
      <c r="J98" s="73" t="str">
        <f t="shared" si="18"/>
        <v/>
      </c>
      <c r="N98" s="234">
        <f t="shared" si="16"/>
        <v>45512</v>
      </c>
      <c r="O98" s="235">
        <f>IF(A98&gt;Input!$C$22,+O97,(IF(A98&lt;Input!$C$13,"",(Budget!A98-Input!$C$13)*Input!$C$62+Input!$C$15)))</f>
        <v>48</v>
      </c>
      <c r="P98" s="235">
        <f>(+O98*Input!$C$8)+Q98</f>
        <v>19.200000000000003</v>
      </c>
      <c r="Q98" s="235">
        <f>+O98*Input!$C$9</f>
        <v>12.48</v>
      </c>
      <c r="R98" s="235">
        <f t="shared" si="19"/>
        <v>6.7200000000000024</v>
      </c>
      <c r="S98" s="235">
        <f t="shared" si="17"/>
        <v>15.840000000000002</v>
      </c>
      <c r="T98" s="235">
        <f t="shared" si="20"/>
        <v>0</v>
      </c>
      <c r="U98" s="235">
        <f t="shared" si="21"/>
        <v>19.239999999999991</v>
      </c>
      <c r="V98" s="235">
        <f t="shared" si="22"/>
        <v>0</v>
      </c>
      <c r="W98" s="235">
        <f t="shared" si="23"/>
        <v>5.6199999999999992</v>
      </c>
      <c r="X98" s="235">
        <f t="shared" si="24"/>
        <v>8.26</v>
      </c>
    </row>
    <row r="99" spans="1:24" ht="15.75" customHeight="1" x14ac:dyDescent="0.2">
      <c r="A99" s="35">
        <f>IF(A98="","",IF((1+A98)&lt;Input!$C$26,1+A98,""))</f>
        <v>45513</v>
      </c>
      <c r="B99" s="5"/>
      <c r="C99" s="11" t="str">
        <f>IF(B99="","",IF(B99&lt;0.0001,0,IF(B99&gt;0.0001,'Crop Coeff'!E94*B99,"")))</f>
        <v/>
      </c>
      <c r="D99" s="5"/>
      <c r="E99" s="5"/>
      <c r="F99" s="16"/>
      <c r="G99" s="75" t="str">
        <f t="shared" si="25"/>
        <v/>
      </c>
      <c r="H99" s="73" t="str">
        <f t="shared" si="26"/>
        <v/>
      </c>
      <c r="I99" s="68" t="str">
        <f t="shared" si="27"/>
        <v/>
      </c>
      <c r="J99" s="73" t="str">
        <f t="shared" si="18"/>
        <v/>
      </c>
      <c r="N99" s="234">
        <f t="shared" si="16"/>
        <v>45513</v>
      </c>
      <c r="O99" s="235">
        <f>IF(A99&gt;Input!$C$22,+O98,(IF(A99&lt;Input!$C$13,"",(Budget!A99-Input!$C$13)*Input!$C$62+Input!$C$15)))</f>
        <v>48</v>
      </c>
      <c r="P99" s="235">
        <f>(+O99*Input!$C$8)+Q99</f>
        <v>19.200000000000003</v>
      </c>
      <c r="Q99" s="235">
        <f>+O99*Input!$C$9</f>
        <v>12.48</v>
      </c>
      <c r="R99" s="235">
        <f t="shared" si="19"/>
        <v>6.7200000000000024</v>
      </c>
      <c r="S99" s="235">
        <f t="shared" si="17"/>
        <v>15.840000000000002</v>
      </c>
      <c r="T99" s="235">
        <f t="shared" si="20"/>
        <v>0</v>
      </c>
      <c r="U99" s="235">
        <f t="shared" si="21"/>
        <v>19.239999999999991</v>
      </c>
      <c r="V99" s="235">
        <f t="shared" si="22"/>
        <v>0</v>
      </c>
      <c r="W99" s="235">
        <f t="shared" si="23"/>
        <v>5.6199999999999992</v>
      </c>
      <c r="X99" s="235">
        <f t="shared" si="24"/>
        <v>8.26</v>
      </c>
    </row>
    <row r="100" spans="1:24" ht="15.75" customHeight="1" x14ac:dyDescent="0.2">
      <c r="A100" s="35">
        <f>IF(A99="","",IF((1+A99)&lt;Input!$C$26,1+A99,""))</f>
        <v>45514</v>
      </c>
      <c r="B100" s="5"/>
      <c r="C100" s="11" t="str">
        <f>IF(B100="","",IF(B100&lt;0.0001,0,IF(B100&gt;0.0001,'Crop Coeff'!E95*B100,"")))</f>
        <v/>
      </c>
      <c r="D100" s="5"/>
      <c r="E100" s="5"/>
      <c r="F100" s="16"/>
      <c r="G100" s="75" t="str">
        <f t="shared" si="25"/>
        <v/>
      </c>
      <c r="H100" s="73" t="str">
        <f t="shared" si="26"/>
        <v/>
      </c>
      <c r="I100" s="68" t="str">
        <f t="shared" si="27"/>
        <v/>
      </c>
      <c r="J100" s="73" t="str">
        <f t="shared" si="18"/>
        <v/>
      </c>
      <c r="N100" s="234">
        <f t="shared" si="16"/>
        <v>45514</v>
      </c>
      <c r="O100" s="235">
        <f>IF(A100&gt;Input!$C$22,+O99,(IF(A100&lt;Input!$C$13,"",(Budget!A100-Input!$C$13)*Input!$C$62+Input!$C$15)))</f>
        <v>48</v>
      </c>
      <c r="P100" s="235">
        <f>(+O100*Input!$C$8)+Q100</f>
        <v>19.200000000000003</v>
      </c>
      <c r="Q100" s="235">
        <f>+O100*Input!$C$9</f>
        <v>12.48</v>
      </c>
      <c r="R100" s="235">
        <f t="shared" si="19"/>
        <v>6.7200000000000024</v>
      </c>
      <c r="S100" s="235">
        <f t="shared" si="17"/>
        <v>15.840000000000002</v>
      </c>
      <c r="T100" s="235">
        <f t="shared" si="20"/>
        <v>0</v>
      </c>
      <c r="U100" s="235">
        <f t="shared" si="21"/>
        <v>19.239999999999991</v>
      </c>
      <c r="V100" s="235">
        <f t="shared" si="22"/>
        <v>0</v>
      </c>
      <c r="W100" s="235">
        <f t="shared" si="23"/>
        <v>5.6199999999999992</v>
      </c>
      <c r="X100" s="235">
        <f t="shared" si="24"/>
        <v>8.26</v>
      </c>
    </row>
    <row r="101" spans="1:24" ht="15.75" customHeight="1" x14ac:dyDescent="0.2">
      <c r="A101" s="35">
        <f>IF(A100="","",IF((1+A100)&lt;Input!$C$26,1+A100,""))</f>
        <v>45515</v>
      </c>
      <c r="B101" s="5"/>
      <c r="C101" s="11" t="str">
        <f>IF(B101="","",IF(B101&lt;0.0001,0,IF(B101&gt;0.0001,'Crop Coeff'!E96*B101,"")))</f>
        <v/>
      </c>
      <c r="D101" s="5"/>
      <c r="E101" s="5"/>
      <c r="F101" s="16"/>
      <c r="G101" s="75" t="str">
        <f t="shared" si="25"/>
        <v/>
      </c>
      <c r="H101" s="73" t="str">
        <f t="shared" si="26"/>
        <v/>
      </c>
      <c r="I101" s="68" t="str">
        <f t="shared" si="27"/>
        <v/>
      </c>
      <c r="J101" s="73" t="str">
        <f t="shared" si="18"/>
        <v/>
      </c>
      <c r="N101" s="234">
        <f t="shared" si="16"/>
        <v>45515</v>
      </c>
      <c r="O101" s="235">
        <f>IF(A101&gt;Input!$C$22,+O100,(IF(A101&lt;Input!$C$13,"",(Budget!A101-Input!$C$13)*Input!$C$62+Input!$C$15)))</f>
        <v>48</v>
      </c>
      <c r="P101" s="235">
        <f>(+O101*Input!$C$8)+Q101</f>
        <v>19.200000000000003</v>
      </c>
      <c r="Q101" s="235">
        <f>+O101*Input!$C$9</f>
        <v>12.48</v>
      </c>
      <c r="R101" s="235">
        <f t="shared" si="19"/>
        <v>6.7200000000000024</v>
      </c>
      <c r="S101" s="235">
        <f t="shared" si="17"/>
        <v>15.840000000000002</v>
      </c>
      <c r="T101" s="235">
        <f t="shared" si="20"/>
        <v>0</v>
      </c>
      <c r="U101" s="235">
        <f t="shared" si="21"/>
        <v>19.239999999999991</v>
      </c>
      <c r="V101" s="235">
        <f t="shared" si="22"/>
        <v>0</v>
      </c>
      <c r="W101" s="235">
        <f t="shared" si="23"/>
        <v>5.6199999999999992</v>
      </c>
      <c r="X101" s="235">
        <f t="shared" si="24"/>
        <v>8.26</v>
      </c>
    </row>
    <row r="102" spans="1:24" ht="15.75" customHeight="1" x14ac:dyDescent="0.2">
      <c r="A102" s="35">
        <f>IF(A101="","",IF((1+A101)&lt;Input!$C$26,1+A101,""))</f>
        <v>45516</v>
      </c>
      <c r="B102" s="5"/>
      <c r="C102" s="11" t="str">
        <f>IF(B102="","",IF(B102&lt;0.0001,0,IF(B102&gt;0.0001,'Crop Coeff'!E97*B102,"")))</f>
        <v/>
      </c>
      <c r="D102" s="5"/>
      <c r="E102" s="5"/>
      <c r="F102" s="16"/>
      <c r="G102" s="75" t="str">
        <f t="shared" si="25"/>
        <v/>
      </c>
      <c r="H102" s="73" t="str">
        <f t="shared" si="26"/>
        <v/>
      </c>
      <c r="I102" s="68" t="str">
        <f t="shared" si="27"/>
        <v/>
      </c>
      <c r="J102" s="73" t="str">
        <f t="shared" si="18"/>
        <v/>
      </c>
      <c r="N102" s="234">
        <f t="shared" si="16"/>
        <v>45516</v>
      </c>
      <c r="O102" s="235">
        <f>IF(A102&gt;Input!$C$22,+O101,(IF(A102&lt;Input!$C$13,"",(Budget!A102-Input!$C$13)*Input!$C$62+Input!$C$15)))</f>
        <v>48</v>
      </c>
      <c r="P102" s="235">
        <f>(+O102*Input!$C$8)+Q102</f>
        <v>19.200000000000003</v>
      </c>
      <c r="Q102" s="235">
        <f>+O102*Input!$C$9</f>
        <v>12.48</v>
      </c>
      <c r="R102" s="235">
        <f t="shared" si="19"/>
        <v>6.7200000000000024</v>
      </c>
      <c r="S102" s="235">
        <f t="shared" si="17"/>
        <v>15.840000000000002</v>
      </c>
      <c r="T102" s="235">
        <f t="shared" si="20"/>
        <v>0</v>
      </c>
      <c r="U102" s="235">
        <f t="shared" si="21"/>
        <v>19.239999999999991</v>
      </c>
      <c r="V102" s="235">
        <f t="shared" si="22"/>
        <v>0</v>
      </c>
      <c r="W102" s="235">
        <f t="shared" si="23"/>
        <v>5.6199999999999992</v>
      </c>
      <c r="X102" s="235">
        <f t="shared" si="24"/>
        <v>8.26</v>
      </c>
    </row>
    <row r="103" spans="1:24" ht="15.75" customHeight="1" x14ac:dyDescent="0.2">
      <c r="A103" s="35">
        <f>IF(A102="","",IF((1+A102)&lt;Input!$C$26,1+A102,""))</f>
        <v>45517</v>
      </c>
      <c r="B103" s="5"/>
      <c r="C103" s="11" t="str">
        <f>IF(B103="","",IF(B103&lt;0.0001,0,IF(B103&gt;0.0001,'Crop Coeff'!E98*B103,"")))</f>
        <v/>
      </c>
      <c r="D103" s="5"/>
      <c r="E103" s="5"/>
      <c r="F103" s="16"/>
      <c r="G103" s="75" t="str">
        <f t="shared" si="25"/>
        <v/>
      </c>
      <c r="H103" s="73" t="str">
        <f t="shared" si="26"/>
        <v/>
      </c>
      <c r="I103" s="68" t="str">
        <f t="shared" si="27"/>
        <v/>
      </c>
      <c r="J103" s="73" t="str">
        <f t="shared" si="18"/>
        <v/>
      </c>
      <c r="N103" s="234">
        <f t="shared" si="16"/>
        <v>45517</v>
      </c>
      <c r="O103" s="235">
        <f>IF(A103&gt;Input!$C$22,+O102,(IF(A103&lt;Input!$C$13,"",(Budget!A103-Input!$C$13)*Input!$C$62+Input!$C$15)))</f>
        <v>48</v>
      </c>
      <c r="P103" s="235">
        <f>(+O103*Input!$C$8)+Q103</f>
        <v>19.200000000000003</v>
      </c>
      <c r="Q103" s="235">
        <f>+O103*Input!$C$9</f>
        <v>12.48</v>
      </c>
      <c r="R103" s="235">
        <f t="shared" si="19"/>
        <v>6.7200000000000024</v>
      </c>
      <c r="S103" s="235">
        <f t="shared" si="17"/>
        <v>15.840000000000002</v>
      </c>
      <c r="T103" s="235">
        <f t="shared" si="20"/>
        <v>0</v>
      </c>
      <c r="U103" s="235">
        <f t="shared" si="21"/>
        <v>19.239999999999991</v>
      </c>
      <c r="V103" s="235">
        <f t="shared" si="22"/>
        <v>0</v>
      </c>
      <c r="W103" s="235">
        <f t="shared" si="23"/>
        <v>5.6199999999999992</v>
      </c>
      <c r="X103" s="235">
        <f t="shared" si="24"/>
        <v>8.26</v>
      </c>
    </row>
    <row r="104" spans="1:24" ht="15.75" customHeight="1" x14ac:dyDescent="0.2">
      <c r="A104" s="35">
        <f>IF(A103="","",IF((1+A103)&lt;Input!$C$26,1+A103,""))</f>
        <v>45518</v>
      </c>
      <c r="B104" s="5"/>
      <c r="C104" s="11" t="str">
        <f>IF(B104="","",IF(B104&lt;0.0001,0,IF(B104&gt;0.0001,'Crop Coeff'!E99*B104,"")))</f>
        <v/>
      </c>
      <c r="D104" s="5"/>
      <c r="E104" s="5"/>
      <c r="F104" s="16"/>
      <c r="G104" s="75" t="str">
        <f t="shared" si="25"/>
        <v/>
      </c>
      <c r="H104" s="73" t="str">
        <f t="shared" si="26"/>
        <v/>
      </c>
      <c r="I104" s="68" t="str">
        <f t="shared" si="27"/>
        <v/>
      </c>
      <c r="J104" s="73" t="str">
        <f t="shared" si="18"/>
        <v/>
      </c>
      <c r="N104" s="234">
        <f t="shared" si="16"/>
        <v>45518</v>
      </c>
      <c r="O104" s="235">
        <f>IF(A104&gt;Input!$C$22,+O103,(IF(A104&lt;Input!$C$13,"",(Budget!A104-Input!$C$13)*Input!$C$62+Input!$C$15)))</f>
        <v>48</v>
      </c>
      <c r="P104" s="235">
        <f>(+O104*Input!$C$8)+Q104</f>
        <v>19.200000000000003</v>
      </c>
      <c r="Q104" s="235">
        <f>+O104*Input!$C$9</f>
        <v>12.48</v>
      </c>
      <c r="R104" s="235">
        <f t="shared" si="19"/>
        <v>6.7200000000000024</v>
      </c>
      <c r="S104" s="235">
        <f t="shared" si="17"/>
        <v>15.840000000000002</v>
      </c>
      <c r="T104" s="235">
        <f t="shared" si="20"/>
        <v>0</v>
      </c>
      <c r="U104" s="235">
        <f t="shared" si="21"/>
        <v>19.239999999999991</v>
      </c>
      <c r="V104" s="235">
        <f t="shared" si="22"/>
        <v>0</v>
      </c>
      <c r="W104" s="235">
        <f t="shared" si="23"/>
        <v>5.6199999999999992</v>
      </c>
      <c r="X104" s="235">
        <f t="shared" si="24"/>
        <v>8.26</v>
      </c>
    </row>
    <row r="105" spans="1:24" ht="15.75" customHeight="1" x14ac:dyDescent="0.2">
      <c r="A105" s="35">
        <f>IF(A104="","",IF((1+A104)&lt;Input!$C$26,1+A104,""))</f>
        <v>45519</v>
      </c>
      <c r="B105" s="5"/>
      <c r="C105" s="11" t="str">
        <f>IF(B105="","",IF(B105&lt;0.0001,0,IF(B105&gt;0.0001,'Crop Coeff'!E100*B105,"")))</f>
        <v/>
      </c>
      <c r="D105" s="5"/>
      <c r="E105" s="5"/>
      <c r="F105" s="16"/>
      <c r="G105" s="75" t="str">
        <f t="shared" si="25"/>
        <v/>
      </c>
      <c r="H105" s="73" t="str">
        <f t="shared" si="26"/>
        <v/>
      </c>
      <c r="I105" s="68" t="str">
        <f t="shared" si="27"/>
        <v/>
      </c>
      <c r="J105" s="73" t="str">
        <f t="shared" si="18"/>
        <v/>
      </c>
      <c r="N105" s="234">
        <f t="shared" si="16"/>
        <v>45519</v>
      </c>
      <c r="O105" s="235">
        <f>IF(A105&gt;Input!$C$22,+O104,(IF(A105&lt;Input!$C$13,"",(Budget!A105-Input!$C$13)*Input!$C$62+Input!$C$15)))</f>
        <v>48</v>
      </c>
      <c r="P105" s="235">
        <f>(+O105*Input!$C$8)+Q105</f>
        <v>19.200000000000003</v>
      </c>
      <c r="Q105" s="235">
        <f>+O105*Input!$C$9</f>
        <v>12.48</v>
      </c>
      <c r="R105" s="235">
        <f t="shared" si="19"/>
        <v>6.7200000000000024</v>
      </c>
      <c r="S105" s="235">
        <f t="shared" si="17"/>
        <v>15.840000000000002</v>
      </c>
      <c r="T105" s="235">
        <f t="shared" si="20"/>
        <v>0</v>
      </c>
      <c r="U105" s="235">
        <f t="shared" si="21"/>
        <v>19.239999999999991</v>
      </c>
      <c r="V105" s="235">
        <f t="shared" si="22"/>
        <v>0</v>
      </c>
      <c r="W105" s="235">
        <f t="shared" si="23"/>
        <v>5.6199999999999992</v>
      </c>
      <c r="X105" s="235">
        <f t="shared" si="24"/>
        <v>8.26</v>
      </c>
    </row>
    <row r="106" spans="1:24" ht="15.75" customHeight="1" x14ac:dyDescent="0.2">
      <c r="A106" s="35">
        <f>IF(A105="","",IF((1+A105)&lt;Input!$C$26,1+A105,""))</f>
        <v>45520</v>
      </c>
      <c r="B106" s="5"/>
      <c r="C106" s="11" t="str">
        <f>IF(B106="","",IF(B106&lt;0.0001,0,IF(B106&gt;0.0001,'Crop Coeff'!E101*B106,"")))</f>
        <v/>
      </c>
      <c r="D106" s="5"/>
      <c r="E106" s="5"/>
      <c r="F106" s="16"/>
      <c r="G106" s="75" t="str">
        <f t="shared" si="25"/>
        <v/>
      </c>
      <c r="H106" s="73" t="str">
        <f t="shared" si="26"/>
        <v/>
      </c>
      <c r="I106" s="68" t="str">
        <f t="shared" si="27"/>
        <v/>
      </c>
      <c r="J106" s="73" t="str">
        <f t="shared" si="18"/>
        <v/>
      </c>
      <c r="N106" s="234">
        <f t="shared" si="16"/>
        <v>45520</v>
      </c>
      <c r="O106" s="235">
        <f>IF(A106&gt;Input!$C$22,+O105,(IF(A106&lt;Input!$C$13,"",(Budget!A106-Input!$C$13)*Input!$C$62+Input!$C$15)))</f>
        <v>48</v>
      </c>
      <c r="P106" s="235">
        <f>(+O106*Input!$C$8)+Q106</f>
        <v>19.200000000000003</v>
      </c>
      <c r="Q106" s="235">
        <f>+O106*Input!$C$9</f>
        <v>12.48</v>
      </c>
      <c r="R106" s="235">
        <f t="shared" si="19"/>
        <v>6.7200000000000024</v>
      </c>
      <c r="S106" s="235">
        <f t="shared" si="17"/>
        <v>15.840000000000002</v>
      </c>
      <c r="T106" s="235">
        <f t="shared" si="20"/>
        <v>0</v>
      </c>
      <c r="U106" s="235">
        <f t="shared" si="21"/>
        <v>19.239999999999991</v>
      </c>
      <c r="V106" s="235">
        <f t="shared" si="22"/>
        <v>0</v>
      </c>
      <c r="W106" s="235">
        <f t="shared" si="23"/>
        <v>5.6199999999999992</v>
      </c>
      <c r="X106" s="235">
        <f t="shared" si="24"/>
        <v>8.26</v>
      </c>
    </row>
    <row r="107" spans="1:24" ht="15.75" customHeight="1" x14ac:dyDescent="0.2">
      <c r="A107" s="35">
        <f>IF(A106="","",IF((1+A106)&lt;Input!$C$26,1+A106,""))</f>
        <v>45521</v>
      </c>
      <c r="B107" s="5"/>
      <c r="C107" s="11" t="str">
        <f>IF(B107="","",IF(B107&lt;0.0001,0,IF(B107&gt;0.0001,'Crop Coeff'!E102*B107,"")))</f>
        <v/>
      </c>
      <c r="D107" s="5"/>
      <c r="E107" s="5"/>
      <c r="F107" s="16"/>
      <c r="G107" s="75" t="str">
        <f t="shared" si="25"/>
        <v/>
      </c>
      <c r="H107" s="73" t="str">
        <f t="shared" si="26"/>
        <v/>
      </c>
      <c r="I107" s="68" t="str">
        <f t="shared" si="27"/>
        <v/>
      </c>
      <c r="J107" s="73" t="str">
        <f t="shared" si="18"/>
        <v/>
      </c>
      <c r="N107" s="234">
        <f t="shared" si="16"/>
        <v>45521</v>
      </c>
      <c r="O107" s="235">
        <f>IF(A107&gt;Input!$C$22,+O106,(IF(A107&lt;Input!$C$13,"",(Budget!A107-Input!$C$13)*Input!$C$62+Input!$C$15)))</f>
        <v>48</v>
      </c>
      <c r="P107" s="235">
        <f>(+O107*Input!$C$8)+Q107</f>
        <v>19.200000000000003</v>
      </c>
      <c r="Q107" s="235">
        <f>+O107*Input!$C$9</f>
        <v>12.48</v>
      </c>
      <c r="R107" s="235">
        <f t="shared" si="19"/>
        <v>6.7200000000000024</v>
      </c>
      <c r="S107" s="235">
        <f t="shared" si="17"/>
        <v>15.840000000000002</v>
      </c>
      <c r="T107" s="235">
        <f t="shared" si="20"/>
        <v>0</v>
      </c>
      <c r="U107" s="235">
        <f t="shared" si="21"/>
        <v>19.239999999999991</v>
      </c>
      <c r="V107" s="235">
        <f t="shared" si="22"/>
        <v>0</v>
      </c>
      <c r="W107" s="235">
        <f t="shared" si="23"/>
        <v>5.6199999999999992</v>
      </c>
      <c r="X107" s="235">
        <f t="shared" si="24"/>
        <v>8.26</v>
      </c>
    </row>
    <row r="108" spans="1:24" ht="15.75" customHeight="1" x14ac:dyDescent="0.2">
      <c r="A108" s="35">
        <f>IF(A107="","",IF((1+A107)&lt;Input!$C$26,1+A107,""))</f>
        <v>45522</v>
      </c>
      <c r="B108" s="5"/>
      <c r="C108" s="11" t="str">
        <f>IF(B108="","",IF(B108&lt;0.0001,0,IF(B108&gt;0.0001,'Crop Coeff'!E103*B108,"")))</f>
        <v/>
      </c>
      <c r="D108" s="5"/>
      <c r="E108" s="5"/>
      <c r="F108" s="16"/>
      <c r="G108" s="75" t="str">
        <f t="shared" si="25"/>
        <v/>
      </c>
      <c r="H108" s="73" t="str">
        <f t="shared" si="26"/>
        <v/>
      </c>
      <c r="I108" s="68" t="str">
        <f t="shared" si="27"/>
        <v/>
      </c>
      <c r="J108" s="73" t="str">
        <f t="shared" si="18"/>
        <v/>
      </c>
      <c r="N108" s="234">
        <f t="shared" si="16"/>
        <v>45522</v>
      </c>
      <c r="O108" s="235">
        <f>IF(A108&gt;Input!$C$22,+O107,(IF(A108&lt;Input!$C$13,"",(Budget!A108-Input!$C$13)*Input!$C$62+Input!$C$15)))</f>
        <v>48</v>
      </c>
      <c r="P108" s="235">
        <f>(+O108*Input!$C$8)+Q108</f>
        <v>19.200000000000003</v>
      </c>
      <c r="Q108" s="235">
        <f>+O108*Input!$C$9</f>
        <v>12.48</v>
      </c>
      <c r="R108" s="235">
        <f t="shared" si="19"/>
        <v>6.7200000000000024</v>
      </c>
      <c r="S108" s="235">
        <f t="shared" si="17"/>
        <v>15.840000000000002</v>
      </c>
      <c r="T108" s="235">
        <f t="shared" si="20"/>
        <v>0</v>
      </c>
      <c r="U108" s="235">
        <f t="shared" si="21"/>
        <v>19.239999999999991</v>
      </c>
      <c r="V108" s="235">
        <f t="shared" si="22"/>
        <v>0</v>
      </c>
      <c r="W108" s="235">
        <f t="shared" si="23"/>
        <v>5.6199999999999992</v>
      </c>
      <c r="X108" s="235">
        <f t="shared" si="24"/>
        <v>8.26</v>
      </c>
    </row>
    <row r="109" spans="1:24" ht="15.75" customHeight="1" x14ac:dyDescent="0.2">
      <c r="A109" s="35">
        <f>IF(A108="","",IF((1+A108)&lt;Input!$C$26,1+A108,""))</f>
        <v>45523</v>
      </c>
      <c r="B109" s="5"/>
      <c r="C109" s="11" t="str">
        <f>IF(B109="","",IF(B109&lt;0.0001,0,IF(B109&gt;0.0001,'Crop Coeff'!E104*B109,"")))</f>
        <v/>
      </c>
      <c r="D109" s="5"/>
      <c r="E109" s="5"/>
      <c r="F109" s="16"/>
      <c r="G109" s="75" t="str">
        <f t="shared" si="25"/>
        <v/>
      </c>
      <c r="H109" s="73" t="str">
        <f t="shared" si="26"/>
        <v/>
      </c>
      <c r="I109" s="68" t="str">
        <f t="shared" si="27"/>
        <v/>
      </c>
      <c r="J109" s="73" t="str">
        <f t="shared" si="18"/>
        <v/>
      </c>
      <c r="N109" s="234">
        <f t="shared" si="16"/>
        <v>45523</v>
      </c>
      <c r="O109" s="235">
        <f>IF(A109&gt;Input!$C$22,+O108,(IF(A109&lt;Input!$C$13,"",(Budget!A109-Input!$C$13)*Input!$C$62+Input!$C$15)))</f>
        <v>48</v>
      </c>
      <c r="P109" s="235">
        <f>(+O109*Input!$C$8)+Q109</f>
        <v>19.200000000000003</v>
      </c>
      <c r="Q109" s="235">
        <f>+O109*Input!$C$9</f>
        <v>12.48</v>
      </c>
      <c r="R109" s="235">
        <f t="shared" si="19"/>
        <v>6.7200000000000024</v>
      </c>
      <c r="S109" s="235">
        <f t="shared" si="17"/>
        <v>15.840000000000002</v>
      </c>
      <c r="T109" s="235">
        <f t="shared" si="20"/>
        <v>0</v>
      </c>
      <c r="U109" s="235">
        <f t="shared" si="21"/>
        <v>19.239999999999991</v>
      </c>
      <c r="V109" s="235">
        <f t="shared" si="22"/>
        <v>0</v>
      </c>
      <c r="W109" s="235">
        <f t="shared" si="23"/>
        <v>5.6199999999999992</v>
      </c>
      <c r="X109" s="235">
        <f t="shared" si="24"/>
        <v>8.26</v>
      </c>
    </row>
    <row r="110" spans="1:24" ht="15.75" customHeight="1" x14ac:dyDescent="0.2">
      <c r="A110" s="35">
        <f>IF(A109="","",IF((1+A109)&lt;Input!$C$26,1+A109,""))</f>
        <v>45524</v>
      </c>
      <c r="B110" s="5"/>
      <c r="C110" s="11" t="str">
        <f>IF(B110="","",IF(B110&lt;0.0001,0,IF(B110&gt;0.0001,'Crop Coeff'!E105*B110,"")))</f>
        <v/>
      </c>
      <c r="D110" s="5"/>
      <c r="E110" s="5"/>
      <c r="F110" s="16"/>
      <c r="G110" s="75" t="str">
        <f t="shared" si="25"/>
        <v/>
      </c>
      <c r="H110" s="73" t="str">
        <f t="shared" si="26"/>
        <v/>
      </c>
      <c r="I110" s="68" t="str">
        <f t="shared" si="27"/>
        <v/>
      </c>
      <c r="J110" s="73" t="str">
        <f t="shared" si="18"/>
        <v/>
      </c>
      <c r="N110" s="234">
        <f t="shared" si="16"/>
        <v>45524</v>
      </c>
      <c r="O110" s="235">
        <f>IF(A110&gt;Input!$C$22,+O109,(IF(A110&lt;Input!$C$13,"",(Budget!A110-Input!$C$13)*Input!$C$62+Input!$C$15)))</f>
        <v>48</v>
      </c>
      <c r="P110" s="235">
        <f>(+O110*Input!$C$8)+Q110</f>
        <v>19.200000000000003</v>
      </c>
      <c r="Q110" s="235">
        <f>+O110*Input!$C$9</f>
        <v>12.48</v>
      </c>
      <c r="R110" s="235">
        <f t="shared" si="19"/>
        <v>6.7200000000000024</v>
      </c>
      <c r="S110" s="235">
        <f t="shared" si="17"/>
        <v>15.840000000000002</v>
      </c>
      <c r="T110" s="235">
        <f t="shared" si="20"/>
        <v>0</v>
      </c>
      <c r="U110" s="235">
        <f t="shared" si="21"/>
        <v>19.239999999999991</v>
      </c>
      <c r="V110" s="235">
        <f t="shared" si="22"/>
        <v>0</v>
      </c>
      <c r="W110" s="235">
        <f t="shared" si="23"/>
        <v>5.6199999999999992</v>
      </c>
      <c r="X110" s="235">
        <f t="shared" si="24"/>
        <v>8.26</v>
      </c>
    </row>
    <row r="111" spans="1:24" ht="15.75" customHeight="1" x14ac:dyDescent="0.2">
      <c r="A111" s="35">
        <f>IF(A110="","",IF((1+A110)&lt;Input!$C$26,1+A110,""))</f>
        <v>45525</v>
      </c>
      <c r="B111" s="5"/>
      <c r="C111" s="11" t="str">
        <f>IF(B111="","",IF(B111&lt;0.0001,0,IF(B111&gt;0.0001,'Crop Coeff'!E106*B111,"")))</f>
        <v/>
      </c>
      <c r="D111" s="5"/>
      <c r="E111" s="5"/>
      <c r="F111" s="16"/>
      <c r="G111" s="75" t="str">
        <f t="shared" si="25"/>
        <v/>
      </c>
      <c r="H111" s="73" t="str">
        <f t="shared" si="26"/>
        <v/>
      </c>
      <c r="I111" s="68" t="str">
        <f t="shared" si="27"/>
        <v/>
      </c>
      <c r="J111" s="73" t="str">
        <f t="shared" si="18"/>
        <v/>
      </c>
      <c r="N111" s="234">
        <f t="shared" si="16"/>
        <v>45525</v>
      </c>
      <c r="O111" s="235">
        <f>IF(A111&gt;Input!$C$22,+O110,(IF(A111&lt;Input!$C$13,"",(Budget!A111-Input!$C$13)*Input!$C$62+Input!$C$15)))</f>
        <v>48</v>
      </c>
      <c r="P111" s="235">
        <f>(+O111*Input!$C$8)+Q111</f>
        <v>19.200000000000003</v>
      </c>
      <c r="Q111" s="235">
        <f>+O111*Input!$C$9</f>
        <v>12.48</v>
      </c>
      <c r="R111" s="235">
        <f t="shared" si="19"/>
        <v>6.7200000000000024</v>
      </c>
      <c r="S111" s="235">
        <f t="shared" si="17"/>
        <v>15.840000000000002</v>
      </c>
      <c r="T111" s="235">
        <f t="shared" si="20"/>
        <v>0</v>
      </c>
      <c r="U111" s="235">
        <f t="shared" si="21"/>
        <v>19.239999999999991</v>
      </c>
      <c r="V111" s="235">
        <f t="shared" si="22"/>
        <v>0</v>
      </c>
      <c r="W111" s="235">
        <f t="shared" si="23"/>
        <v>5.6199999999999992</v>
      </c>
      <c r="X111" s="235">
        <f t="shared" si="24"/>
        <v>8.26</v>
      </c>
    </row>
    <row r="112" spans="1:24" ht="15.75" customHeight="1" x14ac:dyDescent="0.2">
      <c r="A112" s="35">
        <f>IF(A111="","",IF((1+A111)&lt;Input!$C$26,1+A111,""))</f>
        <v>45526</v>
      </c>
      <c r="B112" s="5"/>
      <c r="C112" s="11" t="str">
        <f>IF(B112="","",IF(B112&lt;0.0001,0,IF(B112&gt;0.0001,'Crop Coeff'!E107*B112,"")))</f>
        <v/>
      </c>
      <c r="D112" s="5"/>
      <c r="E112" s="5"/>
      <c r="F112" s="16"/>
      <c r="G112" s="75" t="str">
        <f t="shared" si="25"/>
        <v/>
      </c>
      <c r="H112" s="73" t="str">
        <f t="shared" si="26"/>
        <v/>
      </c>
      <c r="I112" s="68" t="str">
        <f t="shared" si="27"/>
        <v/>
      </c>
      <c r="J112" s="73" t="str">
        <f t="shared" si="18"/>
        <v/>
      </c>
      <c r="N112" s="234">
        <f t="shared" si="16"/>
        <v>45526</v>
      </c>
      <c r="O112" s="235">
        <f>IF(A112&gt;Input!$C$22,+O111,(IF(A112&lt;Input!$C$13,"",(Budget!A112-Input!$C$13)*Input!$C$62+Input!$C$15)))</f>
        <v>48</v>
      </c>
      <c r="P112" s="235">
        <f>(+O112*Input!$C$8)+Q112</f>
        <v>19.200000000000003</v>
      </c>
      <c r="Q112" s="235">
        <f>+O112*Input!$C$9</f>
        <v>12.48</v>
      </c>
      <c r="R112" s="235">
        <f t="shared" si="19"/>
        <v>6.7200000000000024</v>
      </c>
      <c r="S112" s="235">
        <f t="shared" si="17"/>
        <v>15.840000000000002</v>
      </c>
      <c r="T112" s="235">
        <f t="shared" si="20"/>
        <v>0</v>
      </c>
      <c r="U112" s="235">
        <f t="shared" si="21"/>
        <v>19.239999999999991</v>
      </c>
      <c r="V112" s="235">
        <f t="shared" si="22"/>
        <v>0</v>
      </c>
      <c r="W112" s="235">
        <f t="shared" si="23"/>
        <v>5.6199999999999992</v>
      </c>
      <c r="X112" s="235">
        <f t="shared" si="24"/>
        <v>8.26</v>
      </c>
    </row>
    <row r="113" spans="1:24" ht="15.75" customHeight="1" x14ac:dyDescent="0.2">
      <c r="A113" s="35">
        <f>IF(A112="","",IF((1+A112)&lt;Input!$C$26,1+A112,""))</f>
        <v>45527</v>
      </c>
      <c r="B113" s="5"/>
      <c r="C113" s="11" t="str">
        <f>IF(B113="","",IF(B113&lt;0.0001,0,IF(B113&gt;0.0001,'Crop Coeff'!E108*B113,"")))</f>
        <v/>
      </c>
      <c r="D113" s="5"/>
      <c r="E113" s="5"/>
      <c r="F113" s="16"/>
      <c r="G113" s="75" t="str">
        <f t="shared" si="25"/>
        <v/>
      </c>
      <c r="H113" s="73" t="str">
        <f t="shared" si="26"/>
        <v/>
      </c>
      <c r="I113" s="68" t="str">
        <f t="shared" si="27"/>
        <v/>
      </c>
      <c r="J113" s="73" t="str">
        <f t="shared" si="18"/>
        <v/>
      </c>
      <c r="N113" s="234">
        <f t="shared" si="16"/>
        <v>45527</v>
      </c>
      <c r="O113" s="235">
        <f>IF(A113&gt;Input!$C$22,+O112,(IF(A113&lt;Input!$C$13,"",(Budget!A113-Input!$C$13)*Input!$C$62+Input!$C$15)))</f>
        <v>48</v>
      </c>
      <c r="P113" s="235">
        <f>(+O113*Input!$C$8)+Q113</f>
        <v>19.200000000000003</v>
      </c>
      <c r="Q113" s="235">
        <f>+O113*Input!$C$9</f>
        <v>12.48</v>
      </c>
      <c r="R113" s="235">
        <f t="shared" si="19"/>
        <v>6.7200000000000024</v>
      </c>
      <c r="S113" s="235">
        <f>+(1-$F$4)*R113+Q113</f>
        <v>15.840000000000002</v>
      </c>
      <c r="T113" s="235">
        <f t="shared" si="20"/>
        <v>0</v>
      </c>
      <c r="U113" s="235">
        <f t="shared" si="21"/>
        <v>19.239999999999991</v>
      </c>
      <c r="V113" s="235">
        <f t="shared" si="22"/>
        <v>0</v>
      </c>
      <c r="W113" s="235">
        <f t="shared" si="23"/>
        <v>5.6199999999999992</v>
      </c>
      <c r="X113" s="235">
        <f t="shared" si="24"/>
        <v>8.26</v>
      </c>
    </row>
    <row r="114" spans="1:24" ht="15.75" customHeight="1" x14ac:dyDescent="0.2">
      <c r="A114" s="35">
        <f>IF(A113="","",IF((1+A113)&lt;Input!$C$26,1+A113,""))</f>
        <v>45528</v>
      </c>
      <c r="B114" s="5"/>
      <c r="C114" s="11" t="str">
        <f>IF(B114="","",IF(B114&lt;0.0001,0,IF(B114&gt;0.0001,'Crop Coeff'!E109*B114,"")))</f>
        <v/>
      </c>
      <c r="D114" s="5"/>
      <c r="E114" s="5"/>
      <c r="F114" s="16"/>
      <c r="G114" s="75" t="str">
        <f t="shared" si="25"/>
        <v/>
      </c>
      <c r="H114" s="73" t="str">
        <f t="shared" si="26"/>
        <v/>
      </c>
      <c r="I114" s="68" t="str">
        <f t="shared" si="27"/>
        <v/>
      </c>
      <c r="J114" s="73" t="str">
        <f t="shared" si="18"/>
        <v/>
      </c>
      <c r="N114" s="234">
        <f t="shared" si="16"/>
        <v>45528</v>
      </c>
      <c r="O114" s="235">
        <f>IF(A114&gt;Input!$C$22,+O113,(IF(A114&lt;Input!$C$13,"",(Budget!A114-Input!$C$13)*Input!$C$62+Input!$C$15)))</f>
        <v>48</v>
      </c>
      <c r="P114" s="235">
        <f>(+O114*Input!$C$8)+Q114</f>
        <v>19.200000000000003</v>
      </c>
      <c r="Q114" s="235">
        <f>+O114*Input!$C$9</f>
        <v>12.48</v>
      </c>
      <c r="R114" s="235">
        <f t="shared" si="19"/>
        <v>6.7200000000000024</v>
      </c>
      <c r="S114" s="235">
        <f>+(1-$F$4)*R114+Q114</f>
        <v>15.840000000000002</v>
      </c>
      <c r="T114" s="235">
        <f t="shared" si="20"/>
        <v>0</v>
      </c>
      <c r="U114" s="235">
        <f t="shared" si="21"/>
        <v>19.239999999999991</v>
      </c>
      <c r="V114" s="235">
        <f t="shared" si="22"/>
        <v>0</v>
      </c>
      <c r="W114" s="235">
        <f t="shared" si="23"/>
        <v>5.6199999999999992</v>
      </c>
      <c r="X114" s="235">
        <f t="shared" si="24"/>
        <v>8.26</v>
      </c>
    </row>
    <row r="115" spans="1:24" ht="15.75" customHeight="1" x14ac:dyDescent="0.2">
      <c r="A115" s="35">
        <f>IF(A114="","",IF((1+A114)&lt;Input!$C$26,1+A114,""))</f>
        <v>45529</v>
      </c>
      <c r="B115" s="5"/>
      <c r="C115" s="11" t="str">
        <f>IF(B115="","",IF(B115&lt;0.0001,0,IF(B115&gt;0.0001,'Crop Coeff'!E110*B115,"")))</f>
        <v/>
      </c>
      <c r="D115" s="5"/>
      <c r="E115" s="5"/>
      <c r="F115" s="16"/>
      <c r="G115" s="75" t="str">
        <f t="shared" si="25"/>
        <v/>
      </c>
      <c r="H115" s="73" t="str">
        <f t="shared" si="26"/>
        <v/>
      </c>
      <c r="I115" s="68" t="str">
        <f t="shared" si="27"/>
        <v/>
      </c>
      <c r="J115" s="73" t="str">
        <f t="shared" si="18"/>
        <v/>
      </c>
      <c r="N115" s="234">
        <f t="shared" si="16"/>
        <v>45529</v>
      </c>
      <c r="O115" s="235">
        <f>IF(A115&gt;Input!$C$22,+O114,(IF(A115&lt;Input!$C$13,"",(Budget!A115-Input!$C$13)*Input!$C$62+Input!$C$15)))</f>
        <v>48</v>
      </c>
      <c r="P115" s="235">
        <f>(+O115*Input!$C$8)+Q115</f>
        <v>19.200000000000003</v>
      </c>
      <c r="Q115" s="235">
        <f>+O115*Input!$C$9</f>
        <v>12.48</v>
      </c>
      <c r="R115" s="235">
        <f t="shared" si="19"/>
        <v>6.7200000000000024</v>
      </c>
      <c r="S115" s="235">
        <f>+(1-$F$4)*R115+Q115</f>
        <v>15.840000000000002</v>
      </c>
      <c r="T115" s="235">
        <f t="shared" si="20"/>
        <v>0</v>
      </c>
      <c r="U115" s="235">
        <f t="shared" si="21"/>
        <v>19.239999999999991</v>
      </c>
      <c r="V115" s="235">
        <f t="shared" si="22"/>
        <v>0</v>
      </c>
      <c r="W115" s="235">
        <f t="shared" si="23"/>
        <v>5.6199999999999992</v>
      </c>
      <c r="X115" s="235">
        <f t="shared" si="24"/>
        <v>8.26</v>
      </c>
    </row>
    <row r="116" spans="1:24" ht="15.75" customHeight="1" x14ac:dyDescent="0.2">
      <c r="A116" s="35">
        <f>IF(A115="","",IF((1+A115)&lt;Input!$C$26,1+A115,""))</f>
        <v>45530</v>
      </c>
      <c r="B116" s="5"/>
      <c r="C116" s="11" t="str">
        <f>IF(B116="","",IF(B116&lt;0.0001,0,IF(B116&gt;0.0001,'Crop Coeff'!E111*B116,"")))</f>
        <v/>
      </c>
      <c r="D116" s="5"/>
      <c r="E116" s="5"/>
      <c r="F116" s="16"/>
      <c r="G116" s="75" t="str">
        <f t="shared" si="25"/>
        <v/>
      </c>
      <c r="H116" s="73" t="str">
        <f t="shared" si="26"/>
        <v/>
      </c>
      <c r="I116" s="68" t="str">
        <f t="shared" si="27"/>
        <v/>
      </c>
      <c r="J116" s="73" t="str">
        <f t="shared" si="18"/>
        <v/>
      </c>
      <c r="N116" s="234">
        <f t="shared" si="16"/>
        <v>45530</v>
      </c>
      <c r="O116" s="235">
        <f>IF(A116&gt;Input!$C$22,+O115,(IF(A116&lt;Input!$C$13,"",(Budget!A116-Input!$C$13)*Input!$C$62+Input!$C$15)))</f>
        <v>48</v>
      </c>
      <c r="P116" s="235">
        <f>(+O116*Input!$C$8)+Q116</f>
        <v>19.200000000000003</v>
      </c>
      <c r="Q116" s="235">
        <f>+O116*Input!$C$9</f>
        <v>12.48</v>
      </c>
      <c r="R116" s="235">
        <f t="shared" si="19"/>
        <v>6.7200000000000024</v>
      </c>
      <c r="S116" s="235">
        <f>+(1-$F$4)*R116+Q116</f>
        <v>15.840000000000002</v>
      </c>
      <c r="T116" s="235">
        <f t="shared" si="20"/>
        <v>0</v>
      </c>
      <c r="U116" s="235">
        <f t="shared" si="21"/>
        <v>19.239999999999991</v>
      </c>
      <c r="V116" s="235">
        <f t="shared" si="22"/>
        <v>0</v>
      </c>
      <c r="W116" s="235">
        <f t="shared" si="23"/>
        <v>5.6199999999999992</v>
      </c>
      <c r="X116" s="235">
        <f t="shared" si="24"/>
        <v>8.26</v>
      </c>
    </row>
    <row r="117" spans="1:24" ht="15.75" customHeight="1" x14ac:dyDescent="0.2">
      <c r="A117" s="35">
        <f>IF(A116="","",IF((1+A116)&lt;Input!$C$26,1+A116,""))</f>
        <v>45531</v>
      </c>
      <c r="B117" s="5"/>
      <c r="C117" s="11" t="str">
        <f>IF(B117="","",IF(B117&lt;0.0001,0,IF(B117&gt;0.0001,'Crop Coeff'!E112*B117,"")))</f>
        <v/>
      </c>
      <c r="D117" s="5"/>
      <c r="E117" s="5"/>
      <c r="F117" s="16"/>
      <c r="G117" s="75" t="str">
        <f t="shared" si="25"/>
        <v/>
      </c>
      <c r="H117" s="73" t="str">
        <f t="shared" si="26"/>
        <v/>
      </c>
      <c r="I117" s="68" t="str">
        <f t="shared" si="27"/>
        <v/>
      </c>
      <c r="J117" s="73" t="str">
        <f t="shared" si="18"/>
        <v/>
      </c>
      <c r="N117" s="234">
        <f>+A117</f>
        <v>45531</v>
      </c>
      <c r="O117" s="235">
        <f>IF(A117&gt;Input!$C$22,+O116,(IF(A117&lt;Input!$C$13,"",(Budget!A117-Input!$C$13)*Input!$C$62+Input!$C$15)))</f>
        <v>48</v>
      </c>
      <c r="P117" s="235">
        <f>(+O117*Input!$C$8)+Q117</f>
        <v>19.200000000000003</v>
      </c>
      <c r="Q117" s="235">
        <f>+O117*Input!$C$9</f>
        <v>12.48</v>
      </c>
      <c r="R117" s="235">
        <f>+P117-Q117</f>
        <v>6.7200000000000024</v>
      </c>
      <c r="S117" s="235">
        <f>+(1-$F$4)*R117+Q117</f>
        <v>15.840000000000002</v>
      </c>
      <c r="T117" s="235">
        <f t="shared" si="20"/>
        <v>0</v>
      </c>
      <c r="U117" s="235">
        <f>IF(+B117&gt;-0.01,+B117+U116,"")</f>
        <v>19.239999999999991</v>
      </c>
      <c r="V117" s="235">
        <f t="shared" si="22"/>
        <v>0</v>
      </c>
      <c r="W117" s="235">
        <f>IF(+B117&gt;-0.01,+D117+W116,"")</f>
        <v>5.6199999999999992</v>
      </c>
      <c r="X117" s="235">
        <f>IF(+B117&gt;-0.01,+E117+X116,"")</f>
        <v>8.26</v>
      </c>
    </row>
    <row r="118" spans="1:24" ht="15.75" customHeight="1" x14ac:dyDescent="0.2">
      <c r="A118" s="35">
        <f>IF(A117="","",IF((1+A117)&lt;Input!$C$26,1+A117,""))</f>
        <v>45532</v>
      </c>
      <c r="B118" s="5"/>
      <c r="C118" s="11" t="str">
        <f>IF(B118="","",IF(B118&lt;0.0001,0,IF(B118&gt;0.0001,'Crop Coeff'!E113*B118,"")))</f>
        <v/>
      </c>
      <c r="D118" s="5"/>
      <c r="E118" s="5"/>
      <c r="F118" s="16"/>
      <c r="G118" s="75" t="str">
        <f t="shared" ref="G118:G147" si="28">IF(B118="","",IF(B118&gt;-0.0001,IF(F118&gt;0.0001,+F118,IF((+T118-Q118)/(P118-Q118)&gt;1,1,(MAX(0,(+T118-Q118)/(P118-Q118))))),""))</f>
        <v/>
      </c>
      <c r="H118" s="73" t="str">
        <f t="shared" ref="H118:H147" si="29">IF(B118="","",IF(B118&gt;-0.0001,IF((+T118-Q118)&lt;0,0,+T118-Q118),""))</f>
        <v/>
      </c>
      <c r="I118" s="68" t="str">
        <f t="shared" ref="I118:I147" si="30">IF(B118="","",IF(B118&gt;-0.0001,IF((P118-T118)&lt;0,0,P118-T118),""))</f>
        <v/>
      </c>
      <c r="J118" s="73" t="str">
        <f t="shared" ref="J118:J147" si="31">IF(D118&gt;0.001,MIN(I117+C118,D118),"")</f>
        <v/>
      </c>
      <c r="N118" s="234">
        <f t="shared" ref="N118:N147" si="32">+A118</f>
        <v>45532</v>
      </c>
      <c r="O118" s="235">
        <f>IF(A118&gt;Input!$C$22,+O117,(IF(A118&lt;Input!$C$13,"",(Budget!A118-Input!$C$13)*Input!$C$62+Input!$C$15)))</f>
        <v>48</v>
      </c>
      <c r="P118" s="235">
        <f>(+O118*Input!$C$8)+Q118</f>
        <v>19.200000000000003</v>
      </c>
      <c r="Q118" s="235">
        <f>+O118*Input!$C$9</f>
        <v>12.48</v>
      </c>
      <c r="R118" s="235">
        <f t="shared" ref="R118:R147" si="33">+P118-Q118</f>
        <v>6.7200000000000024</v>
      </c>
      <c r="S118" s="235">
        <f t="shared" ref="S118:S147" si="34">+(1-$F$4)*R118+Q118</f>
        <v>15.840000000000002</v>
      </c>
      <c r="T118" s="235">
        <f t="shared" ref="T118:T147" si="35">IF(B118="",0,IF(B118&gt;-0.0001,MAX(IF(F118&gt;0.001,(F118*R118+Q118),MIN((+T117+D118+E118-C118+P118-P117),P118)),Q118),""))</f>
        <v>0</v>
      </c>
      <c r="U118" s="235">
        <f t="shared" ref="U118:U147" si="36">IF(+B118&gt;-0.01,+B118+U117,"")</f>
        <v>19.239999999999991</v>
      </c>
      <c r="V118" s="235">
        <f t="shared" ref="V118:V147" si="37">IF(D118="",0,IF(D118&gt;-0.0001,MAX(IF(H118&gt;0.001,(H118*T118+S118),MIN((+V117+F118+G118-E118+R118-R117),R118)),S118),""))</f>
        <v>0</v>
      </c>
      <c r="W118" s="235">
        <f t="shared" ref="W118:W147" si="38">IF(+B118&gt;-0.01,+D118+W117,"")</f>
        <v>5.6199999999999992</v>
      </c>
      <c r="X118" s="235">
        <f t="shared" ref="X118:X147" si="39">IF(+B118&gt;-0.01,+E118+X117,"")</f>
        <v>8.26</v>
      </c>
    </row>
    <row r="119" spans="1:24" ht="15.75" customHeight="1" x14ac:dyDescent="0.2">
      <c r="A119" s="35">
        <f>IF(A118="","",IF((1+A118)&lt;Input!$C$26,1+A118,""))</f>
        <v>45533</v>
      </c>
      <c r="B119" s="5"/>
      <c r="C119" s="11" t="str">
        <f>IF(B119="","",IF(B119&lt;0.0001,0,IF(B119&gt;0.0001,'Crop Coeff'!E114*B119,"")))</f>
        <v/>
      </c>
      <c r="D119" s="5"/>
      <c r="E119" s="5"/>
      <c r="F119" s="16"/>
      <c r="G119" s="75" t="str">
        <f t="shared" si="28"/>
        <v/>
      </c>
      <c r="H119" s="73" t="str">
        <f t="shared" si="29"/>
        <v/>
      </c>
      <c r="I119" s="68" t="str">
        <f t="shared" si="30"/>
        <v/>
      </c>
      <c r="J119" s="73" t="str">
        <f t="shared" si="31"/>
        <v/>
      </c>
      <c r="N119" s="234">
        <f t="shared" si="32"/>
        <v>45533</v>
      </c>
      <c r="O119" s="235">
        <f>IF(A119&gt;Input!$C$22,+O118,(IF(A119&lt;Input!$C$13,"",(Budget!A119-Input!$C$13)*Input!$C$62+Input!$C$15)))</f>
        <v>48</v>
      </c>
      <c r="P119" s="235">
        <f>(+O119*Input!$C$8)+Q119</f>
        <v>19.200000000000003</v>
      </c>
      <c r="Q119" s="235">
        <f>+O119*Input!$C$9</f>
        <v>12.48</v>
      </c>
      <c r="R119" s="235">
        <f t="shared" si="33"/>
        <v>6.7200000000000024</v>
      </c>
      <c r="S119" s="235">
        <f t="shared" si="34"/>
        <v>15.840000000000002</v>
      </c>
      <c r="T119" s="235">
        <f t="shared" si="35"/>
        <v>0</v>
      </c>
      <c r="U119" s="235">
        <f t="shared" si="36"/>
        <v>19.239999999999991</v>
      </c>
      <c r="V119" s="235">
        <f t="shared" si="37"/>
        <v>0</v>
      </c>
      <c r="W119" s="235">
        <f t="shared" si="38"/>
        <v>5.6199999999999992</v>
      </c>
      <c r="X119" s="235">
        <f t="shared" si="39"/>
        <v>8.26</v>
      </c>
    </row>
    <row r="120" spans="1:24" ht="15.75" customHeight="1" x14ac:dyDescent="0.2">
      <c r="A120" s="35">
        <f>IF(A119="","",IF((1+A119)&lt;Input!$C$26,1+A119,""))</f>
        <v>45534</v>
      </c>
      <c r="B120" s="5"/>
      <c r="C120" s="11" t="str">
        <f>IF(B120="","",IF(B120&lt;0.0001,0,IF(B120&gt;0.0001,'Crop Coeff'!E115*B120,"")))</f>
        <v/>
      </c>
      <c r="D120" s="5"/>
      <c r="E120" s="5"/>
      <c r="F120" s="16"/>
      <c r="G120" s="75" t="str">
        <f t="shared" si="28"/>
        <v/>
      </c>
      <c r="H120" s="73" t="str">
        <f t="shared" si="29"/>
        <v/>
      </c>
      <c r="I120" s="68" t="str">
        <f t="shared" si="30"/>
        <v/>
      </c>
      <c r="J120" s="73" t="str">
        <f t="shared" si="31"/>
        <v/>
      </c>
      <c r="N120" s="234">
        <f t="shared" si="32"/>
        <v>45534</v>
      </c>
      <c r="O120" s="235">
        <f>IF(A120&gt;Input!$C$22,+O119,(IF(A120&lt;Input!$C$13,"",(Budget!A120-Input!$C$13)*Input!$C$62+Input!$C$15)))</f>
        <v>48</v>
      </c>
      <c r="P120" s="235">
        <f>(+O120*Input!$C$8)+Q120</f>
        <v>19.200000000000003</v>
      </c>
      <c r="Q120" s="235">
        <f>+O120*Input!$C$9</f>
        <v>12.48</v>
      </c>
      <c r="R120" s="235">
        <f t="shared" si="33"/>
        <v>6.7200000000000024</v>
      </c>
      <c r="S120" s="235">
        <f t="shared" si="34"/>
        <v>15.840000000000002</v>
      </c>
      <c r="T120" s="235">
        <f t="shared" si="35"/>
        <v>0</v>
      </c>
      <c r="U120" s="235">
        <f t="shared" si="36"/>
        <v>19.239999999999991</v>
      </c>
      <c r="V120" s="235">
        <f t="shared" si="37"/>
        <v>0</v>
      </c>
      <c r="W120" s="235">
        <f t="shared" si="38"/>
        <v>5.6199999999999992</v>
      </c>
      <c r="X120" s="235">
        <f t="shared" si="39"/>
        <v>8.26</v>
      </c>
    </row>
    <row r="121" spans="1:24" ht="15.75" customHeight="1" x14ac:dyDescent="0.2">
      <c r="A121" s="35">
        <f>IF(A120="","",IF((1+A120)&lt;Input!$C$26,1+A120,""))</f>
        <v>45535</v>
      </c>
      <c r="B121" s="5"/>
      <c r="C121" s="11" t="str">
        <f>IF(B121="","",IF(B121&lt;0.0001,0,IF(B121&gt;0.0001,'Crop Coeff'!E116*B121,"")))</f>
        <v/>
      </c>
      <c r="D121" s="5"/>
      <c r="E121" s="5"/>
      <c r="F121" s="16"/>
      <c r="G121" s="75" t="str">
        <f t="shared" si="28"/>
        <v/>
      </c>
      <c r="H121" s="73" t="str">
        <f t="shared" si="29"/>
        <v/>
      </c>
      <c r="I121" s="68" t="str">
        <f t="shared" si="30"/>
        <v/>
      </c>
      <c r="J121" s="73" t="str">
        <f t="shared" si="31"/>
        <v/>
      </c>
      <c r="N121" s="234">
        <f t="shared" si="32"/>
        <v>45535</v>
      </c>
      <c r="O121" s="235">
        <f>IF(A121&gt;Input!$C$22,+O120,(IF(A121&lt;Input!$C$13,"",(Budget!A121-Input!$C$13)*Input!$C$62+Input!$C$15)))</f>
        <v>48</v>
      </c>
      <c r="P121" s="235">
        <f>(+O121*Input!$C$8)+Q121</f>
        <v>19.200000000000003</v>
      </c>
      <c r="Q121" s="235">
        <f>+O121*Input!$C$9</f>
        <v>12.48</v>
      </c>
      <c r="R121" s="235">
        <f t="shared" si="33"/>
        <v>6.7200000000000024</v>
      </c>
      <c r="S121" s="235">
        <f t="shared" si="34"/>
        <v>15.840000000000002</v>
      </c>
      <c r="T121" s="235">
        <f t="shared" si="35"/>
        <v>0</v>
      </c>
      <c r="U121" s="235">
        <f t="shared" si="36"/>
        <v>19.239999999999991</v>
      </c>
      <c r="V121" s="235">
        <f t="shared" si="37"/>
        <v>0</v>
      </c>
      <c r="W121" s="235">
        <f t="shared" si="38"/>
        <v>5.6199999999999992</v>
      </c>
      <c r="X121" s="235">
        <f t="shared" si="39"/>
        <v>8.26</v>
      </c>
    </row>
    <row r="122" spans="1:24" ht="15.75" customHeight="1" x14ac:dyDescent="0.2">
      <c r="A122" s="35">
        <f>IF(A121="","",IF((1+A121)&lt;Input!$C$26,1+A121,""))</f>
        <v>45536</v>
      </c>
      <c r="B122" s="5"/>
      <c r="C122" s="11" t="str">
        <f>IF(B122="","",IF(B122&lt;0.0001,0,IF(B122&gt;0.0001,'Crop Coeff'!E117*B122,"")))</f>
        <v/>
      </c>
      <c r="D122" s="5"/>
      <c r="E122" s="5"/>
      <c r="F122" s="16"/>
      <c r="G122" s="75" t="str">
        <f t="shared" si="28"/>
        <v/>
      </c>
      <c r="H122" s="73" t="str">
        <f t="shared" si="29"/>
        <v/>
      </c>
      <c r="I122" s="68" t="str">
        <f t="shared" si="30"/>
        <v/>
      </c>
      <c r="J122" s="73" t="str">
        <f t="shared" si="31"/>
        <v/>
      </c>
      <c r="N122" s="234">
        <f t="shared" si="32"/>
        <v>45536</v>
      </c>
      <c r="O122" s="235">
        <f>IF(A122&gt;Input!$C$22,+O121,(IF(A122&lt;Input!$C$13,"",(Budget!A122-Input!$C$13)*Input!$C$62+Input!$C$15)))</f>
        <v>48</v>
      </c>
      <c r="P122" s="235">
        <f>(+O122*Input!$C$8)+Q122</f>
        <v>19.200000000000003</v>
      </c>
      <c r="Q122" s="235">
        <f>+O122*Input!$C$9</f>
        <v>12.48</v>
      </c>
      <c r="R122" s="235">
        <f t="shared" si="33"/>
        <v>6.7200000000000024</v>
      </c>
      <c r="S122" s="235">
        <f t="shared" si="34"/>
        <v>15.840000000000002</v>
      </c>
      <c r="T122" s="235">
        <f t="shared" si="35"/>
        <v>0</v>
      </c>
      <c r="U122" s="235">
        <f t="shared" si="36"/>
        <v>19.239999999999991</v>
      </c>
      <c r="V122" s="235">
        <f t="shared" si="37"/>
        <v>0</v>
      </c>
      <c r="W122" s="235">
        <f t="shared" si="38"/>
        <v>5.6199999999999992</v>
      </c>
      <c r="X122" s="235">
        <f t="shared" si="39"/>
        <v>8.26</v>
      </c>
    </row>
    <row r="123" spans="1:24" ht="15.75" customHeight="1" x14ac:dyDescent="0.2">
      <c r="A123" s="35">
        <f>IF(A122="","",IF((1+A122)&lt;Input!$C$26,1+A122,""))</f>
        <v>45537</v>
      </c>
      <c r="B123" s="5"/>
      <c r="C123" s="11" t="str">
        <f>IF(B123="","",IF(B123&lt;0.0001,0,IF(B123&gt;0.0001,'Crop Coeff'!E118*B123,"")))</f>
        <v/>
      </c>
      <c r="D123" s="5"/>
      <c r="E123" s="5"/>
      <c r="F123" s="16"/>
      <c r="G123" s="75" t="str">
        <f t="shared" si="28"/>
        <v/>
      </c>
      <c r="H123" s="73" t="str">
        <f t="shared" si="29"/>
        <v/>
      </c>
      <c r="I123" s="68" t="str">
        <f t="shared" si="30"/>
        <v/>
      </c>
      <c r="J123" s="73" t="str">
        <f t="shared" si="31"/>
        <v/>
      </c>
      <c r="N123" s="234">
        <f t="shared" si="32"/>
        <v>45537</v>
      </c>
      <c r="O123" s="235">
        <f>IF(A123&gt;Input!$C$22,+O122,(IF(A123&lt;Input!$C$13,"",(Budget!A123-Input!$C$13)*Input!$C$62+Input!$C$15)))</f>
        <v>48</v>
      </c>
      <c r="P123" s="235">
        <f>(+O123*Input!$C$8)+Q123</f>
        <v>19.200000000000003</v>
      </c>
      <c r="Q123" s="235">
        <f>+O123*Input!$C$9</f>
        <v>12.48</v>
      </c>
      <c r="R123" s="235">
        <f t="shared" si="33"/>
        <v>6.7200000000000024</v>
      </c>
      <c r="S123" s="235">
        <f t="shared" si="34"/>
        <v>15.840000000000002</v>
      </c>
      <c r="T123" s="235">
        <f t="shared" si="35"/>
        <v>0</v>
      </c>
      <c r="U123" s="235">
        <f t="shared" si="36"/>
        <v>19.239999999999991</v>
      </c>
      <c r="V123" s="235">
        <f t="shared" si="37"/>
        <v>0</v>
      </c>
      <c r="W123" s="235">
        <f t="shared" si="38"/>
        <v>5.6199999999999992</v>
      </c>
      <c r="X123" s="235">
        <f t="shared" si="39"/>
        <v>8.26</v>
      </c>
    </row>
    <row r="124" spans="1:24" ht="15.75" customHeight="1" x14ac:dyDescent="0.2">
      <c r="A124" s="35">
        <f>IF(A123="","",IF((1+A123)&lt;Input!$C$26,1+A123,""))</f>
        <v>45538</v>
      </c>
      <c r="B124" s="5"/>
      <c r="C124" s="11" t="str">
        <f>IF(B124="","",IF(B124&lt;0.0001,0,IF(B124&gt;0.0001,'Crop Coeff'!E119*B124,"")))</f>
        <v/>
      </c>
      <c r="D124" s="5"/>
      <c r="E124" s="5"/>
      <c r="F124" s="16"/>
      <c r="G124" s="75" t="str">
        <f t="shared" si="28"/>
        <v/>
      </c>
      <c r="H124" s="73" t="str">
        <f t="shared" si="29"/>
        <v/>
      </c>
      <c r="I124" s="68" t="str">
        <f t="shared" si="30"/>
        <v/>
      </c>
      <c r="J124" s="73" t="str">
        <f t="shared" si="31"/>
        <v/>
      </c>
      <c r="N124" s="234">
        <f t="shared" si="32"/>
        <v>45538</v>
      </c>
      <c r="O124" s="235">
        <f>IF(A124&gt;Input!$C$22,+O123,(IF(A124&lt;Input!$C$13,"",(Budget!A124-Input!$C$13)*Input!$C$62+Input!$C$15)))</f>
        <v>48</v>
      </c>
      <c r="P124" s="235">
        <f>(+O124*Input!$C$8)+Q124</f>
        <v>19.200000000000003</v>
      </c>
      <c r="Q124" s="235">
        <f>+O124*Input!$C$9</f>
        <v>12.48</v>
      </c>
      <c r="R124" s="235">
        <f t="shared" si="33"/>
        <v>6.7200000000000024</v>
      </c>
      <c r="S124" s="235">
        <f t="shared" si="34"/>
        <v>15.840000000000002</v>
      </c>
      <c r="T124" s="235">
        <f t="shared" si="35"/>
        <v>0</v>
      </c>
      <c r="U124" s="235">
        <f t="shared" si="36"/>
        <v>19.239999999999991</v>
      </c>
      <c r="V124" s="235">
        <f t="shared" si="37"/>
        <v>0</v>
      </c>
      <c r="W124" s="235">
        <f t="shared" si="38"/>
        <v>5.6199999999999992</v>
      </c>
      <c r="X124" s="235">
        <f t="shared" si="39"/>
        <v>8.26</v>
      </c>
    </row>
    <row r="125" spans="1:24" ht="15.75" customHeight="1" x14ac:dyDescent="0.2">
      <c r="A125" s="35">
        <f>IF(A124="","",IF((1+A124)&lt;Input!$C$26,1+A124,""))</f>
        <v>45539</v>
      </c>
      <c r="B125" s="5"/>
      <c r="C125" s="11" t="str">
        <f>IF(B125="","",IF(B125&lt;0.0001,0,IF(B125&gt;0.0001,'Crop Coeff'!E120*B125,"")))</f>
        <v/>
      </c>
      <c r="D125" s="5"/>
      <c r="E125" s="5"/>
      <c r="F125" s="16"/>
      <c r="G125" s="75" t="str">
        <f t="shared" si="28"/>
        <v/>
      </c>
      <c r="H125" s="73" t="str">
        <f t="shared" si="29"/>
        <v/>
      </c>
      <c r="I125" s="68" t="str">
        <f t="shared" si="30"/>
        <v/>
      </c>
      <c r="J125" s="73" t="str">
        <f t="shared" si="31"/>
        <v/>
      </c>
      <c r="N125" s="234">
        <f t="shared" si="32"/>
        <v>45539</v>
      </c>
      <c r="O125" s="235">
        <f>IF(A125&gt;Input!$C$22,+O124,(IF(A125&lt;Input!$C$13,"",(Budget!A125-Input!$C$13)*Input!$C$62+Input!$C$15)))</f>
        <v>48</v>
      </c>
      <c r="P125" s="235">
        <f>(+O125*Input!$C$8)+Q125</f>
        <v>19.200000000000003</v>
      </c>
      <c r="Q125" s="235">
        <f>+O125*Input!$C$9</f>
        <v>12.48</v>
      </c>
      <c r="R125" s="235">
        <f t="shared" si="33"/>
        <v>6.7200000000000024</v>
      </c>
      <c r="S125" s="235">
        <f t="shared" si="34"/>
        <v>15.840000000000002</v>
      </c>
      <c r="T125" s="235">
        <f t="shared" si="35"/>
        <v>0</v>
      </c>
      <c r="U125" s="235">
        <f t="shared" si="36"/>
        <v>19.239999999999991</v>
      </c>
      <c r="V125" s="235">
        <f t="shared" si="37"/>
        <v>0</v>
      </c>
      <c r="W125" s="235">
        <f t="shared" si="38"/>
        <v>5.6199999999999992</v>
      </c>
      <c r="X125" s="235">
        <f t="shared" si="39"/>
        <v>8.26</v>
      </c>
    </row>
    <row r="126" spans="1:24" ht="15.75" customHeight="1" x14ac:dyDescent="0.2">
      <c r="A126" s="35">
        <f>IF(A125="","",IF((1+A125)&lt;Input!$C$26,1+A125,""))</f>
        <v>45540</v>
      </c>
      <c r="B126" s="5"/>
      <c r="C126" s="11" t="str">
        <f>IF(B126="","",IF(B126&lt;0.0001,0,IF(B126&gt;0.0001,'Crop Coeff'!E121*B126,"")))</f>
        <v/>
      </c>
      <c r="D126" s="5"/>
      <c r="E126" s="5"/>
      <c r="F126" s="16"/>
      <c r="G126" s="75" t="str">
        <f t="shared" si="28"/>
        <v/>
      </c>
      <c r="H126" s="73" t="str">
        <f t="shared" si="29"/>
        <v/>
      </c>
      <c r="I126" s="68" t="str">
        <f t="shared" si="30"/>
        <v/>
      </c>
      <c r="J126" s="73" t="str">
        <f t="shared" si="31"/>
        <v/>
      </c>
      <c r="N126" s="234">
        <f t="shared" si="32"/>
        <v>45540</v>
      </c>
      <c r="O126" s="235">
        <f>IF(A126&gt;Input!$C$22,+O125,(IF(A126&lt;Input!$C$13,"",(Budget!A126-Input!$C$13)*Input!$C$62+Input!$C$15)))</f>
        <v>48</v>
      </c>
      <c r="P126" s="235">
        <f>(+O126*Input!$C$8)+Q126</f>
        <v>19.200000000000003</v>
      </c>
      <c r="Q126" s="235">
        <f>+O126*Input!$C$9</f>
        <v>12.48</v>
      </c>
      <c r="R126" s="235">
        <f t="shared" si="33"/>
        <v>6.7200000000000024</v>
      </c>
      <c r="S126" s="235">
        <f t="shared" si="34"/>
        <v>15.840000000000002</v>
      </c>
      <c r="T126" s="235">
        <f t="shared" si="35"/>
        <v>0</v>
      </c>
      <c r="U126" s="235">
        <f t="shared" si="36"/>
        <v>19.239999999999991</v>
      </c>
      <c r="V126" s="235">
        <f t="shared" si="37"/>
        <v>0</v>
      </c>
      <c r="W126" s="235">
        <f t="shared" si="38"/>
        <v>5.6199999999999992</v>
      </c>
      <c r="X126" s="235">
        <f t="shared" si="39"/>
        <v>8.26</v>
      </c>
    </row>
    <row r="127" spans="1:24" ht="15.75" customHeight="1" x14ac:dyDescent="0.2">
      <c r="A127" s="35">
        <f>IF(A126="","",IF((1+A126)&lt;Input!$C$26,1+A126,""))</f>
        <v>45541</v>
      </c>
      <c r="B127" s="5"/>
      <c r="C127" s="11" t="str">
        <f>IF(B127="","",IF(B127&lt;0.0001,0,IF(B127&gt;0.0001,'Crop Coeff'!E122*B127,"")))</f>
        <v/>
      </c>
      <c r="D127" s="5"/>
      <c r="E127" s="5"/>
      <c r="F127" s="16"/>
      <c r="G127" s="75" t="str">
        <f t="shared" si="28"/>
        <v/>
      </c>
      <c r="H127" s="73" t="str">
        <f t="shared" si="29"/>
        <v/>
      </c>
      <c r="I127" s="68" t="str">
        <f t="shared" si="30"/>
        <v/>
      </c>
      <c r="J127" s="73" t="str">
        <f t="shared" si="31"/>
        <v/>
      </c>
      <c r="N127" s="234">
        <f t="shared" si="32"/>
        <v>45541</v>
      </c>
      <c r="O127" s="235">
        <f>IF(A127&gt;Input!$C$22,+O126,(IF(A127&lt;Input!$C$13,"",(Budget!A127-Input!$C$13)*Input!$C$62+Input!$C$15)))</f>
        <v>48</v>
      </c>
      <c r="P127" s="235">
        <f>(+O127*Input!$C$8)+Q127</f>
        <v>19.200000000000003</v>
      </c>
      <c r="Q127" s="235">
        <f>+O127*Input!$C$9</f>
        <v>12.48</v>
      </c>
      <c r="R127" s="235">
        <f t="shared" si="33"/>
        <v>6.7200000000000024</v>
      </c>
      <c r="S127" s="235">
        <f t="shared" si="34"/>
        <v>15.840000000000002</v>
      </c>
      <c r="T127" s="235">
        <f t="shared" si="35"/>
        <v>0</v>
      </c>
      <c r="U127" s="235">
        <f t="shared" si="36"/>
        <v>19.239999999999991</v>
      </c>
      <c r="V127" s="235">
        <f t="shared" si="37"/>
        <v>0</v>
      </c>
      <c r="W127" s="235">
        <f t="shared" si="38"/>
        <v>5.6199999999999992</v>
      </c>
      <c r="X127" s="235">
        <f t="shared" si="39"/>
        <v>8.26</v>
      </c>
    </row>
    <row r="128" spans="1:24" ht="15.75" customHeight="1" x14ac:dyDescent="0.2">
      <c r="A128" s="35" t="str">
        <f>IF(A127="","",IF((1+A127)&lt;Input!$C$26,1+A127,""))</f>
        <v/>
      </c>
      <c r="B128" s="5"/>
      <c r="C128" s="11" t="str">
        <f>IF(B128="","",IF(B128&lt;0.0001,0,IF(B128&gt;0.0001,'Crop Coeff'!E123*B128,"")))</f>
        <v/>
      </c>
      <c r="D128" s="5"/>
      <c r="E128" s="5"/>
      <c r="F128" s="16"/>
      <c r="G128" s="75" t="str">
        <f t="shared" si="28"/>
        <v/>
      </c>
      <c r="H128" s="73" t="str">
        <f t="shared" si="29"/>
        <v/>
      </c>
      <c r="I128" s="68" t="str">
        <f t="shared" si="30"/>
        <v/>
      </c>
      <c r="J128" s="73" t="str">
        <f t="shared" si="31"/>
        <v/>
      </c>
      <c r="N128" s="234" t="str">
        <f t="shared" si="32"/>
        <v/>
      </c>
      <c r="O128" s="235">
        <f>IF(A128&gt;Input!$C$22,+O127,(IF(A128&lt;Input!$C$13,"",(Budget!A128-Input!$C$13)*Input!$C$62+Input!$C$15)))</f>
        <v>48</v>
      </c>
      <c r="P128" s="235">
        <f>(+O128*Input!$C$8)+Q128</f>
        <v>19.200000000000003</v>
      </c>
      <c r="Q128" s="235">
        <f>+O128*Input!$C$9</f>
        <v>12.48</v>
      </c>
      <c r="R128" s="235">
        <f t="shared" si="33"/>
        <v>6.7200000000000024</v>
      </c>
      <c r="S128" s="235">
        <f t="shared" si="34"/>
        <v>15.840000000000002</v>
      </c>
      <c r="T128" s="235">
        <f t="shared" si="35"/>
        <v>0</v>
      </c>
      <c r="U128" s="235">
        <f t="shared" si="36"/>
        <v>19.239999999999991</v>
      </c>
      <c r="V128" s="235">
        <f t="shared" si="37"/>
        <v>0</v>
      </c>
      <c r="W128" s="235">
        <f t="shared" si="38"/>
        <v>5.6199999999999992</v>
      </c>
      <c r="X128" s="235">
        <f t="shared" si="39"/>
        <v>8.26</v>
      </c>
    </row>
    <row r="129" spans="1:24" ht="15.75" customHeight="1" x14ac:dyDescent="0.2">
      <c r="A129" s="35" t="str">
        <f>IF(A128="","",IF((1+A128)&lt;Input!$C$26,1+A128,""))</f>
        <v/>
      </c>
      <c r="B129" s="5"/>
      <c r="C129" s="11" t="str">
        <f>IF(B129="","",IF(B129&lt;0.0001,0,IF(B129&gt;0.0001,'Crop Coeff'!E124*B129,"")))</f>
        <v/>
      </c>
      <c r="D129" s="5"/>
      <c r="E129" s="5"/>
      <c r="F129" s="16"/>
      <c r="G129" s="75" t="str">
        <f t="shared" si="28"/>
        <v/>
      </c>
      <c r="H129" s="73" t="str">
        <f t="shared" si="29"/>
        <v/>
      </c>
      <c r="I129" s="68" t="str">
        <f t="shared" si="30"/>
        <v/>
      </c>
      <c r="J129" s="73" t="str">
        <f t="shared" si="31"/>
        <v/>
      </c>
      <c r="N129" s="234" t="str">
        <f t="shared" si="32"/>
        <v/>
      </c>
      <c r="O129" s="235">
        <f>IF(A129&gt;Input!$C$22,+O128,(IF(A129&lt;Input!$C$13,"",(Budget!A129-Input!$C$13)*Input!$C$62+Input!$C$15)))</f>
        <v>48</v>
      </c>
      <c r="P129" s="235">
        <f>(+O129*Input!$C$8)+Q129</f>
        <v>19.200000000000003</v>
      </c>
      <c r="Q129" s="235">
        <f>+O129*Input!$C$9</f>
        <v>12.48</v>
      </c>
      <c r="R129" s="235">
        <f t="shared" si="33"/>
        <v>6.7200000000000024</v>
      </c>
      <c r="S129" s="235">
        <f t="shared" si="34"/>
        <v>15.840000000000002</v>
      </c>
      <c r="T129" s="235">
        <f t="shared" si="35"/>
        <v>0</v>
      </c>
      <c r="U129" s="235">
        <f t="shared" si="36"/>
        <v>19.239999999999991</v>
      </c>
      <c r="V129" s="235">
        <f t="shared" si="37"/>
        <v>0</v>
      </c>
      <c r="W129" s="235">
        <f t="shared" si="38"/>
        <v>5.6199999999999992</v>
      </c>
      <c r="X129" s="235">
        <f t="shared" si="39"/>
        <v>8.26</v>
      </c>
    </row>
    <row r="130" spans="1:24" ht="15.75" customHeight="1" x14ac:dyDescent="0.2">
      <c r="A130" s="35" t="str">
        <f>IF(A129="","",IF((1+A129)&lt;Input!$C$26,1+A129,""))</f>
        <v/>
      </c>
      <c r="B130" s="5"/>
      <c r="C130" s="11" t="str">
        <f>IF(B130="","",IF(B130&lt;0.0001,0,IF(B130&gt;0.0001,'Crop Coeff'!E125*B130,"")))</f>
        <v/>
      </c>
      <c r="D130" s="5"/>
      <c r="E130" s="5"/>
      <c r="F130" s="16"/>
      <c r="G130" s="75" t="str">
        <f t="shared" si="28"/>
        <v/>
      </c>
      <c r="H130" s="73" t="str">
        <f t="shared" si="29"/>
        <v/>
      </c>
      <c r="I130" s="68" t="str">
        <f t="shared" si="30"/>
        <v/>
      </c>
      <c r="J130" s="73" t="str">
        <f t="shared" si="31"/>
        <v/>
      </c>
      <c r="N130" s="234" t="str">
        <f t="shared" si="32"/>
        <v/>
      </c>
      <c r="O130" s="235">
        <f>IF(A130&gt;Input!$C$22,+O129,(IF(A130&lt;Input!$C$13,"",(Budget!A130-Input!$C$13)*Input!$C$62+Input!$C$15)))</f>
        <v>48</v>
      </c>
      <c r="P130" s="235">
        <f>(+O130*Input!$C$8)+Q130</f>
        <v>19.200000000000003</v>
      </c>
      <c r="Q130" s="235">
        <f>+O130*Input!$C$9</f>
        <v>12.48</v>
      </c>
      <c r="R130" s="235">
        <f t="shared" si="33"/>
        <v>6.7200000000000024</v>
      </c>
      <c r="S130" s="235">
        <f t="shared" si="34"/>
        <v>15.840000000000002</v>
      </c>
      <c r="T130" s="235">
        <f t="shared" si="35"/>
        <v>0</v>
      </c>
      <c r="U130" s="235">
        <f t="shared" si="36"/>
        <v>19.239999999999991</v>
      </c>
      <c r="V130" s="235">
        <f t="shared" si="37"/>
        <v>0</v>
      </c>
      <c r="W130" s="235">
        <f t="shared" si="38"/>
        <v>5.6199999999999992</v>
      </c>
      <c r="X130" s="235">
        <f t="shared" si="39"/>
        <v>8.26</v>
      </c>
    </row>
    <row r="131" spans="1:24" ht="15.75" customHeight="1" x14ac:dyDescent="0.2">
      <c r="A131" s="35" t="str">
        <f>IF(A130="","",IF((1+A130)&lt;Input!$C$26,1+A130,""))</f>
        <v/>
      </c>
      <c r="B131" s="5"/>
      <c r="C131" s="11" t="str">
        <f>IF(B131="","",IF(B131&lt;0.0001,0,IF(B131&gt;0.0001,'Crop Coeff'!E126*B131,"")))</f>
        <v/>
      </c>
      <c r="D131" s="5"/>
      <c r="E131" s="5"/>
      <c r="F131" s="16"/>
      <c r="G131" s="75" t="str">
        <f t="shared" si="28"/>
        <v/>
      </c>
      <c r="H131" s="73" t="str">
        <f t="shared" si="29"/>
        <v/>
      </c>
      <c r="I131" s="68" t="str">
        <f t="shared" si="30"/>
        <v/>
      </c>
      <c r="J131" s="73" t="str">
        <f t="shared" si="31"/>
        <v/>
      </c>
      <c r="N131" s="234" t="str">
        <f t="shared" si="32"/>
        <v/>
      </c>
      <c r="O131" s="235">
        <f>IF(A131&gt;Input!$C$22,+O130,(IF(A131&lt;Input!$C$13,"",(Budget!A131-Input!$C$13)*Input!$C$62+Input!$C$15)))</f>
        <v>48</v>
      </c>
      <c r="P131" s="235">
        <f>(+O131*Input!$C$8)+Q131</f>
        <v>19.200000000000003</v>
      </c>
      <c r="Q131" s="235">
        <f>+O131*Input!$C$9</f>
        <v>12.48</v>
      </c>
      <c r="R131" s="235">
        <f t="shared" si="33"/>
        <v>6.7200000000000024</v>
      </c>
      <c r="S131" s="235">
        <f t="shared" si="34"/>
        <v>15.840000000000002</v>
      </c>
      <c r="T131" s="235">
        <f t="shared" si="35"/>
        <v>0</v>
      </c>
      <c r="U131" s="235">
        <f t="shared" si="36"/>
        <v>19.239999999999991</v>
      </c>
      <c r="V131" s="235">
        <f t="shared" si="37"/>
        <v>0</v>
      </c>
      <c r="W131" s="235">
        <f t="shared" si="38"/>
        <v>5.6199999999999992</v>
      </c>
      <c r="X131" s="235">
        <f t="shared" si="39"/>
        <v>8.26</v>
      </c>
    </row>
    <row r="132" spans="1:24" ht="15.75" customHeight="1" x14ac:dyDescent="0.2">
      <c r="A132" s="35" t="str">
        <f>IF(A131="","",IF((1+A131)&lt;Input!$C$26,1+A131,""))</f>
        <v/>
      </c>
      <c r="B132" s="5"/>
      <c r="C132" s="11" t="str">
        <f>IF(B132="","",IF(B132&lt;0.0001,0,IF(B132&gt;0.0001,'Crop Coeff'!E127*B132,"")))</f>
        <v/>
      </c>
      <c r="D132" s="5"/>
      <c r="E132" s="5"/>
      <c r="F132" s="16"/>
      <c r="G132" s="75" t="str">
        <f t="shared" si="28"/>
        <v/>
      </c>
      <c r="H132" s="73" t="str">
        <f t="shared" si="29"/>
        <v/>
      </c>
      <c r="I132" s="68" t="str">
        <f t="shared" si="30"/>
        <v/>
      </c>
      <c r="J132" s="73" t="str">
        <f t="shared" si="31"/>
        <v/>
      </c>
      <c r="N132" s="234" t="str">
        <f t="shared" si="32"/>
        <v/>
      </c>
      <c r="O132" s="235">
        <f>IF(A132&gt;Input!$C$22,+O131,(IF(A132&lt;Input!$C$13,"",(Budget!A132-Input!$C$13)*Input!$C$62+Input!$C$15)))</f>
        <v>48</v>
      </c>
      <c r="P132" s="235">
        <f>(+O132*Input!$C$8)+Q132</f>
        <v>19.200000000000003</v>
      </c>
      <c r="Q132" s="235">
        <f>+O132*Input!$C$9</f>
        <v>12.48</v>
      </c>
      <c r="R132" s="235">
        <f t="shared" si="33"/>
        <v>6.7200000000000024</v>
      </c>
      <c r="S132" s="235">
        <f t="shared" si="34"/>
        <v>15.840000000000002</v>
      </c>
      <c r="T132" s="235">
        <f t="shared" si="35"/>
        <v>0</v>
      </c>
      <c r="U132" s="235">
        <f t="shared" si="36"/>
        <v>19.239999999999991</v>
      </c>
      <c r="V132" s="235">
        <f t="shared" si="37"/>
        <v>0</v>
      </c>
      <c r="W132" s="235">
        <f t="shared" si="38"/>
        <v>5.6199999999999992</v>
      </c>
      <c r="X132" s="235">
        <f t="shared" si="39"/>
        <v>8.26</v>
      </c>
    </row>
    <row r="133" spans="1:24" ht="15.75" customHeight="1" x14ac:dyDescent="0.2">
      <c r="A133" s="35" t="str">
        <f>IF(A132="","",IF((1+A132)&lt;Input!$C$26,1+A132,""))</f>
        <v/>
      </c>
      <c r="B133" s="5"/>
      <c r="C133" s="11" t="str">
        <f>IF(B133="","",IF(B133&lt;0.0001,0,IF(B133&gt;0.0001,'Crop Coeff'!E128*B133,"")))</f>
        <v/>
      </c>
      <c r="D133" s="5"/>
      <c r="E133" s="5"/>
      <c r="F133" s="16"/>
      <c r="G133" s="75" t="str">
        <f t="shared" si="28"/>
        <v/>
      </c>
      <c r="H133" s="73" t="str">
        <f t="shared" si="29"/>
        <v/>
      </c>
      <c r="I133" s="68" t="str">
        <f t="shared" si="30"/>
        <v/>
      </c>
      <c r="J133" s="73" t="str">
        <f t="shared" si="31"/>
        <v/>
      </c>
      <c r="N133" s="234" t="str">
        <f t="shared" si="32"/>
        <v/>
      </c>
      <c r="O133" s="235">
        <f>IF(A133&gt;Input!$C$22,+O132,(IF(A133&lt;Input!$C$13,"",(Budget!A133-Input!$C$13)*Input!$C$62+Input!$C$15)))</f>
        <v>48</v>
      </c>
      <c r="P133" s="235">
        <f>(+O133*Input!$C$8)+Q133</f>
        <v>19.200000000000003</v>
      </c>
      <c r="Q133" s="235">
        <f>+O133*Input!$C$9</f>
        <v>12.48</v>
      </c>
      <c r="R133" s="235">
        <f t="shared" si="33"/>
        <v>6.7200000000000024</v>
      </c>
      <c r="S133" s="235">
        <f t="shared" si="34"/>
        <v>15.840000000000002</v>
      </c>
      <c r="T133" s="235">
        <f t="shared" si="35"/>
        <v>0</v>
      </c>
      <c r="U133" s="235">
        <f t="shared" si="36"/>
        <v>19.239999999999991</v>
      </c>
      <c r="V133" s="235">
        <f t="shared" si="37"/>
        <v>0</v>
      </c>
      <c r="W133" s="235">
        <f t="shared" si="38"/>
        <v>5.6199999999999992</v>
      </c>
      <c r="X133" s="235">
        <f t="shared" si="39"/>
        <v>8.26</v>
      </c>
    </row>
    <row r="134" spans="1:24" ht="15.75" customHeight="1" x14ac:dyDescent="0.2">
      <c r="A134" s="35" t="str">
        <f>IF(A133="","",IF((1+A133)&lt;Input!$C$26,1+A133,""))</f>
        <v/>
      </c>
      <c r="B134" s="5"/>
      <c r="C134" s="11" t="str">
        <f>IF(B134="","",IF(B134&lt;0.0001,0,IF(B134&gt;0.0001,'Crop Coeff'!E129*B134,"")))</f>
        <v/>
      </c>
      <c r="D134" s="5"/>
      <c r="E134" s="5"/>
      <c r="F134" s="16"/>
      <c r="G134" s="75" t="str">
        <f t="shared" si="28"/>
        <v/>
      </c>
      <c r="H134" s="73" t="str">
        <f t="shared" si="29"/>
        <v/>
      </c>
      <c r="I134" s="68" t="str">
        <f t="shared" si="30"/>
        <v/>
      </c>
      <c r="J134" s="73" t="str">
        <f t="shared" si="31"/>
        <v/>
      </c>
      <c r="N134" s="234" t="str">
        <f t="shared" si="32"/>
        <v/>
      </c>
      <c r="O134" s="235">
        <f>IF(A134&gt;Input!$C$22,+O133,(IF(A134&lt;Input!$C$13,"",(Budget!A134-Input!$C$13)*Input!$C$62+Input!$C$15)))</f>
        <v>48</v>
      </c>
      <c r="P134" s="235">
        <f>(+O134*Input!$C$8)+Q134</f>
        <v>19.200000000000003</v>
      </c>
      <c r="Q134" s="235">
        <f>+O134*Input!$C$9</f>
        <v>12.48</v>
      </c>
      <c r="R134" s="235">
        <f t="shared" si="33"/>
        <v>6.7200000000000024</v>
      </c>
      <c r="S134" s="235">
        <f t="shared" si="34"/>
        <v>15.840000000000002</v>
      </c>
      <c r="T134" s="235">
        <f t="shared" si="35"/>
        <v>0</v>
      </c>
      <c r="U134" s="235">
        <f t="shared" si="36"/>
        <v>19.239999999999991</v>
      </c>
      <c r="V134" s="235">
        <f t="shared" si="37"/>
        <v>0</v>
      </c>
      <c r="W134" s="235">
        <f t="shared" si="38"/>
        <v>5.6199999999999992</v>
      </c>
      <c r="X134" s="235">
        <f t="shared" si="39"/>
        <v>8.26</v>
      </c>
    </row>
    <row r="135" spans="1:24" ht="15.75" customHeight="1" x14ac:dyDescent="0.2">
      <c r="A135" s="35" t="str">
        <f>IF(A134="","",IF((1+A134)&lt;Input!$C$26,1+A134,""))</f>
        <v/>
      </c>
      <c r="B135" s="5"/>
      <c r="C135" s="11" t="str">
        <f>IF(B135="","",IF(B135&lt;0.0001,0,IF(B135&gt;0.0001,'Crop Coeff'!E130*B135,"")))</f>
        <v/>
      </c>
      <c r="D135" s="5"/>
      <c r="E135" s="5"/>
      <c r="F135" s="16"/>
      <c r="G135" s="75" t="str">
        <f t="shared" si="28"/>
        <v/>
      </c>
      <c r="H135" s="73" t="str">
        <f t="shared" si="29"/>
        <v/>
      </c>
      <c r="I135" s="68" t="str">
        <f t="shared" si="30"/>
        <v/>
      </c>
      <c r="J135" s="73" t="str">
        <f t="shared" si="31"/>
        <v/>
      </c>
      <c r="N135" s="234" t="str">
        <f t="shared" si="32"/>
        <v/>
      </c>
      <c r="O135" s="235">
        <f>IF(A135&gt;Input!$C$22,+O134,(IF(A135&lt;Input!$C$13,"",(Budget!A135-Input!$C$13)*Input!$C$62+Input!$C$15)))</f>
        <v>48</v>
      </c>
      <c r="P135" s="235">
        <f>(+O135*Input!$C$8)+Q135</f>
        <v>19.200000000000003</v>
      </c>
      <c r="Q135" s="235">
        <f>+O135*Input!$C$9</f>
        <v>12.48</v>
      </c>
      <c r="R135" s="235">
        <f t="shared" si="33"/>
        <v>6.7200000000000024</v>
      </c>
      <c r="S135" s="235">
        <f t="shared" si="34"/>
        <v>15.840000000000002</v>
      </c>
      <c r="T135" s="235">
        <f t="shared" si="35"/>
        <v>0</v>
      </c>
      <c r="U135" s="235">
        <f t="shared" si="36"/>
        <v>19.239999999999991</v>
      </c>
      <c r="V135" s="235">
        <f t="shared" si="37"/>
        <v>0</v>
      </c>
      <c r="W135" s="235">
        <f t="shared" si="38"/>
        <v>5.6199999999999992</v>
      </c>
      <c r="X135" s="235">
        <f t="shared" si="39"/>
        <v>8.26</v>
      </c>
    </row>
    <row r="136" spans="1:24" ht="15.75" customHeight="1" x14ac:dyDescent="0.2">
      <c r="A136" s="35" t="str">
        <f>IF(A135="","",IF((1+A135)&lt;Input!$C$26,1+A135,""))</f>
        <v/>
      </c>
      <c r="B136" s="5"/>
      <c r="C136" s="11" t="str">
        <f>IF(B136="","",IF(B136&lt;0.0001,0,IF(B136&gt;0.0001,'Crop Coeff'!E131*B136,"")))</f>
        <v/>
      </c>
      <c r="D136" s="5"/>
      <c r="E136" s="5"/>
      <c r="F136" s="16"/>
      <c r="G136" s="75" t="str">
        <f t="shared" si="28"/>
        <v/>
      </c>
      <c r="H136" s="73" t="str">
        <f t="shared" si="29"/>
        <v/>
      </c>
      <c r="I136" s="68" t="str">
        <f t="shared" si="30"/>
        <v/>
      </c>
      <c r="J136" s="73" t="str">
        <f t="shared" si="31"/>
        <v/>
      </c>
      <c r="N136" s="234" t="str">
        <f t="shared" si="32"/>
        <v/>
      </c>
      <c r="O136" s="235">
        <f>IF(A136&gt;Input!$C$22,+O135,(IF(A136&lt;Input!$C$13,"",(Budget!A136-Input!$C$13)*Input!$C$62+Input!$C$15)))</f>
        <v>48</v>
      </c>
      <c r="P136" s="235">
        <f>(+O136*Input!$C$8)+Q136</f>
        <v>19.200000000000003</v>
      </c>
      <c r="Q136" s="235">
        <f>+O136*Input!$C$9</f>
        <v>12.48</v>
      </c>
      <c r="R136" s="235">
        <f t="shared" si="33"/>
        <v>6.7200000000000024</v>
      </c>
      <c r="S136" s="235">
        <f t="shared" si="34"/>
        <v>15.840000000000002</v>
      </c>
      <c r="T136" s="235">
        <f t="shared" si="35"/>
        <v>0</v>
      </c>
      <c r="U136" s="235">
        <f t="shared" si="36"/>
        <v>19.239999999999991</v>
      </c>
      <c r="V136" s="235">
        <f t="shared" si="37"/>
        <v>0</v>
      </c>
      <c r="W136" s="235">
        <f t="shared" si="38"/>
        <v>5.6199999999999992</v>
      </c>
      <c r="X136" s="235">
        <f t="shared" si="39"/>
        <v>8.26</v>
      </c>
    </row>
    <row r="137" spans="1:24" ht="15.75" customHeight="1" x14ac:dyDescent="0.2">
      <c r="A137" s="35" t="str">
        <f>IF(A136="","",IF((1+A136)&lt;Input!$C$26,1+A136,""))</f>
        <v/>
      </c>
      <c r="B137" s="5"/>
      <c r="C137" s="11" t="str">
        <f>IF(B137="","",IF(B137&lt;0.0001,0,IF(B137&gt;0.0001,'Crop Coeff'!E132*B137,"")))</f>
        <v/>
      </c>
      <c r="D137" s="5"/>
      <c r="E137" s="5"/>
      <c r="F137" s="16"/>
      <c r="G137" s="75" t="str">
        <f t="shared" si="28"/>
        <v/>
      </c>
      <c r="H137" s="73" t="str">
        <f t="shared" si="29"/>
        <v/>
      </c>
      <c r="I137" s="68" t="str">
        <f t="shared" si="30"/>
        <v/>
      </c>
      <c r="J137" s="73" t="str">
        <f t="shared" si="31"/>
        <v/>
      </c>
      <c r="N137" s="234" t="str">
        <f t="shared" si="32"/>
        <v/>
      </c>
      <c r="O137" s="235">
        <f>IF(A137&gt;Input!$C$22,+O136,(IF(A137&lt;Input!$C$13,"",(Budget!A137-Input!$C$13)*Input!$C$62+Input!$C$15)))</f>
        <v>48</v>
      </c>
      <c r="P137" s="235">
        <f>(+O137*Input!$C$8)+Q137</f>
        <v>19.200000000000003</v>
      </c>
      <c r="Q137" s="235">
        <f>+O137*Input!$C$9</f>
        <v>12.48</v>
      </c>
      <c r="R137" s="235">
        <f t="shared" si="33"/>
        <v>6.7200000000000024</v>
      </c>
      <c r="S137" s="235">
        <f t="shared" si="34"/>
        <v>15.840000000000002</v>
      </c>
      <c r="T137" s="235">
        <f t="shared" si="35"/>
        <v>0</v>
      </c>
      <c r="U137" s="235">
        <f t="shared" si="36"/>
        <v>19.239999999999991</v>
      </c>
      <c r="V137" s="235">
        <f t="shared" si="37"/>
        <v>0</v>
      </c>
      <c r="W137" s="235">
        <f t="shared" si="38"/>
        <v>5.6199999999999992</v>
      </c>
      <c r="X137" s="235">
        <f t="shared" si="39"/>
        <v>8.26</v>
      </c>
    </row>
    <row r="138" spans="1:24" ht="15.75" customHeight="1" x14ac:dyDescent="0.2">
      <c r="A138" s="35" t="str">
        <f>IF(A137="","",IF((1+A137)&lt;Input!$C$26,1+A137,""))</f>
        <v/>
      </c>
      <c r="B138" s="5"/>
      <c r="C138" s="11" t="str">
        <f>IF(B138="","",IF(B138&lt;0.0001,0,IF(B138&gt;0.0001,'Crop Coeff'!E133*B138,"")))</f>
        <v/>
      </c>
      <c r="D138" s="5"/>
      <c r="E138" s="5"/>
      <c r="F138" s="16"/>
      <c r="G138" s="75" t="str">
        <f t="shared" si="28"/>
        <v/>
      </c>
      <c r="H138" s="73" t="str">
        <f t="shared" si="29"/>
        <v/>
      </c>
      <c r="I138" s="68" t="str">
        <f t="shared" si="30"/>
        <v/>
      </c>
      <c r="J138" s="73" t="str">
        <f t="shared" si="31"/>
        <v/>
      </c>
      <c r="N138" s="234" t="str">
        <f t="shared" si="32"/>
        <v/>
      </c>
      <c r="O138" s="235">
        <f>IF(A138&gt;Input!$C$22,+O137,(IF(A138&lt;Input!$C$13,"",(Budget!A138-Input!$C$13)*Input!$C$62+Input!$C$15)))</f>
        <v>48</v>
      </c>
      <c r="P138" s="235">
        <f>(+O138*Input!$C$8)+Q138</f>
        <v>19.200000000000003</v>
      </c>
      <c r="Q138" s="235">
        <f>+O138*Input!$C$9</f>
        <v>12.48</v>
      </c>
      <c r="R138" s="235">
        <f t="shared" si="33"/>
        <v>6.7200000000000024</v>
      </c>
      <c r="S138" s="235">
        <f t="shared" si="34"/>
        <v>15.840000000000002</v>
      </c>
      <c r="T138" s="235">
        <f t="shared" si="35"/>
        <v>0</v>
      </c>
      <c r="U138" s="235">
        <f t="shared" si="36"/>
        <v>19.239999999999991</v>
      </c>
      <c r="V138" s="235">
        <f t="shared" si="37"/>
        <v>0</v>
      </c>
      <c r="W138" s="235">
        <f t="shared" si="38"/>
        <v>5.6199999999999992</v>
      </c>
      <c r="X138" s="235">
        <f t="shared" si="39"/>
        <v>8.26</v>
      </c>
    </row>
    <row r="139" spans="1:24" ht="15.75" customHeight="1" x14ac:dyDescent="0.2">
      <c r="A139" s="35" t="str">
        <f>IF(A138="","",IF((1+A138)&lt;Input!$C$26,1+A138,""))</f>
        <v/>
      </c>
      <c r="B139" s="5"/>
      <c r="C139" s="11" t="str">
        <f>IF(B139="","",IF(B139&lt;0.0001,0,IF(B139&gt;0.0001,'Crop Coeff'!E134*B139,"")))</f>
        <v/>
      </c>
      <c r="D139" s="5"/>
      <c r="E139" s="5"/>
      <c r="F139" s="16"/>
      <c r="G139" s="75" t="str">
        <f t="shared" si="28"/>
        <v/>
      </c>
      <c r="H139" s="73" t="str">
        <f t="shared" si="29"/>
        <v/>
      </c>
      <c r="I139" s="68" t="str">
        <f t="shared" si="30"/>
        <v/>
      </c>
      <c r="J139" s="73" t="str">
        <f t="shared" si="31"/>
        <v/>
      </c>
      <c r="N139" s="234" t="str">
        <f t="shared" si="32"/>
        <v/>
      </c>
      <c r="O139" s="235">
        <f>IF(A139&gt;Input!$C$22,+O138,(IF(A139&lt;Input!$C$13,"",(Budget!A139-Input!$C$13)*Input!$C$62+Input!$C$15)))</f>
        <v>48</v>
      </c>
      <c r="P139" s="235">
        <f>(+O139*Input!$C$8)+Q139</f>
        <v>19.200000000000003</v>
      </c>
      <c r="Q139" s="235">
        <f>+O139*Input!$C$9</f>
        <v>12.48</v>
      </c>
      <c r="R139" s="235">
        <f t="shared" si="33"/>
        <v>6.7200000000000024</v>
      </c>
      <c r="S139" s="235">
        <f t="shared" si="34"/>
        <v>15.840000000000002</v>
      </c>
      <c r="T139" s="235">
        <f t="shared" si="35"/>
        <v>0</v>
      </c>
      <c r="U139" s="235">
        <f t="shared" si="36"/>
        <v>19.239999999999991</v>
      </c>
      <c r="V139" s="235">
        <f t="shared" si="37"/>
        <v>0</v>
      </c>
      <c r="W139" s="235">
        <f t="shared" si="38"/>
        <v>5.6199999999999992</v>
      </c>
      <c r="X139" s="235">
        <f t="shared" si="39"/>
        <v>8.26</v>
      </c>
    </row>
    <row r="140" spans="1:24" ht="15.75" customHeight="1" x14ac:dyDescent="0.2">
      <c r="A140" s="35" t="str">
        <f>IF(A139="","",IF((1+A139)&lt;Input!$C$26,1+A139,""))</f>
        <v/>
      </c>
      <c r="B140" s="5"/>
      <c r="C140" s="11" t="str">
        <f>IF(B140="","",IF(B140&lt;0.0001,0,IF(B140&gt;0.0001,'Crop Coeff'!E135*B140,"")))</f>
        <v/>
      </c>
      <c r="D140" s="5"/>
      <c r="E140" s="5"/>
      <c r="F140" s="16"/>
      <c r="G140" s="75" t="str">
        <f t="shared" si="28"/>
        <v/>
      </c>
      <c r="H140" s="73" t="str">
        <f t="shared" si="29"/>
        <v/>
      </c>
      <c r="I140" s="68" t="str">
        <f t="shared" si="30"/>
        <v/>
      </c>
      <c r="J140" s="73" t="str">
        <f t="shared" si="31"/>
        <v/>
      </c>
      <c r="N140" s="234" t="str">
        <f t="shared" si="32"/>
        <v/>
      </c>
      <c r="O140" s="235">
        <f>IF(A140&gt;Input!$C$22,+O139,(IF(A140&lt;Input!$C$13,"",(Budget!A140-Input!$C$13)*Input!$C$62+Input!$C$15)))</f>
        <v>48</v>
      </c>
      <c r="P140" s="235">
        <f>(+O140*Input!$C$8)+Q140</f>
        <v>19.200000000000003</v>
      </c>
      <c r="Q140" s="235">
        <f>+O140*Input!$C$9</f>
        <v>12.48</v>
      </c>
      <c r="R140" s="235">
        <f t="shared" si="33"/>
        <v>6.7200000000000024</v>
      </c>
      <c r="S140" s="235">
        <f t="shared" si="34"/>
        <v>15.840000000000002</v>
      </c>
      <c r="T140" s="235">
        <f t="shared" si="35"/>
        <v>0</v>
      </c>
      <c r="U140" s="235">
        <f t="shared" si="36"/>
        <v>19.239999999999991</v>
      </c>
      <c r="V140" s="235">
        <f t="shared" si="37"/>
        <v>0</v>
      </c>
      <c r="W140" s="235">
        <f t="shared" si="38"/>
        <v>5.6199999999999992</v>
      </c>
      <c r="X140" s="235">
        <f t="shared" si="39"/>
        <v>8.26</v>
      </c>
    </row>
    <row r="141" spans="1:24" ht="15.75" customHeight="1" x14ac:dyDescent="0.2">
      <c r="A141" s="35" t="str">
        <f>IF(A140="","",IF((1+A140)&lt;Input!$C$26,1+A140,""))</f>
        <v/>
      </c>
      <c r="B141" s="5"/>
      <c r="C141" s="11" t="str">
        <f>IF(B141="","",IF(B141&lt;0.0001,0,IF(B141&gt;0.0001,'Crop Coeff'!E136*B141,"")))</f>
        <v/>
      </c>
      <c r="D141" s="5"/>
      <c r="E141" s="5"/>
      <c r="F141" s="16"/>
      <c r="G141" s="75" t="str">
        <f t="shared" si="28"/>
        <v/>
      </c>
      <c r="H141" s="73" t="str">
        <f t="shared" si="29"/>
        <v/>
      </c>
      <c r="I141" s="68" t="str">
        <f t="shared" si="30"/>
        <v/>
      </c>
      <c r="J141" s="73" t="str">
        <f t="shared" si="31"/>
        <v/>
      </c>
      <c r="N141" s="234" t="str">
        <f t="shared" si="32"/>
        <v/>
      </c>
      <c r="O141" s="235">
        <f>IF(A141&gt;Input!$C$22,+O140,(IF(A141&lt;Input!$C$13,"",(Budget!A141-Input!$C$13)*Input!$C$62+Input!$C$15)))</f>
        <v>48</v>
      </c>
      <c r="P141" s="235">
        <f>(+O141*Input!$C$8)+Q141</f>
        <v>19.200000000000003</v>
      </c>
      <c r="Q141" s="235">
        <f>+O141*Input!$C$9</f>
        <v>12.48</v>
      </c>
      <c r="R141" s="235">
        <f t="shared" si="33"/>
        <v>6.7200000000000024</v>
      </c>
      <c r="S141" s="235">
        <f t="shared" si="34"/>
        <v>15.840000000000002</v>
      </c>
      <c r="T141" s="235">
        <f t="shared" si="35"/>
        <v>0</v>
      </c>
      <c r="U141" s="235">
        <f t="shared" si="36"/>
        <v>19.239999999999991</v>
      </c>
      <c r="V141" s="235">
        <f t="shared" si="37"/>
        <v>0</v>
      </c>
      <c r="W141" s="235">
        <f t="shared" si="38"/>
        <v>5.6199999999999992</v>
      </c>
      <c r="X141" s="235">
        <f t="shared" si="39"/>
        <v>8.26</v>
      </c>
    </row>
    <row r="142" spans="1:24" ht="15.75" customHeight="1" x14ac:dyDescent="0.2">
      <c r="A142" s="35" t="str">
        <f>IF(A141="","",IF((1+A141)&lt;Input!$C$26,1+A141,""))</f>
        <v/>
      </c>
      <c r="B142" s="5"/>
      <c r="C142" s="11" t="str">
        <f>IF(B142="","",IF(B142&lt;0.0001,0,IF(B142&gt;0.0001,'Crop Coeff'!E137*B142,"")))</f>
        <v/>
      </c>
      <c r="D142" s="5"/>
      <c r="E142" s="5"/>
      <c r="F142" s="16"/>
      <c r="G142" s="75" t="str">
        <f t="shared" si="28"/>
        <v/>
      </c>
      <c r="H142" s="73" t="str">
        <f t="shared" si="29"/>
        <v/>
      </c>
      <c r="I142" s="68" t="str">
        <f t="shared" si="30"/>
        <v/>
      </c>
      <c r="J142" s="73" t="str">
        <f t="shared" si="31"/>
        <v/>
      </c>
      <c r="N142" s="234" t="str">
        <f t="shared" si="32"/>
        <v/>
      </c>
      <c r="O142" s="235">
        <f>IF(A142&gt;Input!$C$22,+O141,(IF(A142&lt;Input!$C$13,"",(Budget!A142-Input!$C$13)*Input!$C$62+Input!$C$15)))</f>
        <v>48</v>
      </c>
      <c r="P142" s="235">
        <f>(+O142*Input!$C$8)+Q142</f>
        <v>19.200000000000003</v>
      </c>
      <c r="Q142" s="235">
        <f>+O142*Input!$C$9</f>
        <v>12.48</v>
      </c>
      <c r="R142" s="235">
        <f t="shared" si="33"/>
        <v>6.7200000000000024</v>
      </c>
      <c r="S142" s="235">
        <f t="shared" si="34"/>
        <v>15.840000000000002</v>
      </c>
      <c r="T142" s="235">
        <f t="shared" si="35"/>
        <v>0</v>
      </c>
      <c r="U142" s="235">
        <f t="shared" si="36"/>
        <v>19.239999999999991</v>
      </c>
      <c r="V142" s="235">
        <f t="shared" si="37"/>
        <v>0</v>
      </c>
      <c r="W142" s="235">
        <f t="shared" si="38"/>
        <v>5.6199999999999992</v>
      </c>
      <c r="X142" s="235">
        <f t="shared" si="39"/>
        <v>8.26</v>
      </c>
    </row>
    <row r="143" spans="1:24" ht="15.75" customHeight="1" x14ac:dyDescent="0.2">
      <c r="A143" s="35" t="str">
        <f>IF(A142="","",IF((1+A142)&lt;Input!$C$26,1+A142,""))</f>
        <v/>
      </c>
      <c r="B143" s="5"/>
      <c r="C143" s="11" t="str">
        <f>IF(B143="","",IF(B143&lt;0.0001,0,IF(B143&gt;0.0001,'Crop Coeff'!E138*B143,"")))</f>
        <v/>
      </c>
      <c r="D143" s="5"/>
      <c r="E143" s="5"/>
      <c r="F143" s="16"/>
      <c r="G143" s="75" t="str">
        <f t="shared" si="28"/>
        <v/>
      </c>
      <c r="H143" s="73" t="str">
        <f t="shared" si="29"/>
        <v/>
      </c>
      <c r="I143" s="68" t="str">
        <f t="shared" si="30"/>
        <v/>
      </c>
      <c r="J143" s="73" t="str">
        <f t="shared" si="31"/>
        <v/>
      </c>
      <c r="N143" s="234" t="str">
        <f t="shared" si="32"/>
        <v/>
      </c>
      <c r="O143" s="235">
        <f>IF(A143&gt;Input!$C$22,+O142,(IF(A143&lt;Input!$C$13,"",(Budget!A143-Input!$C$13)*Input!$C$62+Input!$C$15)))</f>
        <v>48</v>
      </c>
      <c r="P143" s="235">
        <f>(+O143*Input!$C$8)+Q143</f>
        <v>19.200000000000003</v>
      </c>
      <c r="Q143" s="235">
        <f>+O143*Input!$C$9</f>
        <v>12.48</v>
      </c>
      <c r="R143" s="235">
        <f t="shared" si="33"/>
        <v>6.7200000000000024</v>
      </c>
      <c r="S143" s="235">
        <f t="shared" si="34"/>
        <v>15.840000000000002</v>
      </c>
      <c r="T143" s="235">
        <f t="shared" si="35"/>
        <v>0</v>
      </c>
      <c r="U143" s="235">
        <f t="shared" si="36"/>
        <v>19.239999999999991</v>
      </c>
      <c r="V143" s="235">
        <f t="shared" si="37"/>
        <v>0</v>
      </c>
      <c r="W143" s="235">
        <f t="shared" si="38"/>
        <v>5.6199999999999992</v>
      </c>
      <c r="X143" s="235">
        <f t="shared" si="39"/>
        <v>8.26</v>
      </c>
    </row>
    <row r="144" spans="1:24" ht="15.75" customHeight="1" x14ac:dyDescent="0.2">
      <c r="A144" s="35" t="str">
        <f>IF(A143="","",IF((1+A143)&lt;Input!$C$26,1+A143,""))</f>
        <v/>
      </c>
      <c r="B144" s="5"/>
      <c r="C144" s="11" t="str">
        <f>IF(B144="","",IF(B144&lt;0.0001,0,IF(B144&gt;0.0001,'Crop Coeff'!E139*B144,"")))</f>
        <v/>
      </c>
      <c r="D144" s="5"/>
      <c r="E144" s="5"/>
      <c r="F144" s="16"/>
      <c r="G144" s="75" t="str">
        <f t="shared" si="28"/>
        <v/>
      </c>
      <c r="H144" s="73" t="str">
        <f t="shared" si="29"/>
        <v/>
      </c>
      <c r="I144" s="68" t="str">
        <f t="shared" si="30"/>
        <v/>
      </c>
      <c r="J144" s="73" t="str">
        <f t="shared" si="31"/>
        <v/>
      </c>
      <c r="N144" s="234" t="str">
        <f t="shared" si="32"/>
        <v/>
      </c>
      <c r="O144" s="235">
        <f>IF(A144&gt;Input!$C$22,+O143,(IF(A144&lt;Input!$C$13,"",(Budget!A144-Input!$C$13)*Input!$C$62+Input!$C$15)))</f>
        <v>48</v>
      </c>
      <c r="P144" s="235">
        <f>(+O144*Input!$C$8)+Q144</f>
        <v>19.200000000000003</v>
      </c>
      <c r="Q144" s="235">
        <f>+O144*Input!$C$9</f>
        <v>12.48</v>
      </c>
      <c r="R144" s="235">
        <f t="shared" si="33"/>
        <v>6.7200000000000024</v>
      </c>
      <c r="S144" s="235">
        <f t="shared" si="34"/>
        <v>15.840000000000002</v>
      </c>
      <c r="T144" s="235">
        <f t="shared" si="35"/>
        <v>0</v>
      </c>
      <c r="U144" s="235">
        <f t="shared" si="36"/>
        <v>19.239999999999991</v>
      </c>
      <c r="V144" s="235">
        <f t="shared" si="37"/>
        <v>0</v>
      </c>
      <c r="W144" s="235">
        <f t="shared" si="38"/>
        <v>5.6199999999999992</v>
      </c>
      <c r="X144" s="235">
        <f t="shared" si="39"/>
        <v>8.26</v>
      </c>
    </row>
    <row r="145" spans="1:24" ht="15.75" customHeight="1" x14ac:dyDescent="0.2">
      <c r="A145" s="35" t="str">
        <f>IF(A144="","",IF((1+A144)&lt;Input!$C$26,1+A144,""))</f>
        <v/>
      </c>
      <c r="B145" s="5"/>
      <c r="C145" s="11" t="str">
        <f>IF(B145="","",IF(B145&lt;0.0001,0,IF(B145&gt;0.0001,'Crop Coeff'!E140*B145,"")))</f>
        <v/>
      </c>
      <c r="D145" s="5"/>
      <c r="E145" s="5"/>
      <c r="F145" s="16"/>
      <c r="G145" s="75" t="str">
        <f t="shared" si="28"/>
        <v/>
      </c>
      <c r="H145" s="73" t="str">
        <f t="shared" si="29"/>
        <v/>
      </c>
      <c r="I145" s="68" t="str">
        <f t="shared" si="30"/>
        <v/>
      </c>
      <c r="J145" s="73" t="str">
        <f t="shared" si="31"/>
        <v/>
      </c>
      <c r="N145" s="234" t="str">
        <f t="shared" si="32"/>
        <v/>
      </c>
      <c r="O145" s="235">
        <f>IF(A145&gt;Input!$C$22,+O144,(IF(A145&lt;Input!$C$13,"",(Budget!A145-Input!$C$13)*Input!$C$62+Input!$C$15)))</f>
        <v>48</v>
      </c>
      <c r="P145" s="235">
        <f>(+O145*Input!$C$8)+Q145</f>
        <v>19.200000000000003</v>
      </c>
      <c r="Q145" s="235">
        <f>+O145*Input!$C$9</f>
        <v>12.48</v>
      </c>
      <c r="R145" s="235">
        <f t="shared" si="33"/>
        <v>6.7200000000000024</v>
      </c>
      <c r="S145" s="235">
        <f t="shared" si="34"/>
        <v>15.840000000000002</v>
      </c>
      <c r="T145" s="235">
        <f t="shared" si="35"/>
        <v>0</v>
      </c>
      <c r="U145" s="235">
        <f t="shared" si="36"/>
        <v>19.239999999999991</v>
      </c>
      <c r="V145" s="235">
        <f t="shared" si="37"/>
        <v>0</v>
      </c>
      <c r="W145" s="235">
        <f t="shared" si="38"/>
        <v>5.6199999999999992</v>
      </c>
      <c r="X145" s="235">
        <f t="shared" si="39"/>
        <v>8.26</v>
      </c>
    </row>
    <row r="146" spans="1:24" ht="15.75" customHeight="1" x14ac:dyDescent="0.2">
      <c r="A146" s="35" t="str">
        <f>IF(A145="","",IF((1+A145)&lt;Input!$C$26,1+A145,""))</f>
        <v/>
      </c>
      <c r="B146" s="5"/>
      <c r="C146" s="11" t="str">
        <f>IF(B146="","",IF(B146&lt;0.0001,0,IF(B146&gt;0.0001,'Crop Coeff'!E141*B146,"")))</f>
        <v/>
      </c>
      <c r="D146" s="5"/>
      <c r="E146" s="5"/>
      <c r="F146" s="16"/>
      <c r="G146" s="75" t="str">
        <f t="shared" si="28"/>
        <v/>
      </c>
      <c r="H146" s="73" t="str">
        <f t="shared" si="29"/>
        <v/>
      </c>
      <c r="I146" s="68" t="str">
        <f t="shared" si="30"/>
        <v/>
      </c>
      <c r="J146" s="73" t="str">
        <f t="shared" si="31"/>
        <v/>
      </c>
      <c r="N146" s="234" t="str">
        <f t="shared" si="32"/>
        <v/>
      </c>
      <c r="O146" s="235">
        <f>IF(A146&gt;Input!$C$22,+O145,(IF(A146&lt;Input!$C$13,"",(Budget!A146-Input!$C$13)*Input!$C$62+Input!$C$15)))</f>
        <v>48</v>
      </c>
      <c r="P146" s="235">
        <f>(+O146*Input!$C$8)+Q146</f>
        <v>19.200000000000003</v>
      </c>
      <c r="Q146" s="235">
        <f>+O146*Input!$C$9</f>
        <v>12.48</v>
      </c>
      <c r="R146" s="235">
        <f t="shared" si="33"/>
        <v>6.7200000000000024</v>
      </c>
      <c r="S146" s="235">
        <f t="shared" si="34"/>
        <v>15.840000000000002</v>
      </c>
      <c r="T146" s="235">
        <f t="shared" si="35"/>
        <v>0</v>
      </c>
      <c r="U146" s="235">
        <f t="shared" si="36"/>
        <v>19.239999999999991</v>
      </c>
      <c r="V146" s="235">
        <f t="shared" si="37"/>
        <v>0</v>
      </c>
      <c r="W146" s="235">
        <f t="shared" si="38"/>
        <v>5.6199999999999992</v>
      </c>
      <c r="X146" s="235">
        <f t="shared" si="39"/>
        <v>8.26</v>
      </c>
    </row>
    <row r="147" spans="1:24" ht="15.75" customHeight="1" x14ac:dyDescent="0.2">
      <c r="A147" s="35" t="str">
        <f>IF(A146="","",IF((1+A146)&lt;Input!$C$26,1+A146,""))</f>
        <v/>
      </c>
      <c r="B147" s="5"/>
      <c r="C147" s="11" t="str">
        <f>IF(B147="","",IF(B147&lt;0.0001,0,IF(B147&gt;0.0001,'Crop Coeff'!E142*B147,"")))</f>
        <v/>
      </c>
      <c r="D147" s="5"/>
      <c r="E147" s="5"/>
      <c r="F147" s="16"/>
      <c r="G147" s="75" t="str">
        <f t="shared" si="28"/>
        <v/>
      </c>
      <c r="H147" s="73" t="str">
        <f t="shared" si="29"/>
        <v/>
      </c>
      <c r="I147" s="68" t="str">
        <f t="shared" si="30"/>
        <v/>
      </c>
      <c r="J147" s="73" t="str">
        <f t="shared" si="31"/>
        <v/>
      </c>
      <c r="N147" s="234" t="str">
        <f t="shared" si="32"/>
        <v/>
      </c>
      <c r="O147" s="235">
        <f>IF(A147&gt;Input!$C$22,+O146,(IF(A147&lt;Input!$C$13,"",(Budget!A147-Input!$C$13)*Input!$C$62+Input!$C$15)))</f>
        <v>48</v>
      </c>
      <c r="P147" s="235">
        <f>(+O147*Input!$C$8)+Q147</f>
        <v>19.200000000000003</v>
      </c>
      <c r="Q147" s="235">
        <f>+O147*Input!$C$9</f>
        <v>12.48</v>
      </c>
      <c r="R147" s="235">
        <f t="shared" si="33"/>
        <v>6.7200000000000024</v>
      </c>
      <c r="S147" s="235">
        <f t="shared" si="34"/>
        <v>15.840000000000002</v>
      </c>
      <c r="T147" s="235">
        <f t="shared" si="35"/>
        <v>0</v>
      </c>
      <c r="U147" s="235">
        <f t="shared" si="36"/>
        <v>19.239999999999991</v>
      </c>
      <c r="V147" s="235">
        <f t="shared" si="37"/>
        <v>0</v>
      </c>
      <c r="W147" s="235">
        <f t="shared" si="38"/>
        <v>5.6199999999999992</v>
      </c>
      <c r="X147" s="235">
        <f t="shared" si="39"/>
        <v>8.26</v>
      </c>
    </row>
    <row r="148" spans="1:24" ht="15.75" customHeight="1" x14ac:dyDescent="0.2">
      <c r="A148" s="35" t="str">
        <f>IF(A147="","",IF((1+A147)&lt;Input!$C$26,1+A147,""))</f>
        <v/>
      </c>
      <c r="B148" s="5"/>
      <c r="C148" s="11" t="str">
        <f>IF(B148="","",IF(B148&lt;0.0001,0,IF(B148&gt;0.0001,'Crop Coeff'!E143*B148,"")))</f>
        <v/>
      </c>
      <c r="D148" s="5"/>
      <c r="E148" s="5"/>
      <c r="F148" s="16"/>
      <c r="G148" s="75" t="str">
        <f t="shared" ref="G148:G167" si="40">IF(B148="","",IF(B148&gt;-0.0001,IF(F148&gt;0.0001,+F148,IF((+T148-Q148)/(P148-Q148)&gt;1,1,(MAX(0,(+T148-Q148)/(P148-Q148))))),""))</f>
        <v/>
      </c>
      <c r="H148" s="73" t="str">
        <f t="shared" ref="H148:H167" si="41">IF(B148="","",IF(B148&gt;-0.0001,IF((+T148-Q148)&lt;0,0,+T148-Q148),""))</f>
        <v/>
      </c>
      <c r="I148" s="68" t="str">
        <f t="shared" ref="I148:I167" si="42">IF(B148="","",IF(B148&gt;-0.0001,IF((P148-T148)&lt;0,0,P148-T148),""))</f>
        <v/>
      </c>
      <c r="J148" s="73" t="str">
        <f t="shared" ref="J148:J167" si="43">IF(D148&gt;0.001,MIN(I147+C148,D148),"")</f>
        <v/>
      </c>
      <c r="N148" s="234" t="str">
        <f t="shared" ref="N148:N167" si="44">+A148</f>
        <v/>
      </c>
      <c r="O148" s="235">
        <f>IF(A148&gt;Input!$C$22,+O147,(IF(A148&lt;Input!$C$13,"",(Budget!A148-Input!$C$13)*Input!$C$62+Input!$C$15)))</f>
        <v>48</v>
      </c>
      <c r="P148" s="235">
        <f>(+O148*Input!$C$8)+Q148</f>
        <v>19.200000000000003</v>
      </c>
      <c r="Q148" s="235">
        <f>+O148*Input!$C$9</f>
        <v>12.48</v>
      </c>
      <c r="R148" s="235">
        <f t="shared" ref="R148:R167" si="45">+P148-Q148</f>
        <v>6.7200000000000024</v>
      </c>
      <c r="S148" s="235">
        <f t="shared" ref="S148:S167" si="46">+(1-$F$4)*R148+Q148</f>
        <v>15.840000000000002</v>
      </c>
      <c r="T148" s="235">
        <f t="shared" ref="T148:T167" si="47">IF(B148="",0,IF(B148&gt;-0.0001,MAX(IF(F148&gt;0.001,(F148*R148+Q148),MIN((+T147+D148+E148-C148+P148-P147),P148)),Q148),""))</f>
        <v>0</v>
      </c>
      <c r="U148" s="235">
        <f t="shared" ref="U148:U167" si="48">IF(+B148&gt;-0.01,+B148+U147,"")</f>
        <v>19.239999999999991</v>
      </c>
      <c r="V148" s="235">
        <f t="shared" ref="V148:V167" si="49">IF(D148="",0,IF(D148&gt;-0.0001,MAX(IF(H148&gt;0.001,(H148*T148+S148),MIN((+V147+F148+G148-E148+R148-R147),R148)),S148),""))</f>
        <v>0</v>
      </c>
      <c r="W148" s="235">
        <f t="shared" ref="W148:W167" si="50">IF(+B148&gt;-0.01,+D148+W147,"")</f>
        <v>5.6199999999999992</v>
      </c>
      <c r="X148" s="235">
        <f t="shared" ref="X148:X167" si="51">IF(+B148&gt;-0.01,+E148+X147,"")</f>
        <v>8.26</v>
      </c>
    </row>
    <row r="149" spans="1:24" ht="15.75" customHeight="1" x14ac:dyDescent="0.2">
      <c r="A149" s="35" t="str">
        <f>IF(A148="","",IF((1+A148)&lt;Input!$C$26,1+A148,""))</f>
        <v/>
      </c>
      <c r="B149" s="5"/>
      <c r="C149" s="11" t="str">
        <f>IF(B149="","",IF(B149&lt;0.0001,0,IF(B149&gt;0.0001,'Crop Coeff'!E144*B149,"")))</f>
        <v/>
      </c>
      <c r="D149" s="5"/>
      <c r="E149" s="5"/>
      <c r="F149" s="16"/>
      <c r="G149" s="75" t="str">
        <f t="shared" si="40"/>
        <v/>
      </c>
      <c r="H149" s="73" t="str">
        <f t="shared" si="41"/>
        <v/>
      </c>
      <c r="I149" s="68" t="str">
        <f t="shared" si="42"/>
        <v/>
      </c>
      <c r="J149" s="73" t="str">
        <f t="shared" si="43"/>
        <v/>
      </c>
      <c r="N149" s="234" t="str">
        <f t="shared" si="44"/>
        <v/>
      </c>
      <c r="O149" s="235">
        <f>IF(A149&gt;Input!$C$22,+O148,(IF(A149&lt;Input!$C$13,"",(Budget!A149-Input!$C$13)*Input!$C$62+Input!$C$15)))</f>
        <v>48</v>
      </c>
      <c r="P149" s="235">
        <f>(+O149*Input!$C$8)+Q149</f>
        <v>19.200000000000003</v>
      </c>
      <c r="Q149" s="235">
        <f>+O149*Input!$C$9</f>
        <v>12.48</v>
      </c>
      <c r="R149" s="235">
        <f t="shared" si="45"/>
        <v>6.7200000000000024</v>
      </c>
      <c r="S149" s="235">
        <f t="shared" si="46"/>
        <v>15.840000000000002</v>
      </c>
      <c r="T149" s="235">
        <f t="shared" si="47"/>
        <v>0</v>
      </c>
      <c r="U149" s="235">
        <f t="shared" si="48"/>
        <v>19.239999999999991</v>
      </c>
      <c r="V149" s="235">
        <f t="shared" si="49"/>
        <v>0</v>
      </c>
      <c r="W149" s="235">
        <f t="shared" si="50"/>
        <v>5.6199999999999992</v>
      </c>
      <c r="X149" s="235">
        <f t="shared" si="51"/>
        <v>8.26</v>
      </c>
    </row>
    <row r="150" spans="1:24" ht="15.75" customHeight="1" x14ac:dyDescent="0.2">
      <c r="A150" s="35" t="str">
        <f>IF(A149="","",IF((1+A149)&lt;Input!$C$26,1+A149,""))</f>
        <v/>
      </c>
      <c r="B150" s="5"/>
      <c r="C150" s="11" t="str">
        <f>IF(B150="","",IF(B150&lt;0.0001,0,IF(B150&gt;0.0001,'Crop Coeff'!E145*B150,"")))</f>
        <v/>
      </c>
      <c r="D150" s="5"/>
      <c r="E150" s="5"/>
      <c r="F150" s="16"/>
      <c r="G150" s="75" t="str">
        <f t="shared" si="40"/>
        <v/>
      </c>
      <c r="H150" s="73" t="str">
        <f t="shared" si="41"/>
        <v/>
      </c>
      <c r="I150" s="68" t="str">
        <f t="shared" si="42"/>
        <v/>
      </c>
      <c r="J150" s="73" t="str">
        <f t="shared" si="43"/>
        <v/>
      </c>
      <c r="N150" s="234" t="str">
        <f t="shared" si="44"/>
        <v/>
      </c>
      <c r="O150" s="235">
        <f>IF(A150&gt;Input!$C$22,+O149,(IF(A150&lt;Input!$C$13,"",(Budget!A150-Input!$C$13)*Input!$C$62+Input!$C$15)))</f>
        <v>48</v>
      </c>
      <c r="P150" s="235">
        <f>(+O150*Input!$C$8)+Q150</f>
        <v>19.200000000000003</v>
      </c>
      <c r="Q150" s="235">
        <f>+O150*Input!$C$9</f>
        <v>12.48</v>
      </c>
      <c r="R150" s="235">
        <f t="shared" si="45"/>
        <v>6.7200000000000024</v>
      </c>
      <c r="S150" s="235">
        <f t="shared" si="46"/>
        <v>15.840000000000002</v>
      </c>
      <c r="T150" s="235">
        <f t="shared" si="47"/>
        <v>0</v>
      </c>
      <c r="U150" s="235">
        <f t="shared" si="48"/>
        <v>19.239999999999991</v>
      </c>
      <c r="V150" s="235">
        <f t="shared" si="49"/>
        <v>0</v>
      </c>
      <c r="W150" s="235">
        <f t="shared" si="50"/>
        <v>5.6199999999999992</v>
      </c>
      <c r="X150" s="235">
        <f t="shared" si="51"/>
        <v>8.26</v>
      </c>
    </row>
    <row r="151" spans="1:24" ht="15.75" customHeight="1" x14ac:dyDescent="0.2">
      <c r="A151" s="35" t="str">
        <f>IF(A150="","",IF((1+A150)&lt;Input!$C$26,1+A150,""))</f>
        <v/>
      </c>
      <c r="B151" s="5"/>
      <c r="C151" s="11" t="str">
        <f>IF(B151="","",IF(B151&lt;0.0001,0,IF(B151&gt;0.0001,'Crop Coeff'!E146*B151,"")))</f>
        <v/>
      </c>
      <c r="D151" s="5"/>
      <c r="E151" s="5"/>
      <c r="F151" s="16"/>
      <c r="G151" s="75" t="str">
        <f t="shared" si="40"/>
        <v/>
      </c>
      <c r="H151" s="73" t="str">
        <f t="shared" si="41"/>
        <v/>
      </c>
      <c r="I151" s="68" t="str">
        <f t="shared" si="42"/>
        <v/>
      </c>
      <c r="J151" s="73" t="str">
        <f t="shared" si="43"/>
        <v/>
      </c>
      <c r="N151" s="234" t="str">
        <f t="shared" si="44"/>
        <v/>
      </c>
      <c r="O151" s="235">
        <f>IF(A151&gt;Input!$C$22,+O150,(IF(A151&lt;Input!$C$13,"",(Budget!A151-Input!$C$13)*Input!$C$62+Input!$C$15)))</f>
        <v>48</v>
      </c>
      <c r="P151" s="235">
        <f>(+O151*Input!$C$8)+Q151</f>
        <v>19.200000000000003</v>
      </c>
      <c r="Q151" s="235">
        <f>+O151*Input!$C$9</f>
        <v>12.48</v>
      </c>
      <c r="R151" s="235">
        <f t="shared" si="45"/>
        <v>6.7200000000000024</v>
      </c>
      <c r="S151" s="235">
        <f t="shared" si="46"/>
        <v>15.840000000000002</v>
      </c>
      <c r="T151" s="235">
        <f t="shared" si="47"/>
        <v>0</v>
      </c>
      <c r="U151" s="235">
        <f t="shared" si="48"/>
        <v>19.239999999999991</v>
      </c>
      <c r="V151" s="235">
        <f t="shared" si="49"/>
        <v>0</v>
      </c>
      <c r="W151" s="235">
        <f t="shared" si="50"/>
        <v>5.6199999999999992</v>
      </c>
      <c r="X151" s="235">
        <f t="shared" si="51"/>
        <v>8.26</v>
      </c>
    </row>
    <row r="152" spans="1:24" ht="15.75" customHeight="1" x14ac:dyDescent="0.2">
      <c r="A152" s="35" t="str">
        <f>IF(A151="","",IF((1+A151)&lt;Input!$C$26,1+A151,""))</f>
        <v/>
      </c>
      <c r="B152" s="5"/>
      <c r="C152" s="11" t="str">
        <f>IF(B152="","",IF(B152&lt;0.0001,0,IF(B152&gt;0.0001,'Crop Coeff'!E147*B152,"")))</f>
        <v/>
      </c>
      <c r="D152" s="5"/>
      <c r="E152" s="5"/>
      <c r="F152" s="16"/>
      <c r="G152" s="75" t="str">
        <f t="shared" si="40"/>
        <v/>
      </c>
      <c r="H152" s="73" t="str">
        <f t="shared" si="41"/>
        <v/>
      </c>
      <c r="I152" s="68" t="str">
        <f t="shared" si="42"/>
        <v/>
      </c>
      <c r="J152" s="73" t="str">
        <f t="shared" si="43"/>
        <v/>
      </c>
      <c r="N152" s="234" t="str">
        <f t="shared" si="44"/>
        <v/>
      </c>
      <c r="O152" s="235">
        <f>IF(A152&gt;Input!$C$22,+O151,(IF(A152&lt;Input!$C$13,"",(Budget!A152-Input!$C$13)*Input!$C$62+Input!$C$15)))</f>
        <v>48</v>
      </c>
      <c r="P152" s="235">
        <f>(+O152*Input!$C$8)+Q152</f>
        <v>19.200000000000003</v>
      </c>
      <c r="Q152" s="235">
        <f>+O152*Input!$C$9</f>
        <v>12.48</v>
      </c>
      <c r="R152" s="235">
        <f t="shared" si="45"/>
        <v>6.7200000000000024</v>
      </c>
      <c r="S152" s="235">
        <f t="shared" si="46"/>
        <v>15.840000000000002</v>
      </c>
      <c r="T152" s="235">
        <f t="shared" si="47"/>
        <v>0</v>
      </c>
      <c r="U152" s="235">
        <f t="shared" si="48"/>
        <v>19.239999999999991</v>
      </c>
      <c r="V152" s="235">
        <f t="shared" si="49"/>
        <v>0</v>
      </c>
      <c r="W152" s="235">
        <f t="shared" si="50"/>
        <v>5.6199999999999992</v>
      </c>
      <c r="X152" s="235">
        <f t="shared" si="51"/>
        <v>8.26</v>
      </c>
    </row>
    <row r="153" spans="1:24" ht="15.75" customHeight="1" x14ac:dyDescent="0.2">
      <c r="A153" s="35" t="str">
        <f>IF(A152="","",IF((1+A152)&lt;Input!$C$26,1+A152,""))</f>
        <v/>
      </c>
      <c r="B153" s="5"/>
      <c r="C153" s="11" t="str">
        <f>IF(B153="","",IF(B153&lt;0.0001,0,IF(B153&gt;0.0001,'Crop Coeff'!E148*B153,"")))</f>
        <v/>
      </c>
      <c r="D153" s="5"/>
      <c r="E153" s="5"/>
      <c r="F153" s="16"/>
      <c r="G153" s="75" t="str">
        <f t="shared" si="40"/>
        <v/>
      </c>
      <c r="H153" s="73" t="str">
        <f t="shared" si="41"/>
        <v/>
      </c>
      <c r="I153" s="68" t="str">
        <f t="shared" si="42"/>
        <v/>
      </c>
      <c r="J153" s="73" t="str">
        <f t="shared" si="43"/>
        <v/>
      </c>
      <c r="N153" s="234" t="str">
        <f t="shared" si="44"/>
        <v/>
      </c>
      <c r="O153" s="235">
        <f>IF(A153&gt;Input!$C$22,+O152,(IF(A153&lt;Input!$C$13,"",(Budget!A153-Input!$C$13)*Input!$C$62+Input!$C$15)))</f>
        <v>48</v>
      </c>
      <c r="P153" s="235">
        <f>(+O153*Input!$C$8)+Q153</f>
        <v>19.200000000000003</v>
      </c>
      <c r="Q153" s="235">
        <f>+O153*Input!$C$9</f>
        <v>12.48</v>
      </c>
      <c r="R153" s="235">
        <f t="shared" si="45"/>
        <v>6.7200000000000024</v>
      </c>
      <c r="S153" s="235">
        <f t="shared" si="46"/>
        <v>15.840000000000002</v>
      </c>
      <c r="T153" s="235">
        <f t="shared" si="47"/>
        <v>0</v>
      </c>
      <c r="U153" s="235">
        <f t="shared" si="48"/>
        <v>19.239999999999991</v>
      </c>
      <c r="V153" s="235">
        <f t="shared" si="49"/>
        <v>0</v>
      </c>
      <c r="W153" s="235">
        <f t="shared" si="50"/>
        <v>5.6199999999999992</v>
      </c>
      <c r="X153" s="235">
        <f t="shared" si="51"/>
        <v>8.26</v>
      </c>
    </row>
    <row r="154" spans="1:24" ht="15.75" customHeight="1" x14ac:dyDescent="0.2">
      <c r="A154" s="35" t="str">
        <f>IF(A153="","",IF((1+A153)&lt;Input!$C$26,1+A153,""))</f>
        <v/>
      </c>
      <c r="B154" s="5"/>
      <c r="C154" s="11" t="str">
        <f>IF(B154="","",IF(B154&lt;0.0001,0,IF(B154&gt;0.0001,'Crop Coeff'!E149*B154,"")))</f>
        <v/>
      </c>
      <c r="D154" s="5"/>
      <c r="E154" s="5"/>
      <c r="F154" s="16"/>
      <c r="G154" s="75" t="str">
        <f t="shared" si="40"/>
        <v/>
      </c>
      <c r="H154" s="73" t="str">
        <f t="shared" si="41"/>
        <v/>
      </c>
      <c r="I154" s="68" t="str">
        <f t="shared" si="42"/>
        <v/>
      </c>
      <c r="J154" s="73" t="str">
        <f t="shared" si="43"/>
        <v/>
      </c>
      <c r="N154" s="234" t="str">
        <f t="shared" si="44"/>
        <v/>
      </c>
      <c r="O154" s="235">
        <f>IF(A154&gt;Input!$C$22,+O153,(IF(A154&lt;Input!$C$13,"",(Budget!A154-Input!$C$13)*Input!$C$62+Input!$C$15)))</f>
        <v>48</v>
      </c>
      <c r="P154" s="235">
        <f>(+O154*Input!$C$8)+Q154</f>
        <v>19.200000000000003</v>
      </c>
      <c r="Q154" s="235">
        <f>+O154*Input!$C$9</f>
        <v>12.48</v>
      </c>
      <c r="R154" s="235">
        <f t="shared" si="45"/>
        <v>6.7200000000000024</v>
      </c>
      <c r="S154" s="235">
        <f t="shared" si="46"/>
        <v>15.840000000000002</v>
      </c>
      <c r="T154" s="235">
        <f t="shared" si="47"/>
        <v>0</v>
      </c>
      <c r="U154" s="235">
        <f t="shared" si="48"/>
        <v>19.239999999999991</v>
      </c>
      <c r="V154" s="235">
        <f t="shared" si="49"/>
        <v>0</v>
      </c>
      <c r="W154" s="235">
        <f t="shared" si="50"/>
        <v>5.6199999999999992</v>
      </c>
      <c r="X154" s="235">
        <f t="shared" si="51"/>
        <v>8.26</v>
      </c>
    </row>
    <row r="155" spans="1:24" ht="15.75" customHeight="1" x14ac:dyDescent="0.2">
      <c r="A155" s="35" t="str">
        <f>IF(A154="","",IF((1+A154)&lt;Input!$C$26,1+A154,""))</f>
        <v/>
      </c>
      <c r="B155" s="5"/>
      <c r="C155" s="11" t="str">
        <f>IF(B155="","",IF(B155&lt;0.0001,0,IF(B155&gt;0.0001,'Crop Coeff'!E150*B155,"")))</f>
        <v/>
      </c>
      <c r="D155" s="5"/>
      <c r="E155" s="5"/>
      <c r="F155" s="16"/>
      <c r="G155" s="75" t="str">
        <f t="shared" si="40"/>
        <v/>
      </c>
      <c r="H155" s="73" t="str">
        <f t="shared" si="41"/>
        <v/>
      </c>
      <c r="I155" s="68" t="str">
        <f t="shared" si="42"/>
        <v/>
      </c>
      <c r="J155" s="73" t="str">
        <f t="shared" si="43"/>
        <v/>
      </c>
      <c r="N155" s="234" t="str">
        <f t="shared" si="44"/>
        <v/>
      </c>
      <c r="O155" s="235">
        <f>IF(A155&gt;Input!$C$22,+O154,(IF(A155&lt;Input!$C$13,"",(Budget!A155-Input!$C$13)*Input!$C$62+Input!$C$15)))</f>
        <v>48</v>
      </c>
      <c r="P155" s="235">
        <f>(+O155*Input!$C$8)+Q155</f>
        <v>19.200000000000003</v>
      </c>
      <c r="Q155" s="235">
        <f>+O155*Input!$C$9</f>
        <v>12.48</v>
      </c>
      <c r="R155" s="235">
        <f t="shared" si="45"/>
        <v>6.7200000000000024</v>
      </c>
      <c r="S155" s="235">
        <f t="shared" si="46"/>
        <v>15.840000000000002</v>
      </c>
      <c r="T155" s="235">
        <f t="shared" si="47"/>
        <v>0</v>
      </c>
      <c r="U155" s="235">
        <f t="shared" si="48"/>
        <v>19.239999999999991</v>
      </c>
      <c r="V155" s="235">
        <f t="shared" si="49"/>
        <v>0</v>
      </c>
      <c r="W155" s="235">
        <f t="shared" si="50"/>
        <v>5.6199999999999992</v>
      </c>
      <c r="X155" s="235">
        <f t="shared" si="51"/>
        <v>8.26</v>
      </c>
    </row>
    <row r="156" spans="1:24" ht="15.75" customHeight="1" x14ac:dyDescent="0.2">
      <c r="A156" s="35" t="str">
        <f>IF(A155="","",IF((1+A155)&lt;Input!$C$26,1+A155,""))</f>
        <v/>
      </c>
      <c r="B156" s="5"/>
      <c r="C156" s="11" t="str">
        <f>IF(B156="","",IF(B156&lt;0.0001,0,IF(B156&gt;0.0001,'Crop Coeff'!E151*B156,"")))</f>
        <v/>
      </c>
      <c r="D156" s="5"/>
      <c r="E156" s="5"/>
      <c r="F156" s="16"/>
      <c r="G156" s="75" t="str">
        <f t="shared" si="40"/>
        <v/>
      </c>
      <c r="H156" s="73" t="str">
        <f t="shared" si="41"/>
        <v/>
      </c>
      <c r="I156" s="68" t="str">
        <f t="shared" si="42"/>
        <v/>
      </c>
      <c r="J156" s="73" t="str">
        <f t="shared" si="43"/>
        <v/>
      </c>
      <c r="N156" s="234" t="str">
        <f t="shared" si="44"/>
        <v/>
      </c>
      <c r="O156" s="235">
        <f>IF(A156&gt;Input!$C$22,+O155,(IF(A156&lt;Input!$C$13,"",(Budget!A156-Input!$C$13)*Input!$C$62+Input!$C$15)))</f>
        <v>48</v>
      </c>
      <c r="P156" s="235">
        <f>(+O156*Input!$C$8)+Q156</f>
        <v>19.200000000000003</v>
      </c>
      <c r="Q156" s="235">
        <f>+O156*Input!$C$9</f>
        <v>12.48</v>
      </c>
      <c r="R156" s="235">
        <f t="shared" si="45"/>
        <v>6.7200000000000024</v>
      </c>
      <c r="S156" s="235">
        <f t="shared" si="46"/>
        <v>15.840000000000002</v>
      </c>
      <c r="T156" s="235">
        <f t="shared" si="47"/>
        <v>0</v>
      </c>
      <c r="U156" s="235">
        <f t="shared" si="48"/>
        <v>19.239999999999991</v>
      </c>
      <c r="V156" s="235">
        <f t="shared" si="49"/>
        <v>0</v>
      </c>
      <c r="W156" s="235">
        <f t="shared" si="50"/>
        <v>5.6199999999999992</v>
      </c>
      <c r="X156" s="235">
        <f t="shared" si="51"/>
        <v>8.26</v>
      </c>
    </row>
    <row r="157" spans="1:24" ht="15.75" customHeight="1" x14ac:dyDescent="0.2">
      <c r="A157" s="35" t="str">
        <f>IF(A156="","",IF((1+A156)&lt;Input!$C$26,1+A156,""))</f>
        <v/>
      </c>
      <c r="B157" s="5"/>
      <c r="C157" s="11" t="str">
        <f>IF(B157="","",IF(B157&lt;0.0001,0,IF(B157&gt;0.0001,'Crop Coeff'!E152*B157,"")))</f>
        <v/>
      </c>
      <c r="D157" s="5"/>
      <c r="E157" s="5"/>
      <c r="F157" s="16"/>
      <c r="G157" s="75" t="str">
        <f t="shared" si="40"/>
        <v/>
      </c>
      <c r="H157" s="73" t="str">
        <f t="shared" si="41"/>
        <v/>
      </c>
      <c r="I157" s="68" t="str">
        <f t="shared" si="42"/>
        <v/>
      </c>
      <c r="J157" s="73" t="str">
        <f t="shared" si="43"/>
        <v/>
      </c>
      <c r="N157" s="234" t="str">
        <f t="shared" si="44"/>
        <v/>
      </c>
      <c r="O157" s="235">
        <f>IF(A157&gt;Input!$C$22,+O156,(IF(A157&lt;Input!$C$13,"",(Budget!A157-Input!$C$13)*Input!$C$62+Input!$C$15)))</f>
        <v>48</v>
      </c>
      <c r="P157" s="235">
        <f>(+O157*Input!$C$8)+Q157</f>
        <v>19.200000000000003</v>
      </c>
      <c r="Q157" s="235">
        <f>+O157*Input!$C$9</f>
        <v>12.48</v>
      </c>
      <c r="R157" s="235">
        <f t="shared" si="45"/>
        <v>6.7200000000000024</v>
      </c>
      <c r="S157" s="235">
        <f t="shared" si="46"/>
        <v>15.840000000000002</v>
      </c>
      <c r="T157" s="235">
        <f t="shared" si="47"/>
        <v>0</v>
      </c>
      <c r="U157" s="235">
        <f t="shared" si="48"/>
        <v>19.239999999999991</v>
      </c>
      <c r="V157" s="235">
        <f t="shared" si="49"/>
        <v>0</v>
      </c>
      <c r="W157" s="235">
        <f t="shared" si="50"/>
        <v>5.6199999999999992</v>
      </c>
      <c r="X157" s="235">
        <f t="shared" si="51"/>
        <v>8.26</v>
      </c>
    </row>
    <row r="158" spans="1:24" ht="15.75" customHeight="1" x14ac:dyDescent="0.2">
      <c r="A158" s="35" t="str">
        <f>IF(A157="","",IF((1+A157)&lt;Input!$C$26,1+A157,""))</f>
        <v/>
      </c>
      <c r="B158" s="5"/>
      <c r="C158" s="11" t="str">
        <f>IF(B158="","",IF(B158&lt;0.0001,0,IF(B158&gt;0.0001,'Crop Coeff'!E153*B158,"")))</f>
        <v/>
      </c>
      <c r="D158" s="5"/>
      <c r="E158" s="5"/>
      <c r="F158" s="16"/>
      <c r="G158" s="75" t="str">
        <f t="shared" si="40"/>
        <v/>
      </c>
      <c r="H158" s="73" t="str">
        <f t="shared" si="41"/>
        <v/>
      </c>
      <c r="I158" s="68" t="str">
        <f t="shared" si="42"/>
        <v/>
      </c>
      <c r="J158" s="73" t="str">
        <f t="shared" si="43"/>
        <v/>
      </c>
      <c r="N158" s="234" t="str">
        <f t="shared" si="44"/>
        <v/>
      </c>
      <c r="O158" s="235">
        <f>IF(A158&gt;Input!$C$22,+O157,(IF(A158&lt;Input!$C$13,"",(Budget!A158-Input!$C$13)*Input!$C$62+Input!$C$15)))</f>
        <v>48</v>
      </c>
      <c r="P158" s="235">
        <f>(+O158*Input!$C$8)+Q158</f>
        <v>19.200000000000003</v>
      </c>
      <c r="Q158" s="235">
        <f>+O158*Input!$C$9</f>
        <v>12.48</v>
      </c>
      <c r="R158" s="235">
        <f t="shared" si="45"/>
        <v>6.7200000000000024</v>
      </c>
      <c r="S158" s="235">
        <f t="shared" si="46"/>
        <v>15.840000000000002</v>
      </c>
      <c r="T158" s="235">
        <f t="shared" si="47"/>
        <v>0</v>
      </c>
      <c r="U158" s="235">
        <f t="shared" si="48"/>
        <v>19.239999999999991</v>
      </c>
      <c r="V158" s="235">
        <f t="shared" si="49"/>
        <v>0</v>
      </c>
      <c r="W158" s="235">
        <f t="shared" si="50"/>
        <v>5.6199999999999992</v>
      </c>
      <c r="X158" s="235">
        <f t="shared" si="51"/>
        <v>8.26</v>
      </c>
    </row>
    <row r="159" spans="1:24" ht="15.75" customHeight="1" x14ac:dyDescent="0.2">
      <c r="A159" s="35" t="str">
        <f>IF(A158="","",IF((1+A158)&lt;Input!$C$26,1+A158,""))</f>
        <v/>
      </c>
      <c r="B159" s="5"/>
      <c r="C159" s="11" t="str">
        <f>IF(B159="","",IF(B159&lt;0.0001,0,IF(B159&gt;0.0001,'Crop Coeff'!E154*B159,"")))</f>
        <v/>
      </c>
      <c r="D159" s="5"/>
      <c r="E159" s="5"/>
      <c r="F159" s="16"/>
      <c r="G159" s="75" t="str">
        <f t="shared" si="40"/>
        <v/>
      </c>
      <c r="H159" s="73" t="str">
        <f t="shared" si="41"/>
        <v/>
      </c>
      <c r="I159" s="68" t="str">
        <f t="shared" si="42"/>
        <v/>
      </c>
      <c r="J159" s="73" t="str">
        <f t="shared" si="43"/>
        <v/>
      </c>
      <c r="N159" s="234" t="str">
        <f t="shared" si="44"/>
        <v/>
      </c>
      <c r="O159" s="235">
        <f>IF(A159&gt;Input!$C$22,+O158,(IF(A159&lt;Input!$C$13,"",(Budget!A159-Input!$C$13)*Input!$C$62+Input!$C$15)))</f>
        <v>48</v>
      </c>
      <c r="P159" s="235">
        <f>(+O159*Input!$C$8)+Q159</f>
        <v>19.200000000000003</v>
      </c>
      <c r="Q159" s="235">
        <f>+O159*Input!$C$9</f>
        <v>12.48</v>
      </c>
      <c r="R159" s="235">
        <f t="shared" si="45"/>
        <v>6.7200000000000024</v>
      </c>
      <c r="S159" s="235">
        <f t="shared" si="46"/>
        <v>15.840000000000002</v>
      </c>
      <c r="T159" s="235">
        <f t="shared" si="47"/>
        <v>0</v>
      </c>
      <c r="U159" s="235">
        <f t="shared" si="48"/>
        <v>19.239999999999991</v>
      </c>
      <c r="V159" s="235">
        <f t="shared" si="49"/>
        <v>0</v>
      </c>
      <c r="W159" s="235">
        <f t="shared" si="50"/>
        <v>5.6199999999999992</v>
      </c>
      <c r="X159" s="235">
        <f t="shared" si="51"/>
        <v>8.26</v>
      </c>
    </row>
    <row r="160" spans="1:24" ht="15.75" customHeight="1" x14ac:dyDescent="0.2">
      <c r="A160" s="35" t="str">
        <f>IF(A159="","",IF((1+A159)&lt;Input!$C$26,1+A159,""))</f>
        <v/>
      </c>
      <c r="B160" s="5"/>
      <c r="C160" s="11" t="str">
        <f>IF(B160="","",IF(B160&lt;0.0001,0,IF(B160&gt;0.0001,'Crop Coeff'!E155*B160,"")))</f>
        <v/>
      </c>
      <c r="D160" s="5"/>
      <c r="E160" s="5"/>
      <c r="F160" s="16"/>
      <c r="G160" s="75" t="str">
        <f t="shared" si="40"/>
        <v/>
      </c>
      <c r="H160" s="73" t="str">
        <f t="shared" si="41"/>
        <v/>
      </c>
      <c r="I160" s="68" t="str">
        <f t="shared" si="42"/>
        <v/>
      </c>
      <c r="J160" s="73" t="str">
        <f t="shared" si="43"/>
        <v/>
      </c>
      <c r="N160" s="234" t="str">
        <f t="shared" si="44"/>
        <v/>
      </c>
      <c r="O160" s="235">
        <f>IF(A160&gt;Input!$C$22,+O159,(IF(A160&lt;Input!$C$13,"",(Budget!A160-Input!$C$13)*Input!$C$62+Input!$C$15)))</f>
        <v>48</v>
      </c>
      <c r="P160" s="235">
        <f>(+O160*Input!$C$8)+Q160</f>
        <v>19.200000000000003</v>
      </c>
      <c r="Q160" s="235">
        <f>+O160*Input!$C$9</f>
        <v>12.48</v>
      </c>
      <c r="R160" s="235">
        <f t="shared" si="45"/>
        <v>6.7200000000000024</v>
      </c>
      <c r="S160" s="235">
        <f t="shared" si="46"/>
        <v>15.840000000000002</v>
      </c>
      <c r="T160" s="235">
        <f t="shared" si="47"/>
        <v>0</v>
      </c>
      <c r="U160" s="235">
        <f t="shared" si="48"/>
        <v>19.239999999999991</v>
      </c>
      <c r="V160" s="235">
        <f t="shared" si="49"/>
        <v>0</v>
      </c>
      <c r="W160" s="235">
        <f t="shared" si="50"/>
        <v>5.6199999999999992</v>
      </c>
      <c r="X160" s="235">
        <f t="shared" si="51"/>
        <v>8.26</v>
      </c>
    </row>
    <row r="161" spans="1:24" ht="15.75" customHeight="1" x14ac:dyDescent="0.2">
      <c r="A161" s="35" t="str">
        <f>IF(A160="","",IF((1+A160)&lt;Input!$C$26,1+A160,""))</f>
        <v/>
      </c>
      <c r="B161" s="5"/>
      <c r="C161" s="11" t="str">
        <f>IF(B161="","",IF(B161&lt;0.0001,0,IF(B161&gt;0.0001,'Crop Coeff'!E156*B161,"")))</f>
        <v/>
      </c>
      <c r="D161" s="5"/>
      <c r="E161" s="5"/>
      <c r="F161" s="16"/>
      <c r="G161" s="75" t="str">
        <f t="shared" si="40"/>
        <v/>
      </c>
      <c r="H161" s="73" t="str">
        <f t="shared" si="41"/>
        <v/>
      </c>
      <c r="I161" s="68" t="str">
        <f t="shared" si="42"/>
        <v/>
      </c>
      <c r="J161" s="73" t="str">
        <f t="shared" si="43"/>
        <v/>
      </c>
      <c r="N161" s="234" t="str">
        <f t="shared" si="44"/>
        <v/>
      </c>
      <c r="O161" s="235">
        <f>IF(A161&gt;Input!$C$22,+O160,(IF(A161&lt;Input!$C$13,"",(Budget!A161-Input!$C$13)*Input!$C$62+Input!$C$15)))</f>
        <v>48</v>
      </c>
      <c r="P161" s="235">
        <f>(+O161*Input!$C$8)+Q161</f>
        <v>19.200000000000003</v>
      </c>
      <c r="Q161" s="235">
        <f>+O161*Input!$C$9</f>
        <v>12.48</v>
      </c>
      <c r="R161" s="235">
        <f t="shared" si="45"/>
        <v>6.7200000000000024</v>
      </c>
      <c r="S161" s="235">
        <f t="shared" si="46"/>
        <v>15.840000000000002</v>
      </c>
      <c r="T161" s="235">
        <f t="shared" si="47"/>
        <v>0</v>
      </c>
      <c r="U161" s="235">
        <f t="shared" si="48"/>
        <v>19.239999999999991</v>
      </c>
      <c r="V161" s="235">
        <f t="shared" si="49"/>
        <v>0</v>
      </c>
      <c r="W161" s="235">
        <f t="shared" si="50"/>
        <v>5.6199999999999992</v>
      </c>
      <c r="X161" s="235">
        <f t="shared" si="51"/>
        <v>8.26</v>
      </c>
    </row>
    <row r="162" spans="1:24" ht="15.75" customHeight="1" x14ac:dyDescent="0.2">
      <c r="A162" s="35" t="str">
        <f>IF(A161="","",IF((1+A161)&lt;Input!$C$26,1+A161,""))</f>
        <v/>
      </c>
      <c r="B162" s="5"/>
      <c r="C162" s="11" t="str">
        <f>IF(B162="","",IF(B162&lt;0.0001,0,IF(B162&gt;0.0001,'Crop Coeff'!E157*B162,"")))</f>
        <v/>
      </c>
      <c r="D162" s="5"/>
      <c r="E162" s="5"/>
      <c r="F162" s="16"/>
      <c r="G162" s="75" t="str">
        <f t="shared" si="40"/>
        <v/>
      </c>
      <c r="H162" s="73" t="str">
        <f t="shared" si="41"/>
        <v/>
      </c>
      <c r="I162" s="68" t="str">
        <f t="shared" si="42"/>
        <v/>
      </c>
      <c r="J162" s="73" t="str">
        <f t="shared" si="43"/>
        <v/>
      </c>
      <c r="N162" s="234" t="str">
        <f t="shared" si="44"/>
        <v/>
      </c>
      <c r="O162" s="235">
        <f>IF(A162&gt;Input!$C$22,+O161,(IF(A162&lt;Input!$C$13,"",(Budget!A162-Input!$C$13)*Input!$C$62+Input!$C$15)))</f>
        <v>48</v>
      </c>
      <c r="P162" s="235">
        <f>(+O162*Input!$C$8)+Q162</f>
        <v>19.200000000000003</v>
      </c>
      <c r="Q162" s="235">
        <f>+O162*Input!$C$9</f>
        <v>12.48</v>
      </c>
      <c r="R162" s="235">
        <f t="shared" si="45"/>
        <v>6.7200000000000024</v>
      </c>
      <c r="S162" s="235">
        <f t="shared" si="46"/>
        <v>15.840000000000002</v>
      </c>
      <c r="T162" s="235">
        <f t="shared" si="47"/>
        <v>0</v>
      </c>
      <c r="U162" s="235">
        <f t="shared" si="48"/>
        <v>19.239999999999991</v>
      </c>
      <c r="V162" s="235">
        <f t="shared" si="49"/>
        <v>0</v>
      </c>
      <c r="W162" s="235">
        <f t="shared" si="50"/>
        <v>5.6199999999999992</v>
      </c>
      <c r="X162" s="235">
        <f t="shared" si="51"/>
        <v>8.26</v>
      </c>
    </row>
    <row r="163" spans="1:24" ht="15.75" customHeight="1" x14ac:dyDescent="0.2">
      <c r="A163" s="35" t="str">
        <f>IF(A162="","",IF((1+A162)&lt;Input!$C$26,1+A162,""))</f>
        <v/>
      </c>
      <c r="B163" s="5"/>
      <c r="C163" s="11" t="str">
        <f>IF(B163="","",IF(B163&lt;0.0001,0,IF(B163&gt;0.0001,'Crop Coeff'!E158*B163,"")))</f>
        <v/>
      </c>
      <c r="D163" s="5"/>
      <c r="E163" s="5"/>
      <c r="F163" s="16"/>
      <c r="G163" s="75" t="str">
        <f t="shared" si="40"/>
        <v/>
      </c>
      <c r="H163" s="73" t="str">
        <f t="shared" si="41"/>
        <v/>
      </c>
      <c r="I163" s="68" t="str">
        <f t="shared" si="42"/>
        <v/>
      </c>
      <c r="J163" s="73" t="str">
        <f t="shared" si="43"/>
        <v/>
      </c>
      <c r="N163" s="234" t="str">
        <f t="shared" si="44"/>
        <v/>
      </c>
      <c r="O163" s="235">
        <f>IF(A163&gt;Input!$C$22,+O162,(IF(A163&lt;Input!$C$13,"",(Budget!A163-Input!$C$13)*Input!$C$62+Input!$C$15)))</f>
        <v>48</v>
      </c>
      <c r="P163" s="235">
        <f>(+O163*Input!$C$8)+Q163</f>
        <v>19.200000000000003</v>
      </c>
      <c r="Q163" s="235">
        <f>+O163*Input!$C$9</f>
        <v>12.48</v>
      </c>
      <c r="R163" s="235">
        <f t="shared" si="45"/>
        <v>6.7200000000000024</v>
      </c>
      <c r="S163" s="235">
        <f t="shared" si="46"/>
        <v>15.840000000000002</v>
      </c>
      <c r="T163" s="235">
        <f t="shared" si="47"/>
        <v>0</v>
      </c>
      <c r="U163" s="235">
        <f t="shared" si="48"/>
        <v>19.239999999999991</v>
      </c>
      <c r="V163" s="235">
        <f t="shared" si="49"/>
        <v>0</v>
      </c>
      <c r="W163" s="235">
        <f t="shared" si="50"/>
        <v>5.6199999999999992</v>
      </c>
      <c r="X163" s="235">
        <f t="shared" si="51"/>
        <v>8.26</v>
      </c>
    </row>
    <row r="164" spans="1:24" ht="15.75" customHeight="1" x14ac:dyDescent="0.2">
      <c r="A164" s="35" t="str">
        <f>IF(A163="","",IF((1+A163)&lt;Input!$C$26,1+A163,""))</f>
        <v/>
      </c>
      <c r="B164" s="5"/>
      <c r="C164" s="11" t="str">
        <f>IF(B164="","",IF(B164&lt;0.0001,0,IF(B164&gt;0.0001,'Crop Coeff'!E159*B164,"")))</f>
        <v/>
      </c>
      <c r="D164" s="5"/>
      <c r="E164" s="5"/>
      <c r="F164" s="16"/>
      <c r="G164" s="75" t="str">
        <f t="shared" si="40"/>
        <v/>
      </c>
      <c r="H164" s="73" t="str">
        <f t="shared" si="41"/>
        <v/>
      </c>
      <c r="I164" s="68" t="str">
        <f t="shared" si="42"/>
        <v/>
      </c>
      <c r="J164" s="73" t="str">
        <f t="shared" si="43"/>
        <v/>
      </c>
      <c r="N164" s="234" t="str">
        <f t="shared" si="44"/>
        <v/>
      </c>
      <c r="O164" s="235">
        <f>IF(A164&gt;Input!$C$22,+O163,(IF(A164&lt;Input!$C$13,"",(Budget!A164-Input!$C$13)*Input!$C$62+Input!$C$15)))</f>
        <v>48</v>
      </c>
      <c r="P164" s="235">
        <f>(+O164*Input!$C$8)+Q164</f>
        <v>19.200000000000003</v>
      </c>
      <c r="Q164" s="235">
        <f>+O164*Input!$C$9</f>
        <v>12.48</v>
      </c>
      <c r="R164" s="235">
        <f t="shared" si="45"/>
        <v>6.7200000000000024</v>
      </c>
      <c r="S164" s="235">
        <f t="shared" si="46"/>
        <v>15.840000000000002</v>
      </c>
      <c r="T164" s="235">
        <f t="shared" si="47"/>
        <v>0</v>
      </c>
      <c r="U164" s="235">
        <f t="shared" si="48"/>
        <v>19.239999999999991</v>
      </c>
      <c r="V164" s="235">
        <f t="shared" si="49"/>
        <v>0</v>
      </c>
      <c r="W164" s="235">
        <f t="shared" si="50"/>
        <v>5.6199999999999992</v>
      </c>
      <c r="X164" s="235">
        <f t="shared" si="51"/>
        <v>8.26</v>
      </c>
    </row>
    <row r="165" spans="1:24" ht="15.75" customHeight="1" x14ac:dyDescent="0.2">
      <c r="A165" s="35" t="str">
        <f>IF(A164="","",IF((1+A164)&lt;Input!$C$26,1+A164,""))</f>
        <v/>
      </c>
      <c r="B165" s="5"/>
      <c r="C165" s="11" t="str">
        <f>IF(B165="","",IF(B165&lt;0.0001,0,IF(B165&gt;0.0001,'Crop Coeff'!E160*B165,"")))</f>
        <v/>
      </c>
      <c r="D165" s="5"/>
      <c r="E165" s="5"/>
      <c r="F165" s="16"/>
      <c r="G165" s="75" t="str">
        <f t="shared" si="40"/>
        <v/>
      </c>
      <c r="H165" s="73" t="str">
        <f t="shared" si="41"/>
        <v/>
      </c>
      <c r="I165" s="68" t="str">
        <f t="shared" si="42"/>
        <v/>
      </c>
      <c r="J165" s="73" t="str">
        <f t="shared" si="43"/>
        <v/>
      </c>
      <c r="N165" s="234" t="str">
        <f t="shared" si="44"/>
        <v/>
      </c>
      <c r="O165" s="235">
        <f>IF(A165&gt;Input!$C$22,+O164,(IF(A165&lt;Input!$C$13,"",(Budget!A165-Input!$C$13)*Input!$C$62+Input!$C$15)))</f>
        <v>48</v>
      </c>
      <c r="P165" s="235">
        <f>(+O165*Input!$C$8)+Q165</f>
        <v>19.200000000000003</v>
      </c>
      <c r="Q165" s="235">
        <f>+O165*Input!$C$9</f>
        <v>12.48</v>
      </c>
      <c r="R165" s="235">
        <f t="shared" si="45"/>
        <v>6.7200000000000024</v>
      </c>
      <c r="S165" s="235">
        <f t="shared" si="46"/>
        <v>15.840000000000002</v>
      </c>
      <c r="T165" s="235">
        <f t="shared" si="47"/>
        <v>0</v>
      </c>
      <c r="U165" s="235">
        <f t="shared" si="48"/>
        <v>19.239999999999991</v>
      </c>
      <c r="V165" s="235">
        <f t="shared" si="49"/>
        <v>0</v>
      </c>
      <c r="W165" s="235">
        <f t="shared" si="50"/>
        <v>5.6199999999999992</v>
      </c>
      <c r="X165" s="235">
        <f t="shared" si="51"/>
        <v>8.26</v>
      </c>
    </row>
    <row r="166" spans="1:24" ht="15.75" customHeight="1" x14ac:dyDescent="0.2">
      <c r="A166" s="35" t="str">
        <f>IF(A165="","",IF((1+A165)&lt;Input!$C$26,1+A165,""))</f>
        <v/>
      </c>
      <c r="B166" s="5"/>
      <c r="C166" s="11" t="str">
        <f>IF(B166="","",IF(B166&lt;0.0001,0,IF(B166&gt;0.0001,'Crop Coeff'!E161*B166,"")))</f>
        <v/>
      </c>
      <c r="D166" s="5"/>
      <c r="E166" s="5"/>
      <c r="F166" s="16"/>
      <c r="G166" s="75" t="str">
        <f t="shared" si="40"/>
        <v/>
      </c>
      <c r="H166" s="73" t="str">
        <f t="shared" si="41"/>
        <v/>
      </c>
      <c r="I166" s="68" t="str">
        <f t="shared" si="42"/>
        <v/>
      </c>
      <c r="J166" s="73" t="str">
        <f t="shared" si="43"/>
        <v/>
      </c>
      <c r="N166" s="234" t="str">
        <f t="shared" si="44"/>
        <v/>
      </c>
      <c r="O166" s="235">
        <f>IF(A166&gt;Input!$C$22,+O165,(IF(A166&lt;Input!$C$13,"",(Budget!A166-Input!$C$13)*Input!$C$62+Input!$C$15)))</f>
        <v>48</v>
      </c>
      <c r="P166" s="235">
        <f>(+O166*Input!$C$8)+Q166</f>
        <v>19.200000000000003</v>
      </c>
      <c r="Q166" s="235">
        <f>+O166*Input!$C$9</f>
        <v>12.48</v>
      </c>
      <c r="R166" s="235">
        <f t="shared" si="45"/>
        <v>6.7200000000000024</v>
      </c>
      <c r="S166" s="235">
        <f t="shared" si="46"/>
        <v>15.840000000000002</v>
      </c>
      <c r="T166" s="235">
        <f t="shared" si="47"/>
        <v>0</v>
      </c>
      <c r="U166" s="235">
        <f t="shared" si="48"/>
        <v>19.239999999999991</v>
      </c>
      <c r="V166" s="235">
        <f t="shared" si="49"/>
        <v>0</v>
      </c>
      <c r="W166" s="235">
        <f t="shared" si="50"/>
        <v>5.6199999999999992</v>
      </c>
      <c r="X166" s="235">
        <f t="shared" si="51"/>
        <v>8.26</v>
      </c>
    </row>
    <row r="167" spans="1:24" ht="15.75" customHeight="1" x14ac:dyDescent="0.2">
      <c r="A167" s="35" t="str">
        <f>IF(A166="","",IF((1+A166)&lt;Input!$C$26,1+A166,""))</f>
        <v/>
      </c>
      <c r="B167" s="5"/>
      <c r="C167" s="11" t="str">
        <f>IF(B167="","",IF(B167&lt;0.0001,0,IF(B167&gt;0.0001,'Crop Coeff'!E162*B167,"")))</f>
        <v/>
      </c>
      <c r="D167" s="5"/>
      <c r="E167" s="5"/>
      <c r="F167" s="16"/>
      <c r="G167" s="75" t="str">
        <f t="shared" si="40"/>
        <v/>
      </c>
      <c r="H167" s="73" t="str">
        <f t="shared" si="41"/>
        <v/>
      </c>
      <c r="I167" s="68" t="str">
        <f t="shared" si="42"/>
        <v/>
      </c>
      <c r="J167" s="73" t="str">
        <f t="shared" si="43"/>
        <v/>
      </c>
      <c r="N167" s="234" t="str">
        <f t="shared" si="44"/>
        <v/>
      </c>
      <c r="O167" s="235">
        <f>IF(A167&gt;Input!$C$22,+O166,(IF(A167&lt;Input!$C$13,"",(Budget!A167-Input!$C$13)*Input!$C$62+Input!$C$15)))</f>
        <v>48</v>
      </c>
      <c r="P167" s="235">
        <f>(+O167*Input!$C$8)+Q167</f>
        <v>19.200000000000003</v>
      </c>
      <c r="Q167" s="235">
        <f>+O167*Input!$C$9</f>
        <v>12.48</v>
      </c>
      <c r="R167" s="235">
        <f t="shared" si="45"/>
        <v>6.7200000000000024</v>
      </c>
      <c r="S167" s="235">
        <f t="shared" si="46"/>
        <v>15.840000000000002</v>
      </c>
      <c r="T167" s="235">
        <f t="shared" si="47"/>
        <v>0</v>
      </c>
      <c r="U167" s="235">
        <f t="shared" si="48"/>
        <v>19.239999999999991</v>
      </c>
      <c r="V167" s="235">
        <f t="shared" si="49"/>
        <v>0</v>
      </c>
      <c r="W167" s="235">
        <f t="shared" si="50"/>
        <v>5.6199999999999992</v>
      </c>
      <c r="X167" s="235">
        <f t="shared" si="51"/>
        <v>8.26</v>
      </c>
    </row>
    <row r="168" spans="1:24" ht="15.75" customHeight="1" x14ac:dyDescent="0.2">
      <c r="A168" s="35"/>
      <c r="B168" s="194"/>
      <c r="C168" s="11"/>
      <c r="D168" s="194"/>
      <c r="E168" s="194"/>
      <c r="F168" s="195"/>
      <c r="G168" s="75"/>
      <c r="H168" s="73"/>
      <c r="I168" s="68"/>
      <c r="J168" s="73"/>
      <c r="N168" s="234"/>
      <c r="O168" s="235"/>
      <c r="P168" s="235"/>
      <c r="Q168" s="235"/>
      <c r="R168" s="235"/>
      <c r="S168" s="235"/>
      <c r="T168" s="235"/>
      <c r="U168" s="235"/>
      <c r="V168" s="235"/>
      <c r="W168" s="235"/>
      <c r="X168" s="235"/>
    </row>
    <row r="169" spans="1:24" ht="15.75" customHeight="1" x14ac:dyDescent="0.2">
      <c r="A169" s="35"/>
      <c r="B169" s="194"/>
      <c r="C169" s="11"/>
      <c r="D169" s="194"/>
      <c r="E169" s="194"/>
      <c r="F169" s="195"/>
      <c r="G169" s="75"/>
      <c r="H169" s="73"/>
      <c r="I169" s="68"/>
      <c r="J169" s="73"/>
      <c r="N169" s="234"/>
      <c r="O169" s="235"/>
      <c r="P169" s="235"/>
      <c r="Q169" s="235"/>
      <c r="R169" s="235"/>
      <c r="S169" s="235"/>
      <c r="T169" s="235"/>
      <c r="U169" s="235"/>
      <c r="V169" s="235"/>
      <c r="W169" s="235"/>
      <c r="X169" s="235"/>
    </row>
    <row r="170" spans="1:24" ht="15.75" customHeight="1" x14ac:dyDescent="0.2">
      <c r="A170" s="35"/>
      <c r="B170" s="194"/>
      <c r="C170" s="11"/>
      <c r="D170" s="194"/>
      <c r="E170" s="194"/>
      <c r="F170" s="195"/>
      <c r="G170" s="75"/>
      <c r="H170" s="73"/>
      <c r="I170" s="68"/>
      <c r="J170" s="73"/>
      <c r="N170" s="234"/>
      <c r="O170" s="235"/>
      <c r="P170" s="235"/>
      <c r="Q170" s="235"/>
      <c r="R170" s="235"/>
      <c r="S170" s="235"/>
      <c r="T170" s="235"/>
      <c r="U170" s="235"/>
      <c r="V170" s="235"/>
      <c r="W170" s="235"/>
      <c r="X170" s="235"/>
    </row>
    <row r="171" spans="1:24" ht="15.75" customHeight="1" x14ac:dyDescent="0.2">
      <c r="A171" s="35"/>
      <c r="B171" s="194"/>
      <c r="C171" s="11"/>
      <c r="D171" s="194"/>
      <c r="E171" s="194"/>
      <c r="F171" s="195"/>
      <c r="G171" s="75"/>
      <c r="H171" s="73"/>
      <c r="I171" s="68"/>
      <c r="J171" s="73"/>
      <c r="N171" s="234"/>
      <c r="O171" s="235"/>
      <c r="P171" s="235"/>
      <c r="Q171" s="235"/>
      <c r="R171" s="235"/>
      <c r="S171" s="235"/>
      <c r="T171" s="235"/>
      <c r="U171" s="235"/>
      <c r="V171" s="235"/>
      <c r="W171" s="235"/>
      <c r="X171" s="235"/>
    </row>
    <row r="172" spans="1:24" ht="15.75" customHeight="1" x14ac:dyDescent="0.2">
      <c r="A172" s="35"/>
      <c r="B172" s="194"/>
      <c r="C172" s="11"/>
      <c r="D172" s="194"/>
      <c r="E172" s="194"/>
      <c r="F172" s="195"/>
      <c r="G172" s="75"/>
      <c r="H172" s="73"/>
      <c r="I172" s="68"/>
      <c r="J172" s="73"/>
      <c r="N172" s="234"/>
      <c r="O172" s="235"/>
      <c r="P172" s="235"/>
      <c r="Q172" s="235"/>
      <c r="R172" s="235"/>
      <c r="S172" s="235"/>
      <c r="T172" s="235"/>
      <c r="U172" s="235"/>
      <c r="V172" s="235"/>
      <c r="W172" s="235"/>
      <c r="X172" s="235"/>
    </row>
    <row r="173" spans="1:24" ht="15.75" customHeight="1" x14ac:dyDescent="0.2">
      <c r="A173" s="35"/>
      <c r="B173" s="194"/>
      <c r="C173" s="11"/>
      <c r="D173" s="194"/>
      <c r="E173" s="194"/>
      <c r="F173" s="195"/>
      <c r="G173" s="75"/>
      <c r="H173" s="73"/>
      <c r="I173" s="68"/>
      <c r="J173" s="73"/>
      <c r="N173" s="234"/>
      <c r="O173" s="235"/>
      <c r="P173" s="235"/>
      <c r="Q173" s="235"/>
      <c r="R173" s="235"/>
      <c r="S173" s="235"/>
      <c r="T173" s="235"/>
      <c r="U173" s="235"/>
      <c r="V173" s="235"/>
      <c r="W173" s="235"/>
      <c r="X173" s="235"/>
    </row>
    <row r="174" spans="1:24" ht="15.75" customHeight="1" x14ac:dyDescent="0.2">
      <c r="A174" s="35"/>
      <c r="B174" s="194"/>
      <c r="C174" s="11"/>
      <c r="D174" s="194"/>
      <c r="E174" s="194"/>
      <c r="F174" s="195"/>
      <c r="G174" s="75"/>
      <c r="H174" s="73"/>
      <c r="I174" s="68"/>
      <c r="J174" s="73"/>
      <c r="N174" s="234"/>
      <c r="O174" s="235"/>
      <c r="P174" s="235"/>
      <c r="Q174" s="235"/>
      <c r="R174" s="235"/>
      <c r="S174" s="235"/>
      <c r="T174" s="235"/>
      <c r="U174" s="235"/>
      <c r="V174" s="235"/>
      <c r="W174" s="235"/>
      <c r="X174" s="235"/>
    </row>
    <row r="175" spans="1:24" ht="15.75" customHeight="1" x14ac:dyDescent="0.2">
      <c r="A175" s="35"/>
      <c r="B175" s="194"/>
      <c r="C175" s="11"/>
      <c r="D175" s="194"/>
      <c r="E175" s="194"/>
      <c r="F175" s="195"/>
      <c r="G175" s="75"/>
      <c r="H175" s="73"/>
      <c r="I175" s="68"/>
      <c r="J175" s="73"/>
      <c r="N175" s="234"/>
      <c r="O175" s="235"/>
      <c r="P175" s="235"/>
      <c r="Q175" s="235"/>
      <c r="R175" s="235"/>
      <c r="S175" s="235"/>
      <c r="T175" s="235"/>
      <c r="U175" s="235"/>
      <c r="V175" s="235"/>
      <c r="W175" s="235"/>
      <c r="X175" s="235"/>
    </row>
    <row r="176" spans="1:24" ht="15.75" customHeight="1" x14ac:dyDescent="0.2">
      <c r="A176" s="35"/>
      <c r="B176" s="194"/>
      <c r="C176" s="11"/>
      <c r="D176" s="194"/>
      <c r="E176" s="194"/>
      <c r="F176" s="195"/>
      <c r="G176" s="75"/>
      <c r="H176" s="73"/>
      <c r="I176" s="68"/>
      <c r="J176" s="73"/>
      <c r="N176" s="234"/>
      <c r="O176" s="235"/>
      <c r="P176" s="235"/>
      <c r="Q176" s="235"/>
      <c r="R176" s="235"/>
      <c r="S176" s="235"/>
      <c r="T176" s="235"/>
      <c r="U176" s="235"/>
      <c r="V176" s="235"/>
      <c r="W176" s="235"/>
      <c r="X176" s="235"/>
    </row>
    <row r="177" spans="1:24" ht="15.75" customHeight="1" x14ac:dyDescent="0.2">
      <c r="A177" s="35"/>
      <c r="B177" s="194"/>
      <c r="C177" s="11"/>
      <c r="D177" s="194"/>
      <c r="E177" s="194"/>
      <c r="F177" s="195"/>
      <c r="G177" s="75"/>
      <c r="H177" s="73"/>
      <c r="I177" s="68"/>
      <c r="J177" s="73"/>
      <c r="N177" s="234"/>
      <c r="O177" s="235"/>
      <c r="P177" s="235"/>
      <c r="Q177" s="235"/>
      <c r="R177" s="235"/>
      <c r="S177" s="235"/>
      <c r="T177" s="235"/>
      <c r="U177" s="235"/>
      <c r="V177" s="235"/>
      <c r="W177" s="235"/>
      <c r="X177" s="235"/>
    </row>
    <row r="178" spans="1:24" ht="15.75" customHeight="1" x14ac:dyDescent="0.2">
      <c r="A178" s="35"/>
      <c r="B178" s="194"/>
      <c r="C178" s="11"/>
      <c r="D178" s="194"/>
      <c r="E178" s="194"/>
      <c r="F178" s="195"/>
      <c r="G178" s="75"/>
      <c r="H178" s="73"/>
      <c r="I178" s="68"/>
      <c r="J178" s="73"/>
      <c r="N178" s="234"/>
      <c r="O178" s="235"/>
      <c r="P178" s="235"/>
      <c r="Q178" s="235"/>
      <c r="R178" s="235"/>
      <c r="S178" s="235"/>
      <c r="T178" s="235"/>
      <c r="U178" s="235"/>
      <c r="V178" s="235"/>
      <c r="W178" s="235"/>
      <c r="X178" s="235"/>
    </row>
    <row r="179" spans="1:24" ht="15.75" customHeight="1" x14ac:dyDescent="0.2">
      <c r="N179" s="233"/>
      <c r="O179" s="233"/>
      <c r="P179" s="233"/>
      <c r="Q179" s="233"/>
      <c r="R179" s="233"/>
      <c r="S179" s="233"/>
      <c r="T179" s="233"/>
      <c r="U179" s="233"/>
      <c r="V179" s="233"/>
      <c r="W179" s="233"/>
      <c r="X179" s="233"/>
    </row>
    <row r="180" spans="1:24" ht="15.75" customHeight="1" x14ac:dyDescent="0.2">
      <c r="N180" s="233"/>
      <c r="O180" s="233"/>
      <c r="P180" s="233"/>
      <c r="Q180" s="233"/>
      <c r="R180" s="233"/>
      <c r="S180" s="233"/>
      <c r="T180" s="233"/>
      <c r="U180" s="233"/>
      <c r="V180" s="233"/>
      <c r="W180" s="233"/>
      <c r="X180" s="233"/>
    </row>
    <row r="181" spans="1:24" ht="15.75" customHeight="1" x14ac:dyDescent="0.2">
      <c r="N181" s="233"/>
      <c r="O181" s="233"/>
      <c r="P181" s="233"/>
      <c r="Q181" s="233"/>
      <c r="R181" s="233"/>
      <c r="S181" s="233"/>
      <c r="T181" s="233"/>
      <c r="U181" s="233"/>
      <c r="V181" s="233"/>
      <c r="W181" s="233"/>
      <c r="X181" s="233"/>
    </row>
    <row r="182" spans="1:24" ht="15.75" customHeight="1" x14ac:dyDescent="0.2">
      <c r="N182" s="233"/>
      <c r="O182" s="233"/>
      <c r="P182" s="233"/>
      <c r="Q182" s="233"/>
      <c r="R182" s="233"/>
      <c r="S182" s="233"/>
      <c r="T182" s="233"/>
      <c r="U182" s="233"/>
      <c r="V182" s="233"/>
      <c r="W182" s="233"/>
      <c r="X182" s="233"/>
    </row>
    <row r="183" spans="1:24" ht="15.75" customHeight="1" x14ac:dyDescent="0.2">
      <c r="N183" s="233"/>
      <c r="O183" s="233"/>
      <c r="P183" s="233"/>
      <c r="Q183" s="233"/>
      <c r="R183" s="233"/>
      <c r="S183" s="233"/>
      <c r="T183" s="233"/>
      <c r="U183" s="233"/>
      <c r="V183" s="233"/>
      <c r="W183" s="233"/>
      <c r="X183" s="233"/>
    </row>
    <row r="184" spans="1:24" ht="15.75" customHeight="1" x14ac:dyDescent="0.2">
      <c r="N184" s="233"/>
      <c r="O184" s="233"/>
      <c r="P184" s="233"/>
      <c r="Q184" s="233"/>
      <c r="R184" s="233"/>
      <c r="S184" s="233"/>
      <c r="T184" s="233"/>
      <c r="U184" s="233"/>
      <c r="V184" s="233"/>
      <c r="W184" s="233"/>
      <c r="X184" s="233"/>
    </row>
    <row r="185" spans="1:24" ht="15.75" customHeight="1" x14ac:dyDescent="0.2">
      <c r="N185" s="233"/>
      <c r="O185" s="233"/>
      <c r="P185" s="233"/>
      <c r="Q185" s="233"/>
      <c r="R185" s="233"/>
      <c r="S185" s="233"/>
      <c r="T185" s="233"/>
      <c r="U185" s="233"/>
      <c r="V185" s="233"/>
      <c r="W185" s="233"/>
      <c r="X185" s="233"/>
    </row>
    <row r="186" spans="1:24" ht="15.75" customHeight="1" x14ac:dyDescent="0.2">
      <c r="N186" s="233"/>
      <c r="O186" s="233"/>
      <c r="P186" s="233"/>
      <c r="Q186" s="233"/>
      <c r="R186" s="233"/>
      <c r="S186" s="233"/>
      <c r="T186" s="233"/>
      <c r="U186" s="233"/>
      <c r="V186" s="233"/>
      <c r="W186" s="233"/>
      <c r="X186" s="233"/>
    </row>
    <row r="187" spans="1:24" ht="15.75" customHeight="1" x14ac:dyDescent="0.2">
      <c r="N187" s="233"/>
      <c r="O187" s="233"/>
      <c r="P187" s="233"/>
      <c r="Q187" s="233"/>
      <c r="R187" s="233"/>
      <c r="S187" s="233"/>
      <c r="T187" s="233"/>
      <c r="U187" s="233"/>
      <c r="V187" s="233"/>
      <c r="W187" s="233"/>
      <c r="X187" s="233"/>
    </row>
    <row r="188" spans="1:24" ht="15.75" customHeight="1" x14ac:dyDescent="0.2">
      <c r="N188" s="233"/>
      <c r="O188" s="233"/>
      <c r="P188" s="233"/>
      <c r="Q188" s="233"/>
      <c r="R188" s="233"/>
      <c r="S188" s="233"/>
      <c r="T188" s="233"/>
      <c r="U188" s="233"/>
      <c r="V188" s="233"/>
      <c r="W188" s="233"/>
      <c r="X188" s="233"/>
    </row>
    <row r="189" spans="1:24" ht="15.75" customHeight="1" x14ac:dyDescent="0.2">
      <c r="N189" s="233"/>
      <c r="O189" s="233"/>
      <c r="P189" s="233"/>
      <c r="Q189" s="233"/>
      <c r="R189" s="233"/>
      <c r="S189" s="233"/>
      <c r="T189" s="233"/>
      <c r="U189" s="233"/>
      <c r="V189" s="233"/>
      <c r="W189" s="233"/>
      <c r="X189" s="233"/>
    </row>
    <row r="190" spans="1:24" ht="15.75" customHeight="1" x14ac:dyDescent="0.2">
      <c r="N190" s="233"/>
      <c r="O190" s="233"/>
      <c r="P190" s="233"/>
      <c r="Q190" s="233"/>
      <c r="R190" s="233"/>
      <c r="S190" s="233"/>
      <c r="T190" s="233"/>
      <c r="U190" s="233"/>
      <c r="V190" s="233"/>
      <c r="W190" s="233"/>
      <c r="X190" s="233"/>
    </row>
    <row r="191" spans="1:24" ht="15.75" customHeight="1" x14ac:dyDescent="0.2">
      <c r="N191" s="233"/>
      <c r="O191" s="233"/>
      <c r="P191" s="233"/>
      <c r="Q191" s="233"/>
      <c r="R191" s="233"/>
      <c r="S191" s="233"/>
      <c r="T191" s="233"/>
      <c r="U191" s="233"/>
      <c r="V191" s="233"/>
      <c r="W191" s="233"/>
      <c r="X191" s="233"/>
    </row>
    <row r="192" spans="1:24" ht="15.75" customHeight="1" x14ac:dyDescent="0.2">
      <c r="N192" s="233"/>
      <c r="O192" s="233"/>
      <c r="P192" s="233"/>
      <c r="Q192" s="233"/>
      <c r="R192" s="233"/>
      <c r="S192" s="233"/>
      <c r="T192" s="233"/>
      <c r="U192" s="233"/>
      <c r="V192" s="233"/>
      <c r="W192" s="233"/>
      <c r="X192" s="233"/>
    </row>
    <row r="193" spans="14:24" ht="15.75" customHeight="1" x14ac:dyDescent="0.2">
      <c r="N193" s="233"/>
      <c r="O193" s="233"/>
      <c r="P193" s="233"/>
      <c r="Q193" s="233"/>
      <c r="R193" s="233"/>
      <c r="S193" s="233"/>
      <c r="T193" s="233"/>
      <c r="U193" s="233"/>
      <c r="V193" s="233"/>
      <c r="W193" s="233"/>
      <c r="X193" s="233"/>
    </row>
    <row r="194" spans="14:24" ht="15.75" customHeight="1" x14ac:dyDescent="0.2">
      <c r="N194" s="233"/>
      <c r="O194" s="233"/>
      <c r="P194" s="233"/>
      <c r="Q194" s="233"/>
      <c r="R194" s="233"/>
      <c r="S194" s="233"/>
      <c r="T194" s="233"/>
      <c r="U194" s="233"/>
      <c r="V194" s="233"/>
      <c r="W194" s="233"/>
      <c r="X194" s="233"/>
    </row>
    <row r="195" spans="14:24" ht="15.75" customHeight="1" x14ac:dyDescent="0.2">
      <c r="N195" s="233"/>
      <c r="O195" s="233"/>
      <c r="P195" s="233"/>
      <c r="Q195" s="233"/>
      <c r="R195" s="233"/>
      <c r="S195" s="233"/>
      <c r="T195" s="233"/>
      <c r="U195" s="233"/>
      <c r="V195" s="233"/>
      <c r="W195" s="233"/>
      <c r="X195" s="233"/>
    </row>
    <row r="196" spans="14:24" ht="15.75" customHeight="1" x14ac:dyDescent="0.2">
      <c r="N196" s="233"/>
      <c r="O196" s="233"/>
      <c r="P196" s="233"/>
      <c r="Q196" s="233"/>
      <c r="R196" s="233"/>
      <c r="S196" s="233"/>
      <c r="T196" s="233"/>
      <c r="U196" s="233"/>
      <c r="V196" s="233"/>
      <c r="W196" s="233"/>
      <c r="X196" s="233"/>
    </row>
    <row r="197" spans="14:24" ht="15.75" customHeight="1" x14ac:dyDescent="0.2">
      <c r="N197" s="233"/>
      <c r="O197" s="233"/>
      <c r="P197" s="233"/>
      <c r="Q197" s="233"/>
      <c r="R197" s="233"/>
      <c r="S197" s="233"/>
      <c r="T197" s="233"/>
      <c r="U197" s="233"/>
      <c r="V197" s="233"/>
      <c r="W197" s="233"/>
      <c r="X197" s="233"/>
    </row>
    <row r="198" spans="14:24" ht="15.75" customHeight="1" x14ac:dyDescent="0.2">
      <c r="N198" s="233"/>
      <c r="O198" s="233"/>
      <c r="P198" s="233"/>
      <c r="Q198" s="233"/>
      <c r="R198" s="233"/>
      <c r="S198" s="233"/>
      <c r="T198" s="233"/>
      <c r="U198" s="233"/>
      <c r="V198" s="233"/>
      <c r="W198" s="233"/>
      <c r="X198" s="233"/>
    </row>
    <row r="199" spans="14:24" ht="15.75" customHeight="1" x14ac:dyDescent="0.2">
      <c r="N199" s="233"/>
      <c r="O199" s="233"/>
      <c r="P199" s="233"/>
      <c r="Q199" s="233"/>
      <c r="R199" s="233"/>
      <c r="S199" s="233"/>
      <c r="T199" s="233"/>
      <c r="U199" s="233"/>
      <c r="V199" s="233"/>
      <c r="W199" s="233"/>
      <c r="X199" s="233"/>
    </row>
    <row r="200" spans="14:24" ht="15.75" customHeight="1" x14ac:dyDescent="0.2">
      <c r="N200" s="233"/>
      <c r="O200" s="233"/>
      <c r="P200" s="233"/>
      <c r="Q200" s="233"/>
      <c r="R200" s="233"/>
      <c r="S200" s="233"/>
      <c r="T200" s="233"/>
      <c r="U200" s="233"/>
      <c r="V200" s="233"/>
      <c r="W200" s="233"/>
      <c r="X200" s="233"/>
    </row>
    <row r="201" spans="14:24" ht="15.75" customHeight="1" x14ac:dyDescent="0.2">
      <c r="N201" s="233"/>
      <c r="O201" s="233"/>
      <c r="P201" s="233"/>
      <c r="Q201" s="233"/>
      <c r="R201" s="233"/>
      <c r="S201" s="233"/>
      <c r="T201" s="233"/>
      <c r="U201" s="233"/>
      <c r="V201" s="233"/>
      <c r="W201" s="233"/>
      <c r="X201" s="233"/>
    </row>
    <row r="202" spans="14:24" ht="15.75" customHeight="1" x14ac:dyDescent="0.2">
      <c r="N202" s="233"/>
      <c r="O202" s="233"/>
      <c r="P202" s="233"/>
      <c r="Q202" s="233"/>
      <c r="R202" s="233"/>
      <c r="S202" s="233"/>
      <c r="T202" s="233"/>
      <c r="U202" s="233"/>
      <c r="V202" s="233"/>
      <c r="W202" s="233"/>
      <c r="X202" s="233"/>
    </row>
    <row r="203" spans="14:24" ht="15.75" customHeight="1" x14ac:dyDescent="0.2">
      <c r="N203" s="233"/>
      <c r="O203" s="233"/>
      <c r="P203" s="233"/>
      <c r="Q203" s="233"/>
      <c r="R203" s="233"/>
      <c r="S203" s="233"/>
      <c r="T203" s="233"/>
      <c r="U203" s="233"/>
      <c r="V203" s="233"/>
      <c r="W203" s="233"/>
      <c r="X203" s="233"/>
    </row>
    <row r="204" spans="14:24" ht="15.75" customHeight="1" x14ac:dyDescent="0.2">
      <c r="N204" s="233"/>
      <c r="O204" s="233"/>
      <c r="P204" s="233"/>
      <c r="Q204" s="233"/>
      <c r="R204" s="233"/>
      <c r="S204" s="233"/>
      <c r="T204" s="233"/>
      <c r="U204" s="233"/>
      <c r="V204" s="233"/>
      <c r="W204" s="233"/>
      <c r="X204" s="233"/>
    </row>
    <row r="205" spans="14:24" ht="15.75" customHeight="1" x14ac:dyDescent="0.2">
      <c r="N205" s="233"/>
      <c r="O205" s="233"/>
      <c r="P205" s="233"/>
      <c r="Q205" s="233"/>
      <c r="R205" s="233"/>
      <c r="S205" s="233"/>
      <c r="T205" s="233"/>
      <c r="U205" s="233"/>
      <c r="V205" s="233"/>
      <c r="W205" s="233"/>
      <c r="X205" s="233"/>
    </row>
    <row r="206" spans="14:24" ht="15.75" customHeight="1" x14ac:dyDescent="0.2">
      <c r="N206" s="233"/>
      <c r="O206" s="233"/>
      <c r="P206" s="233"/>
      <c r="Q206" s="233"/>
      <c r="R206" s="233"/>
      <c r="S206" s="233"/>
      <c r="T206" s="233"/>
      <c r="U206" s="233"/>
      <c r="V206" s="233"/>
      <c r="W206" s="233"/>
      <c r="X206" s="233"/>
    </row>
    <row r="207" spans="14:24" ht="15.75" customHeight="1" x14ac:dyDescent="0.2">
      <c r="N207" s="233"/>
      <c r="O207" s="233"/>
      <c r="P207" s="233"/>
      <c r="Q207" s="233"/>
      <c r="R207" s="233"/>
      <c r="S207" s="233"/>
      <c r="T207" s="233"/>
      <c r="U207" s="233"/>
      <c r="V207" s="233"/>
      <c r="W207" s="233"/>
      <c r="X207" s="233"/>
    </row>
    <row r="208" spans="14:24" ht="15.75" customHeight="1" x14ac:dyDescent="0.2">
      <c r="N208" s="233"/>
      <c r="O208" s="233"/>
      <c r="P208" s="233"/>
      <c r="Q208" s="233"/>
      <c r="R208" s="233"/>
      <c r="S208" s="233"/>
      <c r="T208" s="233"/>
      <c r="U208" s="233"/>
      <c r="V208" s="233"/>
      <c r="W208" s="233"/>
      <c r="X208" s="233"/>
    </row>
    <row r="209" spans="14:24" ht="15.75" customHeight="1" x14ac:dyDescent="0.2">
      <c r="N209" s="233"/>
      <c r="O209" s="233"/>
      <c r="P209" s="233"/>
      <c r="Q209" s="233"/>
      <c r="R209" s="233"/>
      <c r="S209" s="233"/>
      <c r="T209" s="233"/>
      <c r="U209" s="233"/>
      <c r="V209" s="233"/>
      <c r="W209" s="233"/>
      <c r="X209" s="233"/>
    </row>
    <row r="210" spans="14:24" ht="15.75" customHeight="1" x14ac:dyDescent="0.2">
      <c r="N210" s="233"/>
      <c r="O210" s="233"/>
      <c r="P210" s="233"/>
      <c r="Q210" s="233"/>
      <c r="R210" s="233"/>
      <c r="S210" s="233"/>
      <c r="T210" s="233"/>
      <c r="U210" s="233"/>
      <c r="V210" s="233"/>
      <c r="W210" s="233"/>
      <c r="X210" s="233"/>
    </row>
    <row r="211" spans="14:24" ht="15.75" customHeight="1" x14ac:dyDescent="0.2">
      <c r="N211" s="233"/>
      <c r="O211" s="233"/>
      <c r="P211" s="233"/>
      <c r="Q211" s="233"/>
      <c r="R211" s="233"/>
      <c r="S211" s="233"/>
      <c r="T211" s="233"/>
      <c r="U211" s="233"/>
      <c r="V211" s="233"/>
      <c r="W211" s="233"/>
      <c r="X211" s="233"/>
    </row>
    <row r="212" spans="14:24" ht="15.75" customHeight="1" x14ac:dyDescent="0.2">
      <c r="N212" s="233"/>
      <c r="O212" s="233"/>
      <c r="P212" s="233"/>
      <c r="Q212" s="233"/>
      <c r="R212" s="233"/>
      <c r="S212" s="233"/>
      <c r="T212" s="233"/>
      <c r="U212" s="233"/>
      <c r="V212" s="233"/>
      <c r="W212" s="233"/>
      <c r="X212" s="233"/>
    </row>
    <row r="213" spans="14:24" ht="15.75" customHeight="1" x14ac:dyDescent="0.2">
      <c r="N213" s="233"/>
      <c r="O213" s="233"/>
      <c r="P213" s="233"/>
      <c r="Q213" s="233"/>
      <c r="R213" s="233"/>
      <c r="S213" s="233"/>
      <c r="T213" s="233"/>
      <c r="U213" s="233"/>
      <c r="V213" s="233"/>
      <c r="W213" s="233"/>
      <c r="X213" s="233"/>
    </row>
    <row r="214" spans="14:24" ht="15.75" customHeight="1" x14ac:dyDescent="0.2">
      <c r="N214" s="233"/>
      <c r="O214" s="233"/>
      <c r="P214" s="233"/>
      <c r="Q214" s="233"/>
      <c r="R214" s="233"/>
      <c r="S214" s="233"/>
      <c r="T214" s="233"/>
      <c r="U214" s="233"/>
      <c r="V214" s="233"/>
      <c r="W214" s="233"/>
      <c r="X214" s="233"/>
    </row>
    <row r="215" spans="14:24" ht="15.75" customHeight="1" x14ac:dyDescent="0.2">
      <c r="N215" s="233"/>
      <c r="O215" s="233"/>
      <c r="P215" s="233"/>
      <c r="Q215" s="233"/>
      <c r="R215" s="233"/>
      <c r="S215" s="233"/>
      <c r="T215" s="233"/>
      <c r="U215" s="233"/>
      <c r="V215" s="233"/>
      <c r="W215" s="233"/>
      <c r="X215" s="233"/>
    </row>
    <row r="216" spans="14:24" ht="15.75" customHeight="1" x14ac:dyDescent="0.2">
      <c r="N216" s="233"/>
      <c r="O216" s="233"/>
      <c r="P216" s="233"/>
      <c r="Q216" s="233"/>
      <c r="R216" s="233"/>
      <c r="S216" s="233"/>
      <c r="T216" s="233"/>
      <c r="U216" s="233"/>
      <c r="V216" s="233"/>
      <c r="W216" s="233"/>
      <c r="X216" s="233"/>
    </row>
    <row r="217" spans="14:24" ht="15.75" customHeight="1" x14ac:dyDescent="0.2">
      <c r="N217" s="233"/>
      <c r="O217" s="233"/>
      <c r="P217" s="233"/>
      <c r="Q217" s="233"/>
      <c r="R217" s="233"/>
      <c r="S217" s="233"/>
      <c r="T217" s="233"/>
      <c r="U217" s="233"/>
      <c r="V217" s="233"/>
      <c r="W217" s="233"/>
      <c r="X217" s="233"/>
    </row>
    <row r="218" spans="14:24" ht="15.75" customHeight="1" x14ac:dyDescent="0.2">
      <c r="N218" s="233"/>
      <c r="O218" s="233"/>
      <c r="P218" s="233"/>
      <c r="Q218" s="233"/>
      <c r="R218" s="233"/>
      <c r="S218" s="233"/>
      <c r="T218" s="233"/>
      <c r="U218" s="233"/>
      <c r="V218" s="233"/>
      <c r="W218" s="233"/>
      <c r="X218" s="233"/>
    </row>
    <row r="219" spans="14:24" ht="15.75" customHeight="1" x14ac:dyDescent="0.2">
      <c r="N219" s="233"/>
      <c r="O219" s="233"/>
      <c r="P219" s="233"/>
      <c r="Q219" s="233"/>
      <c r="R219" s="233"/>
      <c r="S219" s="233"/>
      <c r="T219" s="233"/>
      <c r="U219" s="233"/>
      <c r="V219" s="233"/>
      <c r="W219" s="233"/>
      <c r="X219" s="233"/>
    </row>
    <row r="220" spans="14:24" ht="15.75" customHeight="1" x14ac:dyDescent="0.2">
      <c r="N220" s="233"/>
      <c r="O220" s="233"/>
      <c r="P220" s="233"/>
      <c r="Q220" s="233"/>
      <c r="R220" s="233"/>
      <c r="S220" s="233"/>
      <c r="T220" s="233"/>
      <c r="U220" s="233"/>
      <c r="V220" s="233"/>
      <c r="W220" s="233"/>
      <c r="X220" s="233"/>
    </row>
    <row r="221" spans="14:24" ht="15.75" customHeight="1" x14ac:dyDescent="0.2">
      <c r="N221" s="233"/>
      <c r="O221" s="233"/>
      <c r="P221" s="233"/>
      <c r="Q221" s="233"/>
      <c r="R221" s="233"/>
      <c r="S221" s="233"/>
      <c r="T221" s="233"/>
      <c r="U221" s="233"/>
      <c r="V221" s="233"/>
      <c r="W221" s="233"/>
      <c r="X221" s="233"/>
    </row>
    <row r="222" spans="14:24" ht="15.75" customHeight="1" x14ac:dyDescent="0.2">
      <c r="N222" s="233"/>
      <c r="O222" s="233"/>
      <c r="P222" s="233"/>
      <c r="Q222" s="233"/>
      <c r="R222" s="233"/>
      <c r="S222" s="233"/>
      <c r="T222" s="233"/>
      <c r="U222" s="233"/>
      <c r="V222" s="233"/>
      <c r="W222" s="233"/>
      <c r="X222" s="233"/>
    </row>
    <row r="223" spans="14:24" ht="15.75" customHeight="1" x14ac:dyDescent="0.2">
      <c r="N223" s="233"/>
      <c r="O223" s="233"/>
      <c r="P223" s="233"/>
      <c r="Q223" s="233"/>
      <c r="R223" s="233"/>
      <c r="S223" s="233"/>
      <c r="T223" s="233"/>
      <c r="U223" s="233"/>
      <c r="V223" s="233"/>
      <c r="W223" s="233"/>
      <c r="X223" s="233"/>
    </row>
    <row r="224" spans="14:24" ht="15.75" customHeight="1" x14ac:dyDescent="0.2">
      <c r="N224" s="233"/>
      <c r="O224" s="233"/>
      <c r="P224" s="233"/>
      <c r="Q224" s="233"/>
      <c r="R224" s="233"/>
      <c r="S224" s="233"/>
      <c r="T224" s="233"/>
      <c r="U224" s="233"/>
      <c r="V224" s="233"/>
      <c r="W224" s="233"/>
      <c r="X224" s="233"/>
    </row>
    <row r="225" spans="14:24" ht="15.75" customHeight="1" x14ac:dyDescent="0.2">
      <c r="N225" s="233"/>
      <c r="O225" s="233"/>
      <c r="P225" s="233"/>
      <c r="Q225" s="233"/>
      <c r="R225" s="233"/>
      <c r="S225" s="233"/>
      <c r="T225" s="233"/>
      <c r="U225" s="233"/>
      <c r="V225" s="233"/>
      <c r="W225" s="233"/>
      <c r="X225" s="233"/>
    </row>
    <row r="226" spans="14:24" ht="15.75" customHeight="1" x14ac:dyDescent="0.2">
      <c r="N226" s="233"/>
      <c r="O226" s="233"/>
      <c r="P226" s="233"/>
      <c r="Q226" s="233"/>
      <c r="R226" s="233"/>
      <c r="S226" s="233"/>
      <c r="T226" s="233"/>
      <c r="U226" s="233"/>
      <c r="V226" s="233"/>
      <c r="W226" s="233"/>
      <c r="X226" s="233"/>
    </row>
    <row r="227" spans="14:24" ht="15.75" customHeight="1" x14ac:dyDescent="0.2">
      <c r="N227" s="233"/>
      <c r="O227" s="233"/>
      <c r="P227" s="233"/>
      <c r="Q227" s="233"/>
      <c r="R227" s="233"/>
      <c r="S227" s="233"/>
      <c r="T227" s="233"/>
      <c r="U227" s="233"/>
      <c r="V227" s="233"/>
      <c r="W227" s="233"/>
      <c r="X227" s="233"/>
    </row>
    <row r="228" spans="14:24" ht="15.75" customHeight="1" x14ac:dyDescent="0.2">
      <c r="N228" s="233"/>
      <c r="O228" s="233"/>
      <c r="P228" s="233"/>
      <c r="Q228" s="233"/>
      <c r="R228" s="233"/>
      <c r="S228" s="233"/>
      <c r="T228" s="233"/>
      <c r="U228" s="233"/>
      <c r="V228" s="233"/>
      <c r="W228" s="233"/>
      <c r="X228" s="233"/>
    </row>
    <row r="229" spans="14:24" ht="15.75" customHeight="1" x14ac:dyDescent="0.2">
      <c r="N229" s="233"/>
      <c r="O229" s="233"/>
      <c r="P229" s="233"/>
      <c r="Q229" s="233"/>
      <c r="R229" s="233"/>
      <c r="S229" s="233"/>
      <c r="T229" s="233"/>
      <c r="U229" s="233"/>
      <c r="V229" s="233"/>
      <c r="W229" s="233"/>
      <c r="X229" s="233"/>
    </row>
    <row r="230" spans="14:24" ht="15.75" customHeight="1" x14ac:dyDescent="0.2">
      <c r="N230" s="233"/>
      <c r="O230" s="233"/>
      <c r="P230" s="233"/>
      <c r="Q230" s="233"/>
      <c r="R230" s="233"/>
      <c r="S230" s="233"/>
      <c r="T230" s="233"/>
      <c r="U230" s="233"/>
      <c r="V230" s="233"/>
      <c r="W230" s="233"/>
      <c r="X230" s="233"/>
    </row>
    <row r="231" spans="14:24" ht="15.75" customHeight="1" x14ac:dyDescent="0.2">
      <c r="N231" s="233"/>
      <c r="O231" s="233"/>
      <c r="P231" s="233"/>
      <c r="Q231" s="233"/>
      <c r="R231" s="233"/>
      <c r="S231" s="233"/>
      <c r="T231" s="233"/>
      <c r="U231" s="233"/>
      <c r="V231" s="233"/>
      <c r="W231" s="233"/>
      <c r="X231" s="233"/>
    </row>
    <row r="232" spans="14:24" ht="15.75" customHeight="1" x14ac:dyDescent="0.2">
      <c r="N232" s="233"/>
      <c r="O232" s="233"/>
      <c r="P232" s="233"/>
      <c r="Q232" s="233"/>
      <c r="R232" s="233"/>
      <c r="S232" s="233"/>
      <c r="T232" s="233"/>
      <c r="U232" s="233"/>
      <c r="V232" s="233"/>
      <c r="W232" s="233"/>
      <c r="X232" s="233"/>
    </row>
    <row r="233" spans="14:24" ht="15.75" customHeight="1" x14ac:dyDescent="0.2">
      <c r="N233" s="233"/>
      <c r="O233" s="233"/>
      <c r="P233" s="233"/>
      <c r="Q233" s="233"/>
      <c r="R233" s="233"/>
      <c r="S233" s="233"/>
      <c r="T233" s="233"/>
      <c r="U233" s="233"/>
      <c r="V233" s="233"/>
      <c r="W233" s="233"/>
      <c r="X233" s="233"/>
    </row>
    <row r="234" spans="14:24" ht="15.75" customHeight="1" x14ac:dyDescent="0.2">
      <c r="N234" s="233"/>
      <c r="O234" s="233"/>
      <c r="P234" s="233"/>
      <c r="Q234" s="233"/>
      <c r="R234" s="233"/>
      <c r="S234" s="233"/>
      <c r="T234" s="233"/>
      <c r="U234" s="233"/>
      <c r="V234" s="233"/>
      <c r="W234" s="233"/>
      <c r="X234" s="233"/>
    </row>
    <row r="235" spans="14:24" ht="15.75" customHeight="1" x14ac:dyDescent="0.2">
      <c r="N235" s="233"/>
      <c r="O235" s="233"/>
      <c r="P235" s="233"/>
      <c r="Q235" s="233"/>
      <c r="R235" s="233"/>
      <c r="S235" s="233"/>
      <c r="T235" s="233"/>
      <c r="U235" s="233"/>
      <c r="V235" s="233"/>
      <c r="W235" s="233"/>
      <c r="X235" s="233"/>
    </row>
    <row r="236" spans="14:24" ht="15.75" customHeight="1" x14ac:dyDescent="0.2">
      <c r="N236" s="233"/>
      <c r="O236" s="233"/>
      <c r="P236" s="233"/>
      <c r="Q236" s="233"/>
      <c r="R236" s="233"/>
      <c r="S236" s="233"/>
      <c r="T236" s="233"/>
      <c r="U236" s="233"/>
      <c r="V236" s="233"/>
      <c r="W236" s="233"/>
      <c r="X236" s="233"/>
    </row>
    <row r="237" spans="14:24" ht="15.75" customHeight="1" x14ac:dyDescent="0.2">
      <c r="N237" s="233"/>
      <c r="O237" s="233"/>
      <c r="P237" s="233"/>
      <c r="Q237" s="233"/>
      <c r="R237" s="233"/>
      <c r="S237" s="233"/>
      <c r="T237" s="233"/>
      <c r="U237" s="233"/>
      <c r="V237" s="233"/>
      <c r="W237" s="233"/>
      <c r="X237" s="233"/>
    </row>
    <row r="238" spans="14:24" ht="15.75" customHeight="1" x14ac:dyDescent="0.2">
      <c r="N238" s="233"/>
      <c r="O238" s="233"/>
      <c r="P238" s="233"/>
      <c r="Q238" s="233"/>
      <c r="R238" s="233"/>
      <c r="S238" s="233"/>
      <c r="T238" s="233"/>
      <c r="U238" s="233"/>
      <c r="V238" s="233"/>
      <c r="W238" s="233"/>
      <c r="X238" s="233"/>
    </row>
    <row r="239" spans="14:24" ht="15.75" customHeight="1" x14ac:dyDescent="0.2">
      <c r="N239" s="233"/>
      <c r="O239" s="233"/>
      <c r="P239" s="233"/>
      <c r="Q239" s="233"/>
      <c r="R239" s="233"/>
      <c r="S239" s="233"/>
      <c r="T239" s="233"/>
      <c r="U239" s="233"/>
      <c r="V239" s="233"/>
      <c r="W239" s="233"/>
      <c r="X239" s="233"/>
    </row>
    <row r="240" spans="14:24" ht="15.75" customHeight="1" x14ac:dyDescent="0.2">
      <c r="N240" s="233"/>
      <c r="O240" s="233"/>
      <c r="P240" s="233"/>
      <c r="Q240" s="233"/>
      <c r="R240" s="233"/>
      <c r="S240" s="233"/>
      <c r="T240" s="233"/>
      <c r="U240" s="233"/>
      <c r="V240" s="233"/>
      <c r="W240" s="233"/>
      <c r="X240" s="233"/>
    </row>
    <row r="241" spans="14:24" ht="15.75" customHeight="1" x14ac:dyDescent="0.2">
      <c r="N241" s="233"/>
      <c r="O241" s="233"/>
      <c r="P241" s="233"/>
      <c r="Q241" s="233"/>
      <c r="R241" s="233"/>
      <c r="S241" s="233"/>
      <c r="T241" s="233"/>
      <c r="U241" s="233"/>
      <c r="V241" s="233"/>
      <c r="W241" s="233"/>
      <c r="X241" s="233"/>
    </row>
    <row r="242" spans="14:24" ht="15.75" customHeight="1" x14ac:dyDescent="0.2">
      <c r="N242" s="233"/>
      <c r="O242" s="233"/>
      <c r="P242" s="233"/>
      <c r="Q242" s="233"/>
      <c r="R242" s="233"/>
      <c r="S242" s="233"/>
      <c r="T242" s="233"/>
      <c r="U242" s="233"/>
      <c r="V242" s="233"/>
      <c r="W242" s="233"/>
      <c r="X242" s="233"/>
    </row>
    <row r="243" spans="14:24" ht="15.75" customHeight="1" x14ac:dyDescent="0.2">
      <c r="N243" s="233"/>
      <c r="O243" s="233"/>
      <c r="P243" s="233"/>
      <c r="Q243" s="233"/>
      <c r="R243" s="233"/>
      <c r="S243" s="233"/>
      <c r="T243" s="233"/>
      <c r="U243" s="233"/>
      <c r="V243" s="233"/>
      <c r="W243" s="233"/>
      <c r="X243" s="233"/>
    </row>
    <row r="244" spans="14:24" ht="15.75" customHeight="1" x14ac:dyDescent="0.2">
      <c r="N244" s="233"/>
      <c r="O244" s="233"/>
      <c r="P244" s="233"/>
      <c r="Q244" s="233"/>
      <c r="R244" s="233"/>
      <c r="S244" s="233"/>
      <c r="T244" s="233"/>
      <c r="U244" s="233"/>
      <c r="V244" s="233"/>
      <c r="W244" s="233"/>
      <c r="X244" s="233"/>
    </row>
    <row r="245" spans="14:24" ht="15.75" customHeight="1" x14ac:dyDescent="0.2">
      <c r="N245" s="233"/>
      <c r="O245" s="233"/>
      <c r="P245" s="233"/>
      <c r="Q245" s="233"/>
      <c r="R245" s="233"/>
      <c r="S245" s="233"/>
      <c r="T245" s="233"/>
      <c r="U245" s="233"/>
      <c r="V245" s="233"/>
      <c r="W245" s="233"/>
      <c r="X245" s="233"/>
    </row>
    <row r="246" spans="14:24" ht="15.75" customHeight="1" x14ac:dyDescent="0.2">
      <c r="N246" s="233"/>
      <c r="O246" s="233"/>
      <c r="P246" s="233"/>
      <c r="Q246" s="233"/>
      <c r="R246" s="233"/>
      <c r="S246" s="233"/>
      <c r="T246" s="233"/>
      <c r="U246" s="233"/>
      <c r="V246" s="233"/>
      <c r="W246" s="233"/>
      <c r="X246" s="233"/>
    </row>
    <row r="247" spans="14:24" ht="15.75" customHeight="1" x14ac:dyDescent="0.2">
      <c r="N247" s="233"/>
      <c r="O247" s="233"/>
      <c r="P247" s="233"/>
      <c r="Q247" s="233"/>
      <c r="R247" s="233"/>
      <c r="S247" s="233"/>
      <c r="T247" s="233"/>
      <c r="U247" s="233"/>
      <c r="V247" s="233"/>
      <c r="W247" s="233"/>
      <c r="X247" s="233"/>
    </row>
    <row r="248" spans="14:24" ht="15.75" customHeight="1" x14ac:dyDescent="0.2">
      <c r="N248" s="233"/>
      <c r="O248" s="233"/>
      <c r="P248" s="233"/>
      <c r="Q248" s="233"/>
      <c r="R248" s="233"/>
      <c r="S248" s="233"/>
      <c r="T248" s="233"/>
      <c r="U248" s="233"/>
      <c r="V248" s="233"/>
      <c r="W248" s="233"/>
      <c r="X248" s="233"/>
    </row>
    <row r="249" spans="14:24" ht="15.75" customHeight="1" x14ac:dyDescent="0.2">
      <c r="N249" s="233"/>
      <c r="O249" s="233"/>
      <c r="P249" s="233"/>
      <c r="Q249" s="233"/>
      <c r="R249" s="233"/>
      <c r="S249" s="233"/>
      <c r="T249" s="233"/>
      <c r="U249" s="233"/>
      <c r="V249" s="233"/>
      <c r="W249" s="233"/>
      <c r="X249" s="233"/>
    </row>
    <row r="250" spans="14:24" ht="15.75" customHeight="1" x14ac:dyDescent="0.2">
      <c r="N250" s="233"/>
      <c r="O250" s="233"/>
      <c r="P250" s="233"/>
      <c r="Q250" s="233"/>
      <c r="R250" s="233"/>
      <c r="S250" s="233"/>
      <c r="T250" s="233"/>
      <c r="U250" s="233"/>
      <c r="V250" s="233"/>
      <c r="W250" s="233"/>
      <c r="X250" s="233"/>
    </row>
    <row r="251" spans="14:24" ht="15.75" customHeight="1" x14ac:dyDescent="0.2">
      <c r="N251" s="233"/>
      <c r="O251" s="233"/>
      <c r="P251" s="233"/>
      <c r="Q251" s="233"/>
      <c r="R251" s="233"/>
      <c r="S251" s="233"/>
      <c r="T251" s="233"/>
      <c r="U251" s="233"/>
      <c r="V251" s="233"/>
      <c r="W251" s="233"/>
      <c r="X251" s="233"/>
    </row>
    <row r="252" spans="14:24" ht="15.75" customHeight="1" x14ac:dyDescent="0.2">
      <c r="N252" s="233"/>
      <c r="O252" s="233"/>
      <c r="P252" s="233"/>
      <c r="Q252" s="233"/>
      <c r="R252" s="233"/>
      <c r="S252" s="233"/>
      <c r="T252" s="233"/>
      <c r="U252" s="233"/>
      <c r="V252" s="233"/>
      <c r="W252" s="233"/>
      <c r="X252" s="233"/>
    </row>
    <row r="253" spans="14:24" ht="15.75" customHeight="1" x14ac:dyDescent="0.2">
      <c r="N253" s="233"/>
      <c r="O253" s="233"/>
      <c r="P253" s="233"/>
      <c r="Q253" s="233"/>
      <c r="R253" s="233"/>
      <c r="S253" s="233"/>
      <c r="T253" s="233"/>
      <c r="U253" s="233"/>
      <c r="V253" s="233"/>
      <c r="W253" s="233"/>
      <c r="X253" s="233"/>
    </row>
    <row r="254" spans="14:24" ht="15.75" customHeight="1" x14ac:dyDescent="0.2">
      <c r="N254" s="233"/>
      <c r="O254" s="233"/>
      <c r="P254" s="233"/>
      <c r="Q254" s="233"/>
      <c r="R254" s="233"/>
      <c r="S254" s="233"/>
      <c r="T254" s="233"/>
      <c r="U254" s="233"/>
      <c r="V254" s="233"/>
      <c r="W254" s="233"/>
      <c r="X254" s="233"/>
    </row>
    <row r="255" spans="14:24" ht="15.75" customHeight="1" x14ac:dyDescent="0.2">
      <c r="N255" s="233"/>
      <c r="O255" s="233"/>
      <c r="P255" s="233"/>
      <c r="Q255" s="233"/>
      <c r="R255" s="233"/>
      <c r="S255" s="233"/>
      <c r="T255" s="233"/>
      <c r="U255" s="233"/>
      <c r="V255" s="233"/>
      <c r="W255" s="233"/>
      <c r="X255" s="233"/>
    </row>
    <row r="256" spans="14:24" ht="15.75" customHeight="1" x14ac:dyDescent="0.2">
      <c r="N256" s="233"/>
      <c r="O256" s="233"/>
      <c r="P256" s="233"/>
      <c r="Q256" s="233"/>
      <c r="R256" s="233"/>
      <c r="S256" s="233"/>
      <c r="T256" s="233"/>
      <c r="U256" s="233"/>
      <c r="V256" s="233"/>
      <c r="W256" s="233"/>
      <c r="X256" s="233"/>
    </row>
    <row r="257" spans="14:24" ht="15.75" customHeight="1" x14ac:dyDescent="0.2">
      <c r="N257" s="233"/>
      <c r="O257" s="233"/>
      <c r="P257" s="233"/>
      <c r="Q257" s="233"/>
      <c r="R257" s="233"/>
      <c r="S257" s="233"/>
      <c r="T257" s="233"/>
      <c r="U257" s="233"/>
      <c r="V257" s="233"/>
      <c r="W257" s="233"/>
      <c r="X257" s="233"/>
    </row>
    <row r="258" spans="14:24" ht="15.75" customHeight="1" x14ac:dyDescent="0.2">
      <c r="N258" s="233"/>
      <c r="O258" s="233"/>
      <c r="P258" s="233"/>
      <c r="Q258" s="233"/>
      <c r="R258" s="233"/>
      <c r="S258" s="233"/>
      <c r="T258" s="233"/>
      <c r="U258" s="233"/>
      <c r="V258" s="233"/>
      <c r="W258" s="233"/>
      <c r="X258" s="233"/>
    </row>
    <row r="259" spans="14:24" ht="15.75" customHeight="1" x14ac:dyDescent="0.2">
      <c r="N259" s="233"/>
      <c r="O259" s="233"/>
      <c r="P259" s="233"/>
      <c r="Q259" s="233"/>
      <c r="R259" s="233"/>
      <c r="S259" s="233"/>
      <c r="T259" s="233"/>
      <c r="U259" s="233"/>
      <c r="V259" s="233"/>
      <c r="W259" s="233"/>
      <c r="X259" s="233"/>
    </row>
    <row r="260" spans="14:24" ht="15.75" customHeight="1" x14ac:dyDescent="0.2">
      <c r="N260" s="233"/>
      <c r="O260" s="233"/>
      <c r="P260" s="233"/>
      <c r="Q260" s="233"/>
      <c r="R260" s="233"/>
      <c r="S260" s="233"/>
      <c r="T260" s="233"/>
      <c r="U260" s="233"/>
      <c r="V260" s="233"/>
      <c r="W260" s="233"/>
      <c r="X260" s="233"/>
    </row>
    <row r="261" spans="14:24" ht="15.75" customHeight="1" x14ac:dyDescent="0.2">
      <c r="N261" s="233"/>
      <c r="O261" s="233"/>
      <c r="P261" s="233"/>
      <c r="Q261" s="233"/>
      <c r="R261" s="233"/>
      <c r="S261" s="233"/>
      <c r="T261" s="233"/>
      <c r="U261" s="233"/>
      <c r="V261" s="233"/>
      <c r="W261" s="233"/>
      <c r="X261" s="233"/>
    </row>
    <row r="262" spans="14:24" ht="15.75" customHeight="1" x14ac:dyDescent="0.2">
      <c r="N262" s="233"/>
      <c r="O262" s="233"/>
      <c r="P262" s="233"/>
      <c r="Q262" s="233"/>
      <c r="R262" s="233"/>
      <c r="S262" s="233"/>
      <c r="T262" s="233"/>
      <c r="U262" s="233"/>
      <c r="V262" s="233"/>
      <c r="W262" s="233"/>
      <c r="X262" s="233"/>
    </row>
    <row r="263" spans="14:24" ht="15.75" customHeight="1" x14ac:dyDescent="0.2">
      <c r="N263" s="233"/>
      <c r="O263" s="233"/>
      <c r="P263" s="233"/>
      <c r="Q263" s="233"/>
      <c r="R263" s="233"/>
      <c r="S263" s="233"/>
      <c r="T263" s="233"/>
      <c r="U263" s="233"/>
      <c r="V263" s="233"/>
      <c r="W263" s="233"/>
      <c r="X263" s="233"/>
    </row>
    <row r="264" spans="14:24" ht="15.75" customHeight="1" x14ac:dyDescent="0.2">
      <c r="N264" s="233"/>
      <c r="O264" s="233"/>
      <c r="P264" s="233"/>
      <c r="Q264" s="233"/>
      <c r="R264" s="233"/>
      <c r="S264" s="233"/>
      <c r="T264" s="233"/>
      <c r="U264" s="233"/>
      <c r="V264" s="233"/>
      <c r="W264" s="233"/>
      <c r="X264" s="233"/>
    </row>
    <row r="265" spans="14:24" ht="15.75" customHeight="1" x14ac:dyDescent="0.2">
      <c r="N265" s="233"/>
      <c r="O265" s="233"/>
      <c r="P265" s="233"/>
      <c r="Q265" s="233"/>
      <c r="R265" s="233"/>
      <c r="S265" s="233"/>
      <c r="T265" s="233"/>
      <c r="U265" s="233"/>
      <c r="V265" s="233"/>
      <c r="W265" s="233"/>
      <c r="X265" s="233"/>
    </row>
    <row r="266" spans="14:24" ht="15.75" customHeight="1" x14ac:dyDescent="0.2">
      <c r="N266" s="233"/>
      <c r="O266" s="233"/>
      <c r="P266" s="233"/>
      <c r="Q266" s="233"/>
      <c r="R266" s="233"/>
      <c r="S266" s="233"/>
      <c r="T266" s="233"/>
      <c r="U266" s="233"/>
      <c r="V266" s="233"/>
      <c r="W266" s="233"/>
      <c r="X266" s="233"/>
    </row>
    <row r="267" spans="14:24" ht="15.75" customHeight="1" x14ac:dyDescent="0.2">
      <c r="N267" s="233"/>
      <c r="O267" s="233"/>
      <c r="P267" s="233"/>
      <c r="Q267" s="233"/>
      <c r="R267" s="233"/>
      <c r="S267" s="233"/>
      <c r="T267" s="233"/>
      <c r="U267" s="233"/>
      <c r="V267" s="233"/>
      <c r="W267" s="233"/>
      <c r="X267" s="233"/>
    </row>
    <row r="268" spans="14:24" ht="15.75" customHeight="1" x14ac:dyDescent="0.2">
      <c r="N268" s="233"/>
      <c r="O268" s="233"/>
      <c r="P268" s="233"/>
      <c r="Q268" s="233"/>
      <c r="R268" s="233"/>
      <c r="S268" s="233"/>
      <c r="T268" s="233"/>
      <c r="U268" s="233"/>
      <c r="V268" s="233"/>
      <c r="W268" s="233"/>
      <c r="X268" s="233"/>
    </row>
    <row r="269" spans="14:24" ht="15.75" customHeight="1" x14ac:dyDescent="0.2">
      <c r="N269" s="233"/>
      <c r="O269" s="233"/>
      <c r="P269" s="233"/>
      <c r="Q269" s="233"/>
      <c r="R269" s="233"/>
      <c r="S269" s="233"/>
      <c r="T269" s="233"/>
      <c r="U269" s="233"/>
      <c r="V269" s="233"/>
      <c r="W269" s="233"/>
      <c r="X269" s="233"/>
    </row>
    <row r="270" spans="14:24" ht="15.75" customHeight="1" x14ac:dyDescent="0.2">
      <c r="N270" s="233"/>
      <c r="O270" s="233"/>
      <c r="P270" s="233"/>
      <c r="Q270" s="233"/>
      <c r="R270" s="233"/>
      <c r="S270" s="233"/>
      <c r="T270" s="233"/>
      <c r="U270" s="233"/>
      <c r="V270" s="233"/>
      <c r="W270" s="233"/>
      <c r="X270" s="233"/>
    </row>
    <row r="271" spans="14:24" ht="15.75" customHeight="1" x14ac:dyDescent="0.2">
      <c r="N271" s="233"/>
      <c r="O271" s="233"/>
      <c r="P271" s="233"/>
      <c r="Q271" s="233"/>
      <c r="R271" s="233"/>
      <c r="S271" s="233"/>
      <c r="T271" s="233"/>
      <c r="U271" s="233"/>
      <c r="V271" s="233"/>
      <c r="W271" s="233"/>
      <c r="X271" s="233"/>
    </row>
    <row r="272" spans="14:24" ht="15.75" customHeight="1" x14ac:dyDescent="0.2">
      <c r="N272" s="233"/>
      <c r="O272" s="233"/>
      <c r="P272" s="233"/>
      <c r="Q272" s="233"/>
      <c r="R272" s="233"/>
      <c r="S272" s="233"/>
      <c r="T272" s="233"/>
      <c r="U272" s="233"/>
      <c r="V272" s="233"/>
      <c r="W272" s="233"/>
      <c r="X272" s="233"/>
    </row>
    <row r="273" spans="14:24" ht="15.75" customHeight="1" x14ac:dyDescent="0.2">
      <c r="N273" s="233"/>
      <c r="O273" s="233"/>
      <c r="P273" s="233"/>
      <c r="Q273" s="233"/>
      <c r="R273" s="233"/>
      <c r="S273" s="233"/>
      <c r="T273" s="233"/>
      <c r="U273" s="233"/>
      <c r="V273" s="233"/>
      <c r="W273" s="233"/>
      <c r="X273" s="233"/>
    </row>
    <row r="274" spans="14:24" ht="15.75" customHeight="1" x14ac:dyDescent="0.2">
      <c r="N274" s="233"/>
      <c r="O274" s="233"/>
      <c r="P274" s="233"/>
      <c r="Q274" s="233"/>
      <c r="R274" s="233"/>
      <c r="S274" s="233"/>
      <c r="T274" s="233"/>
      <c r="U274" s="233"/>
      <c r="V274" s="233"/>
      <c r="W274" s="233"/>
      <c r="X274" s="233"/>
    </row>
    <row r="275" spans="14:24" ht="15.75" customHeight="1" x14ac:dyDescent="0.2">
      <c r="N275" s="233"/>
      <c r="O275" s="233"/>
      <c r="P275" s="233"/>
      <c r="Q275" s="233"/>
      <c r="R275" s="233"/>
      <c r="S275" s="233"/>
      <c r="T275" s="233"/>
      <c r="U275" s="233"/>
      <c r="V275" s="233"/>
      <c r="W275" s="233"/>
      <c r="X275" s="233"/>
    </row>
    <row r="276" spans="14:24" ht="15.75" customHeight="1" x14ac:dyDescent="0.2">
      <c r="N276" s="233"/>
      <c r="O276" s="233"/>
      <c r="P276" s="233"/>
      <c r="Q276" s="233"/>
      <c r="R276" s="233"/>
      <c r="S276" s="233"/>
      <c r="T276" s="233"/>
      <c r="U276" s="233"/>
      <c r="V276" s="233"/>
      <c r="W276" s="233"/>
      <c r="X276" s="233"/>
    </row>
    <row r="277" spans="14:24" ht="15.75" customHeight="1" x14ac:dyDescent="0.2">
      <c r="N277" s="233"/>
      <c r="O277" s="233"/>
      <c r="P277" s="233"/>
      <c r="Q277" s="233"/>
      <c r="R277" s="233"/>
      <c r="S277" s="233"/>
      <c r="T277" s="233"/>
      <c r="U277" s="233"/>
      <c r="V277" s="233"/>
      <c r="W277" s="233"/>
      <c r="X277" s="233"/>
    </row>
    <row r="278" spans="14:24" ht="15.75" customHeight="1" x14ac:dyDescent="0.2">
      <c r="N278" s="233"/>
      <c r="O278" s="233"/>
      <c r="P278" s="233"/>
      <c r="Q278" s="233"/>
      <c r="R278" s="233"/>
      <c r="S278" s="233"/>
      <c r="T278" s="233"/>
      <c r="U278" s="233"/>
      <c r="V278" s="233"/>
      <c r="W278" s="233"/>
      <c r="X278" s="233"/>
    </row>
    <row r="279" spans="14:24" ht="15.75" customHeight="1" x14ac:dyDescent="0.2">
      <c r="N279" s="233"/>
      <c r="O279" s="233"/>
      <c r="P279" s="233"/>
      <c r="Q279" s="233"/>
      <c r="R279" s="233"/>
      <c r="S279" s="233"/>
      <c r="T279" s="233"/>
      <c r="U279" s="233"/>
      <c r="V279" s="233"/>
      <c r="W279" s="233"/>
      <c r="X279" s="233"/>
    </row>
    <row r="280" spans="14:24" ht="15.75" customHeight="1" x14ac:dyDescent="0.2">
      <c r="N280" s="233"/>
      <c r="O280" s="233"/>
      <c r="P280" s="233"/>
      <c r="Q280" s="233"/>
      <c r="R280" s="233"/>
      <c r="S280" s="233"/>
      <c r="T280" s="233"/>
      <c r="U280" s="233"/>
      <c r="V280" s="233"/>
      <c r="W280" s="233"/>
      <c r="X280" s="233"/>
    </row>
    <row r="281" spans="14:24" ht="15.75" customHeight="1" x14ac:dyDescent="0.2">
      <c r="N281" s="233"/>
      <c r="O281" s="233"/>
      <c r="P281" s="233"/>
      <c r="Q281" s="233"/>
      <c r="R281" s="233"/>
      <c r="S281" s="233"/>
      <c r="T281" s="233"/>
      <c r="U281" s="233"/>
      <c r="V281" s="233"/>
      <c r="W281" s="233"/>
      <c r="X281" s="233"/>
    </row>
    <row r="282" spans="14:24" ht="15.75" customHeight="1" x14ac:dyDescent="0.2">
      <c r="N282" s="233"/>
      <c r="O282" s="233"/>
      <c r="P282" s="233"/>
      <c r="Q282" s="233"/>
      <c r="R282" s="233"/>
      <c r="S282" s="233"/>
      <c r="T282" s="233"/>
      <c r="U282" s="233"/>
      <c r="V282" s="233"/>
      <c r="W282" s="233"/>
      <c r="X282" s="233"/>
    </row>
    <row r="283" spans="14:24" ht="15.75" customHeight="1" x14ac:dyDescent="0.2">
      <c r="N283" s="233"/>
      <c r="O283" s="233"/>
      <c r="P283" s="233"/>
      <c r="Q283" s="233"/>
      <c r="R283" s="233"/>
      <c r="S283" s="233"/>
      <c r="T283" s="233"/>
      <c r="U283" s="233"/>
      <c r="V283" s="233"/>
      <c r="W283" s="233"/>
      <c r="X283" s="233"/>
    </row>
    <row r="284" spans="14:24" ht="15.75" customHeight="1" x14ac:dyDescent="0.2">
      <c r="N284" s="233"/>
      <c r="O284" s="233"/>
      <c r="P284" s="233"/>
      <c r="Q284" s="233"/>
      <c r="R284" s="233"/>
      <c r="S284" s="233"/>
      <c r="T284" s="233"/>
      <c r="U284" s="233"/>
      <c r="V284" s="233"/>
      <c r="W284" s="233"/>
      <c r="X284" s="233"/>
    </row>
    <row r="285" spans="14:24" ht="15.75" customHeight="1" x14ac:dyDescent="0.2">
      <c r="N285" s="233"/>
      <c r="O285" s="233"/>
      <c r="P285" s="233"/>
      <c r="Q285" s="233"/>
      <c r="R285" s="233"/>
      <c r="S285" s="233"/>
      <c r="T285" s="233"/>
      <c r="U285" s="233"/>
      <c r="V285" s="233"/>
      <c r="W285" s="233"/>
      <c r="X285" s="233"/>
    </row>
    <row r="286" spans="14:24" ht="15.75" customHeight="1" x14ac:dyDescent="0.2">
      <c r="N286" s="233"/>
      <c r="O286" s="233"/>
      <c r="P286" s="233"/>
      <c r="Q286" s="233"/>
      <c r="R286" s="233"/>
      <c r="S286" s="233"/>
      <c r="T286" s="233"/>
      <c r="U286" s="233"/>
      <c r="V286" s="233"/>
      <c r="W286" s="233"/>
      <c r="X286" s="233"/>
    </row>
    <row r="287" spans="14:24" ht="15.75" customHeight="1" x14ac:dyDescent="0.2">
      <c r="N287" s="233"/>
      <c r="O287" s="233"/>
      <c r="P287" s="233"/>
      <c r="Q287" s="233"/>
      <c r="R287" s="233"/>
      <c r="S287" s="233"/>
      <c r="T287" s="233"/>
      <c r="U287" s="233"/>
      <c r="V287" s="233"/>
      <c r="W287" s="233"/>
      <c r="X287" s="233"/>
    </row>
    <row r="288" spans="14:24" ht="15.75" customHeight="1" x14ac:dyDescent="0.2">
      <c r="N288" s="233"/>
      <c r="O288" s="233"/>
      <c r="P288" s="233"/>
      <c r="Q288" s="233"/>
      <c r="R288" s="233"/>
      <c r="S288" s="233"/>
      <c r="T288" s="233"/>
      <c r="U288" s="233"/>
      <c r="V288" s="233"/>
      <c r="W288" s="233"/>
      <c r="X288" s="233"/>
    </row>
    <row r="289" spans="14:24" ht="15.75" customHeight="1" x14ac:dyDescent="0.2">
      <c r="N289" s="233"/>
      <c r="O289" s="233"/>
      <c r="P289" s="233"/>
      <c r="Q289" s="233"/>
      <c r="R289" s="233"/>
      <c r="S289" s="233"/>
      <c r="T289" s="233"/>
      <c r="U289" s="233"/>
      <c r="V289" s="233"/>
      <c r="W289" s="233"/>
      <c r="X289" s="233"/>
    </row>
    <row r="290" spans="14:24" ht="15.75" customHeight="1" x14ac:dyDescent="0.2">
      <c r="N290" s="233"/>
      <c r="O290" s="233"/>
      <c r="P290" s="233"/>
      <c r="Q290" s="233"/>
      <c r="R290" s="233"/>
      <c r="S290" s="233"/>
      <c r="T290" s="233"/>
      <c r="U290" s="233"/>
      <c r="V290" s="233"/>
      <c r="W290" s="233"/>
      <c r="X290" s="233"/>
    </row>
    <row r="291" spans="14:24" ht="15.75" customHeight="1" x14ac:dyDescent="0.2">
      <c r="N291" s="233"/>
      <c r="O291" s="233"/>
      <c r="P291" s="233"/>
      <c r="Q291" s="233"/>
      <c r="R291" s="233"/>
      <c r="S291" s="233"/>
      <c r="T291" s="233"/>
      <c r="U291" s="233"/>
      <c r="V291" s="233"/>
      <c r="W291" s="233"/>
      <c r="X291" s="233"/>
    </row>
    <row r="292" spans="14:24" ht="15.75" customHeight="1" x14ac:dyDescent="0.2">
      <c r="N292" s="233"/>
      <c r="O292" s="233"/>
      <c r="P292" s="233"/>
      <c r="Q292" s="233"/>
      <c r="R292" s="233"/>
      <c r="S292" s="233"/>
      <c r="T292" s="233"/>
      <c r="U292" s="233"/>
      <c r="V292" s="233"/>
      <c r="W292" s="233"/>
      <c r="X292" s="233"/>
    </row>
    <row r="293" spans="14:24" ht="15.75" customHeight="1" x14ac:dyDescent="0.2">
      <c r="N293" s="233"/>
      <c r="O293" s="233"/>
      <c r="P293" s="233"/>
      <c r="Q293" s="233"/>
      <c r="R293" s="233"/>
      <c r="S293" s="233"/>
      <c r="T293" s="233"/>
      <c r="U293" s="233"/>
      <c r="V293" s="233"/>
      <c r="W293" s="233"/>
      <c r="X293" s="233"/>
    </row>
    <row r="294" spans="14:24" ht="15.75" customHeight="1" x14ac:dyDescent="0.2">
      <c r="N294" s="233"/>
      <c r="O294" s="233"/>
      <c r="P294" s="233"/>
      <c r="Q294" s="233"/>
      <c r="R294" s="233"/>
      <c r="S294" s="233"/>
      <c r="T294" s="233"/>
      <c r="U294" s="233"/>
      <c r="V294" s="233"/>
      <c r="W294" s="233"/>
      <c r="X294" s="233"/>
    </row>
    <row r="295" spans="14:24" ht="15.75" customHeight="1" x14ac:dyDescent="0.2">
      <c r="N295" s="233"/>
      <c r="O295" s="233"/>
      <c r="P295" s="233"/>
      <c r="Q295" s="233"/>
      <c r="R295" s="233"/>
      <c r="S295" s="233"/>
      <c r="T295" s="233"/>
      <c r="U295" s="233"/>
      <c r="V295" s="233"/>
      <c r="W295" s="233"/>
      <c r="X295" s="233"/>
    </row>
    <row r="296" spans="14:24" ht="15.75" customHeight="1" x14ac:dyDescent="0.2">
      <c r="N296" s="233"/>
      <c r="O296" s="233"/>
      <c r="P296" s="233"/>
      <c r="Q296" s="233"/>
      <c r="R296" s="233"/>
      <c r="S296" s="233"/>
      <c r="T296" s="233"/>
      <c r="U296" s="233"/>
      <c r="V296" s="233"/>
      <c r="W296" s="233"/>
      <c r="X296" s="233"/>
    </row>
    <row r="297" spans="14:24" ht="15.75" customHeight="1" x14ac:dyDescent="0.2">
      <c r="N297" s="233"/>
      <c r="O297" s="233"/>
      <c r="P297" s="233"/>
      <c r="Q297" s="233"/>
      <c r="R297" s="233"/>
      <c r="S297" s="233"/>
      <c r="T297" s="233"/>
      <c r="U297" s="233"/>
      <c r="V297" s="233"/>
      <c r="W297" s="233"/>
      <c r="X297" s="233"/>
    </row>
    <row r="298" spans="14:24" ht="15.75" customHeight="1" x14ac:dyDescent="0.2">
      <c r="N298" s="233"/>
      <c r="O298" s="233"/>
      <c r="P298" s="233"/>
      <c r="Q298" s="233"/>
      <c r="R298" s="233"/>
      <c r="S298" s="233"/>
      <c r="T298" s="233"/>
      <c r="U298" s="233"/>
      <c r="V298" s="233"/>
      <c r="W298" s="233"/>
      <c r="X298" s="233"/>
    </row>
    <row r="299" spans="14:24" ht="15.75" customHeight="1" x14ac:dyDescent="0.2">
      <c r="N299" s="233"/>
      <c r="O299" s="233"/>
      <c r="P299" s="233"/>
      <c r="Q299" s="233"/>
      <c r="R299" s="233"/>
      <c r="S299" s="233"/>
      <c r="T299" s="233"/>
      <c r="U299" s="233"/>
      <c r="V299" s="233"/>
      <c r="W299" s="233"/>
      <c r="X299" s="233"/>
    </row>
    <row r="300" spans="14:24" ht="15.75" customHeight="1" x14ac:dyDescent="0.2">
      <c r="N300" s="233"/>
      <c r="O300" s="233"/>
      <c r="P300" s="233"/>
      <c r="Q300" s="233"/>
      <c r="R300" s="233"/>
      <c r="S300" s="233"/>
      <c r="T300" s="233"/>
      <c r="U300" s="233"/>
      <c r="V300" s="233"/>
      <c r="W300" s="233"/>
      <c r="X300" s="233"/>
    </row>
    <row r="301" spans="14:24" ht="15.75" customHeight="1" x14ac:dyDescent="0.2">
      <c r="N301" s="233"/>
      <c r="O301" s="233"/>
      <c r="P301" s="233"/>
      <c r="Q301" s="233"/>
      <c r="R301" s="233"/>
      <c r="S301" s="233"/>
      <c r="T301" s="233"/>
      <c r="U301" s="233"/>
      <c r="V301" s="233"/>
      <c r="W301" s="233"/>
      <c r="X301" s="233"/>
    </row>
    <row r="302" spans="14:24" ht="15.75" customHeight="1" x14ac:dyDescent="0.2">
      <c r="N302" s="233"/>
      <c r="O302" s="233"/>
      <c r="P302" s="233"/>
      <c r="Q302" s="233"/>
      <c r="R302" s="233"/>
      <c r="S302" s="233"/>
      <c r="T302" s="233"/>
      <c r="U302" s="233"/>
      <c r="V302" s="233"/>
      <c r="W302" s="233"/>
      <c r="X302" s="233"/>
    </row>
    <row r="303" spans="14:24" ht="15.75" customHeight="1" x14ac:dyDescent="0.2">
      <c r="N303" s="233"/>
      <c r="O303" s="233"/>
      <c r="P303" s="233"/>
      <c r="Q303" s="233"/>
      <c r="R303" s="233"/>
      <c r="S303" s="233"/>
      <c r="T303" s="233"/>
      <c r="U303" s="233"/>
      <c r="V303" s="233"/>
      <c r="W303" s="233"/>
      <c r="X303" s="233"/>
    </row>
    <row r="304" spans="14:24" ht="15.75" customHeight="1" x14ac:dyDescent="0.2">
      <c r="N304" s="233"/>
      <c r="O304" s="233"/>
      <c r="P304" s="233"/>
      <c r="Q304" s="233"/>
      <c r="R304" s="233"/>
      <c r="S304" s="233"/>
      <c r="T304" s="233"/>
      <c r="U304" s="233"/>
      <c r="V304" s="233"/>
      <c r="W304" s="233"/>
      <c r="X304" s="233"/>
    </row>
    <row r="305" spans="14:24" ht="15.75" customHeight="1" x14ac:dyDescent="0.2">
      <c r="N305" s="233"/>
      <c r="O305" s="233"/>
      <c r="P305" s="233"/>
      <c r="Q305" s="233"/>
      <c r="R305" s="233"/>
      <c r="S305" s="233"/>
      <c r="T305" s="233"/>
      <c r="U305" s="233"/>
      <c r="V305" s="233"/>
      <c r="W305" s="233"/>
      <c r="X305" s="233"/>
    </row>
    <row r="306" spans="14:24" ht="15.75" customHeight="1" x14ac:dyDescent="0.2">
      <c r="N306" s="233"/>
      <c r="O306" s="233"/>
      <c r="P306" s="233"/>
      <c r="Q306" s="233"/>
      <c r="R306" s="233"/>
      <c r="S306" s="233"/>
      <c r="T306" s="233"/>
      <c r="U306" s="233"/>
      <c r="V306" s="233"/>
      <c r="W306" s="233"/>
      <c r="X306" s="233"/>
    </row>
    <row r="307" spans="14:24" ht="15.75" customHeight="1" x14ac:dyDescent="0.2">
      <c r="N307" s="233"/>
      <c r="O307" s="233"/>
      <c r="P307" s="233"/>
      <c r="Q307" s="233"/>
      <c r="R307" s="233"/>
      <c r="S307" s="233"/>
      <c r="T307" s="233"/>
      <c r="U307" s="233"/>
      <c r="V307" s="233"/>
      <c r="W307" s="233"/>
      <c r="X307" s="233"/>
    </row>
    <row r="308" spans="14:24" ht="15.75" customHeight="1" x14ac:dyDescent="0.2">
      <c r="N308" s="233"/>
      <c r="O308" s="233"/>
      <c r="P308" s="233"/>
      <c r="Q308" s="233"/>
      <c r="R308" s="233"/>
      <c r="S308" s="233"/>
      <c r="T308" s="233"/>
      <c r="U308" s="233"/>
      <c r="V308" s="233"/>
      <c r="W308" s="233"/>
      <c r="X308" s="233"/>
    </row>
    <row r="309" spans="14:24" ht="15.75" customHeight="1" x14ac:dyDescent="0.2">
      <c r="N309" s="233"/>
      <c r="O309" s="233"/>
      <c r="P309" s="233"/>
      <c r="Q309" s="233"/>
      <c r="R309" s="233"/>
      <c r="S309" s="233"/>
      <c r="T309" s="233"/>
      <c r="U309" s="233"/>
      <c r="V309" s="233"/>
      <c r="W309" s="233"/>
      <c r="X309" s="233"/>
    </row>
    <row r="310" spans="14:24" ht="15.75" customHeight="1" x14ac:dyDescent="0.2">
      <c r="N310" s="233"/>
      <c r="O310" s="233"/>
      <c r="P310" s="233"/>
      <c r="Q310" s="233"/>
      <c r="R310" s="233"/>
      <c r="S310" s="233"/>
      <c r="T310" s="233"/>
      <c r="U310" s="233"/>
      <c r="V310" s="233"/>
      <c r="W310" s="233"/>
      <c r="X310" s="233"/>
    </row>
    <row r="311" spans="14:24" ht="15.75" customHeight="1" x14ac:dyDescent="0.2">
      <c r="N311" s="233"/>
      <c r="O311" s="233"/>
      <c r="P311" s="233"/>
      <c r="Q311" s="233"/>
      <c r="R311" s="233"/>
      <c r="S311" s="233"/>
      <c r="T311" s="233"/>
      <c r="U311" s="233"/>
      <c r="V311" s="233"/>
      <c r="W311" s="233"/>
      <c r="X311" s="233"/>
    </row>
    <row r="312" spans="14:24" ht="15.75" customHeight="1" x14ac:dyDescent="0.2">
      <c r="N312" s="233"/>
      <c r="O312" s="233"/>
      <c r="P312" s="233"/>
      <c r="Q312" s="233"/>
      <c r="R312" s="233"/>
      <c r="S312" s="233"/>
      <c r="T312" s="233"/>
      <c r="U312" s="233"/>
      <c r="V312" s="233"/>
      <c r="W312" s="233"/>
      <c r="X312" s="233"/>
    </row>
    <row r="313" spans="14:24" ht="15.75" customHeight="1" x14ac:dyDescent="0.2">
      <c r="N313" s="233"/>
      <c r="O313" s="233"/>
      <c r="P313" s="233"/>
      <c r="Q313" s="233"/>
      <c r="R313" s="233"/>
      <c r="S313" s="233"/>
      <c r="T313" s="233"/>
      <c r="U313" s="233"/>
      <c r="V313" s="233"/>
      <c r="W313" s="233"/>
      <c r="X313" s="233"/>
    </row>
    <row r="314" spans="14:24" ht="15.75" customHeight="1" x14ac:dyDescent="0.2">
      <c r="N314" s="233"/>
      <c r="O314" s="233"/>
      <c r="P314" s="233"/>
      <c r="Q314" s="233"/>
      <c r="R314" s="233"/>
      <c r="S314" s="233"/>
      <c r="T314" s="233"/>
      <c r="U314" s="233"/>
      <c r="V314" s="233"/>
      <c r="W314" s="233"/>
      <c r="X314" s="233"/>
    </row>
    <row r="315" spans="14:24" ht="15.75" customHeight="1" x14ac:dyDescent="0.2">
      <c r="N315" s="233"/>
      <c r="O315" s="233"/>
      <c r="P315" s="233"/>
      <c r="Q315" s="233"/>
      <c r="R315" s="233"/>
      <c r="S315" s="233"/>
      <c r="T315" s="233"/>
      <c r="U315" s="233"/>
      <c r="V315" s="233"/>
      <c r="W315" s="233"/>
      <c r="X315" s="233"/>
    </row>
    <row r="316" spans="14:24" ht="15.75" customHeight="1" x14ac:dyDescent="0.2">
      <c r="N316" s="233"/>
      <c r="O316" s="233"/>
      <c r="P316" s="233"/>
      <c r="Q316" s="233"/>
      <c r="R316" s="233"/>
      <c r="S316" s="233"/>
      <c r="T316" s="233"/>
      <c r="U316" s="233"/>
      <c r="V316" s="233"/>
      <c r="W316" s="233"/>
      <c r="X316" s="233"/>
    </row>
    <row r="317" spans="14:24" ht="15.75" customHeight="1" x14ac:dyDescent="0.2">
      <c r="N317" s="233"/>
      <c r="O317" s="233"/>
      <c r="P317" s="233"/>
      <c r="Q317" s="233"/>
      <c r="R317" s="233"/>
      <c r="S317" s="233"/>
      <c r="T317" s="233"/>
      <c r="U317" s="233"/>
      <c r="V317" s="233"/>
      <c r="W317" s="233"/>
      <c r="X317" s="233"/>
    </row>
    <row r="318" spans="14:24" ht="15.75" customHeight="1" x14ac:dyDescent="0.2">
      <c r="N318" s="233"/>
      <c r="O318" s="233"/>
      <c r="P318" s="233"/>
      <c r="Q318" s="233"/>
      <c r="R318" s="233"/>
      <c r="S318" s="233"/>
      <c r="T318" s="233"/>
      <c r="U318" s="233"/>
      <c r="V318" s="233"/>
      <c r="W318" s="233"/>
      <c r="X318" s="233"/>
    </row>
    <row r="319" spans="14:24" ht="15.75" customHeight="1" x14ac:dyDescent="0.2">
      <c r="N319" s="233"/>
      <c r="O319" s="233"/>
      <c r="P319" s="233"/>
      <c r="Q319" s="233"/>
      <c r="R319" s="233"/>
      <c r="S319" s="233"/>
      <c r="T319" s="233"/>
      <c r="U319" s="233"/>
      <c r="V319" s="233"/>
      <c r="W319" s="233"/>
      <c r="X319" s="233"/>
    </row>
    <row r="320" spans="14:24" ht="15.75" customHeight="1" x14ac:dyDescent="0.2">
      <c r="N320" s="233"/>
      <c r="O320" s="233"/>
      <c r="P320" s="233"/>
      <c r="Q320" s="233"/>
      <c r="R320" s="233"/>
      <c r="S320" s="233"/>
      <c r="T320" s="233"/>
      <c r="U320" s="233"/>
      <c r="V320" s="233"/>
      <c r="W320" s="233"/>
      <c r="X320" s="233"/>
    </row>
    <row r="321" spans="14:24" ht="15.75" customHeight="1" x14ac:dyDescent="0.2">
      <c r="N321" s="233"/>
      <c r="O321" s="233"/>
      <c r="P321" s="233"/>
      <c r="Q321" s="233"/>
      <c r="R321" s="233"/>
      <c r="S321" s="233"/>
      <c r="T321" s="233"/>
      <c r="U321" s="233"/>
      <c r="V321" s="233"/>
      <c r="W321" s="233"/>
      <c r="X321" s="233"/>
    </row>
    <row r="322" spans="14:24" ht="15.75" customHeight="1" x14ac:dyDescent="0.2">
      <c r="N322" s="233"/>
      <c r="O322" s="233"/>
      <c r="P322" s="233"/>
      <c r="Q322" s="233"/>
      <c r="R322" s="233"/>
      <c r="S322" s="233"/>
      <c r="T322" s="233"/>
      <c r="U322" s="233"/>
      <c r="V322" s="233"/>
      <c r="W322" s="233"/>
      <c r="X322" s="233"/>
    </row>
    <row r="323" spans="14:24" ht="15.75" customHeight="1" x14ac:dyDescent="0.2">
      <c r="N323" s="233"/>
      <c r="O323" s="233"/>
      <c r="P323" s="233"/>
      <c r="Q323" s="233"/>
      <c r="R323" s="233"/>
      <c r="S323" s="233"/>
      <c r="T323" s="233"/>
      <c r="U323" s="233"/>
      <c r="V323" s="233"/>
      <c r="W323" s="233"/>
      <c r="X323" s="233"/>
    </row>
    <row r="324" spans="14:24" ht="15.75" customHeight="1" x14ac:dyDescent="0.2">
      <c r="N324" s="233"/>
      <c r="O324" s="233"/>
      <c r="P324" s="233"/>
      <c r="Q324" s="233"/>
      <c r="R324" s="233"/>
      <c r="S324" s="233"/>
      <c r="T324" s="233"/>
      <c r="U324" s="233"/>
      <c r="V324" s="233"/>
      <c r="W324" s="233"/>
      <c r="X324" s="233"/>
    </row>
    <row r="325" spans="14:24" ht="15.75" customHeight="1" x14ac:dyDescent="0.2">
      <c r="N325" s="233"/>
      <c r="O325" s="233"/>
      <c r="P325" s="233"/>
      <c r="Q325" s="233"/>
      <c r="R325" s="233"/>
      <c r="S325" s="233"/>
      <c r="T325" s="233"/>
      <c r="U325" s="233"/>
      <c r="V325" s="233"/>
      <c r="W325" s="233"/>
      <c r="X325" s="233"/>
    </row>
    <row r="326" spans="14:24" ht="15.75" customHeight="1" x14ac:dyDescent="0.2">
      <c r="N326" s="233"/>
      <c r="O326" s="233"/>
      <c r="P326" s="233"/>
      <c r="Q326" s="233"/>
      <c r="R326" s="233"/>
      <c r="S326" s="233"/>
      <c r="T326" s="233"/>
      <c r="U326" s="233"/>
      <c r="V326" s="233"/>
      <c r="W326" s="233"/>
      <c r="X326" s="233"/>
    </row>
    <row r="327" spans="14:24" ht="15.75" customHeight="1" x14ac:dyDescent="0.2">
      <c r="N327" s="233"/>
      <c r="O327" s="233"/>
      <c r="P327" s="233"/>
      <c r="Q327" s="233"/>
      <c r="R327" s="233"/>
      <c r="S327" s="233"/>
      <c r="T327" s="233"/>
      <c r="U327" s="233"/>
      <c r="V327" s="233"/>
      <c r="W327" s="233"/>
      <c r="X327" s="233"/>
    </row>
    <row r="328" spans="14:24" ht="15.75" customHeight="1" x14ac:dyDescent="0.2">
      <c r="N328" s="233"/>
      <c r="O328" s="233"/>
      <c r="P328" s="233"/>
      <c r="Q328" s="233"/>
      <c r="R328" s="233"/>
      <c r="S328" s="233"/>
      <c r="T328" s="233"/>
      <c r="U328" s="233"/>
      <c r="V328" s="233"/>
      <c r="W328" s="233"/>
      <c r="X328" s="233"/>
    </row>
    <row r="329" spans="14:24" ht="15.75" customHeight="1" x14ac:dyDescent="0.2">
      <c r="N329" s="233"/>
      <c r="O329" s="233"/>
      <c r="P329" s="233"/>
      <c r="Q329" s="233"/>
      <c r="R329" s="233"/>
      <c r="S329" s="233"/>
      <c r="T329" s="233"/>
      <c r="U329" s="233"/>
      <c r="V329" s="233"/>
      <c r="W329" s="233"/>
      <c r="X329" s="233"/>
    </row>
    <row r="330" spans="14:24" ht="15.75" customHeight="1" x14ac:dyDescent="0.2">
      <c r="N330" s="233"/>
      <c r="O330" s="233"/>
      <c r="P330" s="233"/>
      <c r="Q330" s="233"/>
      <c r="R330" s="233"/>
      <c r="S330" s="233"/>
      <c r="T330" s="233"/>
      <c r="U330" s="233"/>
      <c r="V330" s="233"/>
      <c r="W330" s="233"/>
      <c r="X330" s="233"/>
    </row>
    <row r="331" spans="14:24" ht="15.75" customHeight="1" x14ac:dyDescent="0.2">
      <c r="N331" s="233"/>
      <c r="O331" s="233"/>
      <c r="P331" s="233"/>
      <c r="Q331" s="233"/>
      <c r="R331" s="233"/>
      <c r="S331" s="233"/>
      <c r="T331" s="233"/>
      <c r="U331" s="233"/>
      <c r="V331" s="233"/>
      <c r="W331" s="233"/>
      <c r="X331" s="233"/>
    </row>
    <row r="332" spans="14:24" ht="15.75" customHeight="1" x14ac:dyDescent="0.2">
      <c r="N332" s="233"/>
      <c r="O332" s="233"/>
      <c r="P332" s="233"/>
      <c r="Q332" s="233"/>
      <c r="R332" s="233"/>
      <c r="S332" s="233"/>
      <c r="T332" s="233"/>
      <c r="U332" s="233"/>
      <c r="V332" s="233"/>
      <c r="W332" s="233"/>
      <c r="X332" s="233"/>
    </row>
    <row r="333" spans="14:24" ht="15.75" customHeight="1" x14ac:dyDescent="0.2">
      <c r="N333" s="233"/>
      <c r="O333" s="233"/>
      <c r="P333" s="233"/>
      <c r="Q333" s="233"/>
      <c r="R333" s="233"/>
      <c r="S333" s="233"/>
      <c r="T333" s="233"/>
      <c r="U333" s="233"/>
      <c r="V333" s="233"/>
      <c r="W333" s="233"/>
      <c r="X333" s="233"/>
    </row>
    <row r="334" spans="14:24" ht="15.75" customHeight="1" x14ac:dyDescent="0.2">
      <c r="N334" s="233"/>
      <c r="O334" s="233"/>
      <c r="P334" s="233"/>
      <c r="Q334" s="233"/>
      <c r="R334" s="233"/>
      <c r="S334" s="233"/>
      <c r="T334" s="233"/>
      <c r="U334" s="233"/>
      <c r="V334" s="233"/>
      <c r="W334" s="233"/>
      <c r="X334" s="233"/>
    </row>
    <row r="335" spans="14:24" ht="15.75" customHeight="1" x14ac:dyDescent="0.2">
      <c r="N335" s="233"/>
      <c r="O335" s="233"/>
      <c r="P335" s="233"/>
      <c r="Q335" s="233"/>
      <c r="R335" s="233"/>
      <c r="S335" s="233"/>
      <c r="T335" s="233"/>
      <c r="U335" s="233"/>
      <c r="V335" s="233"/>
      <c r="W335" s="233"/>
      <c r="X335" s="233"/>
    </row>
    <row r="336" spans="14:24" ht="15.75" customHeight="1" x14ac:dyDescent="0.2">
      <c r="N336" s="233"/>
      <c r="O336" s="233"/>
      <c r="P336" s="233"/>
      <c r="Q336" s="233"/>
      <c r="R336" s="233"/>
      <c r="S336" s="233"/>
      <c r="T336" s="233"/>
      <c r="U336" s="233"/>
      <c r="V336" s="233"/>
      <c r="W336" s="233"/>
      <c r="X336" s="233"/>
    </row>
    <row r="337" spans="14:24" ht="15.75" customHeight="1" x14ac:dyDescent="0.2">
      <c r="N337" s="233"/>
      <c r="O337" s="233"/>
      <c r="P337" s="233"/>
      <c r="Q337" s="233"/>
      <c r="R337" s="233"/>
      <c r="S337" s="233"/>
      <c r="T337" s="233"/>
      <c r="U337" s="233"/>
      <c r="V337" s="233"/>
      <c r="W337" s="233"/>
      <c r="X337" s="233"/>
    </row>
    <row r="338" spans="14:24" ht="15.75" customHeight="1" x14ac:dyDescent="0.2">
      <c r="N338" s="233"/>
      <c r="O338" s="233"/>
      <c r="P338" s="233"/>
      <c r="Q338" s="233"/>
      <c r="R338" s="233"/>
      <c r="S338" s="233"/>
      <c r="T338" s="233"/>
      <c r="U338" s="233"/>
      <c r="V338" s="233"/>
      <c r="W338" s="233"/>
      <c r="X338" s="233"/>
    </row>
    <row r="339" spans="14:24" ht="15.75" customHeight="1" x14ac:dyDescent="0.2">
      <c r="N339" s="233"/>
      <c r="O339" s="233"/>
      <c r="P339" s="233"/>
      <c r="Q339" s="233"/>
      <c r="R339" s="233"/>
      <c r="S339" s="233"/>
      <c r="T339" s="233"/>
      <c r="U339" s="233"/>
      <c r="V339" s="233"/>
      <c r="W339" s="233"/>
      <c r="X339" s="233"/>
    </row>
    <row r="340" spans="14:24" ht="15.75" customHeight="1" x14ac:dyDescent="0.2">
      <c r="N340" s="233"/>
      <c r="O340" s="233"/>
      <c r="P340" s="233"/>
      <c r="Q340" s="233"/>
      <c r="R340" s="233"/>
      <c r="S340" s="233"/>
      <c r="T340" s="233"/>
      <c r="U340" s="233"/>
      <c r="V340" s="233"/>
      <c r="W340" s="233"/>
      <c r="X340" s="233"/>
    </row>
    <row r="341" spans="14:24" ht="15.75" customHeight="1" x14ac:dyDescent="0.2">
      <c r="N341" s="233"/>
      <c r="O341" s="233"/>
      <c r="P341" s="233"/>
      <c r="Q341" s="233"/>
      <c r="R341" s="233"/>
      <c r="S341" s="233"/>
      <c r="T341" s="233"/>
      <c r="U341" s="233"/>
      <c r="V341" s="233"/>
      <c r="W341" s="233"/>
      <c r="X341" s="233"/>
    </row>
    <row r="342" spans="14:24" ht="15.75" customHeight="1" x14ac:dyDescent="0.2">
      <c r="N342" s="233"/>
      <c r="O342" s="233"/>
      <c r="P342" s="233"/>
      <c r="Q342" s="233"/>
      <c r="R342" s="233"/>
      <c r="S342" s="233"/>
      <c r="T342" s="233"/>
      <c r="U342" s="233"/>
      <c r="V342" s="233"/>
      <c r="W342" s="233"/>
      <c r="X342" s="233"/>
    </row>
    <row r="343" spans="14:24" ht="15.75" customHeight="1" x14ac:dyDescent="0.2">
      <c r="N343" s="233"/>
      <c r="O343" s="233"/>
      <c r="P343" s="233"/>
      <c r="Q343" s="233"/>
      <c r="R343" s="233"/>
      <c r="S343" s="233"/>
      <c r="T343" s="233"/>
      <c r="U343" s="233"/>
      <c r="V343" s="233"/>
      <c r="W343" s="233"/>
      <c r="X343" s="233"/>
    </row>
    <row r="344" spans="14:24" ht="15.75" customHeight="1" x14ac:dyDescent="0.2">
      <c r="N344" s="233"/>
      <c r="O344" s="233"/>
      <c r="P344" s="233"/>
      <c r="Q344" s="233"/>
      <c r="R344" s="233"/>
      <c r="S344" s="233"/>
      <c r="T344" s="233"/>
      <c r="U344" s="233"/>
      <c r="V344" s="233"/>
      <c r="W344" s="233"/>
      <c r="X344" s="233"/>
    </row>
    <row r="345" spans="14:24" ht="15.75" customHeight="1" x14ac:dyDescent="0.2">
      <c r="N345" s="233"/>
      <c r="O345" s="233"/>
      <c r="P345" s="233"/>
      <c r="Q345" s="233"/>
      <c r="R345" s="233"/>
      <c r="S345" s="233"/>
      <c r="T345" s="233"/>
      <c r="U345" s="233"/>
      <c r="V345" s="233"/>
      <c r="W345" s="233"/>
      <c r="X345" s="233"/>
    </row>
    <row r="346" spans="14:24" ht="15.75" customHeight="1" x14ac:dyDescent="0.2">
      <c r="N346" s="233"/>
      <c r="O346" s="233"/>
      <c r="P346" s="233"/>
      <c r="Q346" s="233"/>
      <c r="R346" s="233"/>
      <c r="S346" s="233"/>
      <c r="T346" s="233"/>
      <c r="U346" s="233"/>
      <c r="V346" s="233"/>
      <c r="W346" s="233"/>
      <c r="X346" s="233"/>
    </row>
    <row r="347" spans="14:24" ht="15.75" customHeight="1" x14ac:dyDescent="0.2">
      <c r="N347" s="233"/>
      <c r="O347" s="233"/>
      <c r="P347" s="233"/>
      <c r="Q347" s="233"/>
      <c r="R347" s="233"/>
      <c r="S347" s="233"/>
      <c r="T347" s="233"/>
      <c r="U347" s="233"/>
      <c r="V347" s="233"/>
      <c r="W347" s="233"/>
      <c r="X347" s="233"/>
    </row>
    <row r="348" spans="14:24" ht="15.75" customHeight="1" x14ac:dyDescent="0.2">
      <c r="N348" s="233"/>
      <c r="O348" s="233"/>
      <c r="P348" s="233"/>
      <c r="Q348" s="233"/>
      <c r="R348" s="233"/>
      <c r="S348" s="233"/>
      <c r="T348" s="233"/>
      <c r="U348" s="233"/>
      <c r="V348" s="233"/>
      <c r="W348" s="233"/>
      <c r="X348" s="233"/>
    </row>
    <row r="349" spans="14:24" ht="15.75" customHeight="1" x14ac:dyDescent="0.2">
      <c r="N349" s="233"/>
      <c r="O349" s="233"/>
      <c r="P349" s="233"/>
      <c r="Q349" s="233"/>
      <c r="R349" s="233"/>
      <c r="S349" s="233"/>
      <c r="T349" s="233"/>
      <c r="U349" s="233"/>
      <c r="V349" s="233"/>
      <c r="W349" s="233"/>
      <c r="X349" s="233"/>
    </row>
    <row r="350" spans="14:24" ht="15.75" customHeight="1" x14ac:dyDescent="0.2">
      <c r="N350" s="233"/>
      <c r="O350" s="233"/>
      <c r="P350" s="233"/>
      <c r="Q350" s="233"/>
      <c r="R350" s="233"/>
      <c r="S350" s="233"/>
      <c r="T350" s="233"/>
      <c r="U350" s="233"/>
      <c r="V350" s="233"/>
      <c r="W350" s="233"/>
      <c r="X350" s="233"/>
    </row>
    <row r="351" spans="14:24" ht="15.75" customHeight="1" x14ac:dyDescent="0.2">
      <c r="N351" s="233"/>
      <c r="O351" s="233"/>
      <c r="P351" s="233"/>
      <c r="Q351" s="233"/>
      <c r="R351" s="233"/>
      <c r="S351" s="233"/>
      <c r="T351" s="233"/>
      <c r="U351" s="233"/>
      <c r="V351" s="233"/>
      <c r="W351" s="233"/>
      <c r="X351" s="233"/>
    </row>
    <row r="352" spans="14:24" ht="15.75" customHeight="1" x14ac:dyDescent="0.2">
      <c r="N352" s="233"/>
      <c r="O352" s="233"/>
      <c r="P352" s="233"/>
      <c r="Q352" s="233"/>
      <c r="R352" s="233"/>
      <c r="S352" s="233"/>
      <c r="T352" s="233"/>
      <c r="U352" s="233"/>
      <c r="V352" s="233"/>
      <c r="W352" s="233"/>
      <c r="X352" s="233"/>
    </row>
    <row r="353" spans="14:24" ht="15.75" customHeight="1" x14ac:dyDescent="0.2">
      <c r="N353" s="233"/>
      <c r="O353" s="233"/>
      <c r="P353" s="233"/>
      <c r="Q353" s="233"/>
      <c r="R353" s="233"/>
      <c r="S353" s="233"/>
      <c r="T353" s="233"/>
      <c r="U353" s="233"/>
      <c r="V353" s="233"/>
      <c r="W353" s="233"/>
      <c r="X353" s="233"/>
    </row>
    <row r="354" spans="14:24" ht="15.75" customHeight="1" x14ac:dyDescent="0.2">
      <c r="N354" s="233"/>
      <c r="O354" s="233"/>
      <c r="P354" s="233"/>
      <c r="Q354" s="233"/>
      <c r="R354" s="233"/>
      <c r="S354" s="233"/>
      <c r="T354" s="233"/>
      <c r="U354" s="233"/>
      <c r="V354" s="233"/>
      <c r="W354" s="233"/>
      <c r="X354" s="233"/>
    </row>
    <row r="355" spans="14:24" ht="15.75" customHeight="1" x14ac:dyDescent="0.2">
      <c r="N355" s="233"/>
      <c r="O355" s="233"/>
      <c r="P355" s="233"/>
      <c r="Q355" s="233"/>
      <c r="R355" s="233"/>
      <c r="S355" s="233"/>
      <c r="T355" s="233"/>
      <c r="U355" s="233"/>
      <c r="V355" s="233"/>
      <c r="W355" s="233"/>
      <c r="X355" s="233"/>
    </row>
    <row r="356" spans="14:24" ht="15.75" customHeight="1" x14ac:dyDescent="0.2">
      <c r="N356" s="233"/>
      <c r="O356" s="233"/>
      <c r="P356" s="233"/>
      <c r="Q356" s="233"/>
      <c r="R356" s="233"/>
      <c r="S356" s="233"/>
      <c r="T356" s="233"/>
      <c r="U356" s="233"/>
      <c r="V356" s="233"/>
      <c r="W356" s="233"/>
      <c r="X356" s="233"/>
    </row>
    <row r="357" spans="14:24" ht="15.75" customHeight="1" x14ac:dyDescent="0.2">
      <c r="N357" s="233"/>
      <c r="O357" s="233"/>
      <c r="P357" s="233"/>
      <c r="Q357" s="233"/>
      <c r="R357" s="233"/>
      <c r="S357" s="233"/>
      <c r="T357" s="233"/>
      <c r="U357" s="233"/>
      <c r="V357" s="233"/>
      <c r="W357" s="233"/>
      <c r="X357" s="233"/>
    </row>
    <row r="358" spans="14:24" ht="15.75" customHeight="1" x14ac:dyDescent="0.2">
      <c r="N358" s="233"/>
      <c r="O358" s="233"/>
      <c r="P358" s="233"/>
      <c r="Q358" s="233"/>
      <c r="R358" s="233"/>
      <c r="S358" s="233"/>
      <c r="T358" s="233"/>
      <c r="U358" s="233"/>
      <c r="V358" s="233"/>
      <c r="W358" s="233"/>
      <c r="X358" s="233"/>
    </row>
    <row r="359" spans="14:24" ht="15.75" customHeight="1" x14ac:dyDescent="0.2">
      <c r="N359" s="233"/>
      <c r="O359" s="233"/>
      <c r="P359" s="233"/>
      <c r="Q359" s="233"/>
      <c r="R359" s="233"/>
      <c r="S359" s="233"/>
      <c r="T359" s="233"/>
      <c r="U359" s="233"/>
      <c r="V359" s="233"/>
      <c r="W359" s="233"/>
      <c r="X359" s="233"/>
    </row>
    <row r="360" spans="14:24" ht="15.75" customHeight="1" x14ac:dyDescent="0.2">
      <c r="N360" s="233"/>
      <c r="O360" s="233"/>
      <c r="P360" s="233"/>
      <c r="Q360" s="233"/>
      <c r="R360" s="233"/>
      <c r="S360" s="233"/>
      <c r="T360" s="233"/>
      <c r="U360" s="233"/>
      <c r="V360" s="233"/>
      <c r="W360" s="233"/>
      <c r="X360" s="233"/>
    </row>
    <row r="361" spans="14:24" ht="15.75" customHeight="1" x14ac:dyDescent="0.2">
      <c r="N361" s="233"/>
      <c r="O361" s="233"/>
      <c r="P361" s="233"/>
      <c r="Q361" s="233"/>
      <c r="R361" s="233"/>
      <c r="S361" s="233"/>
      <c r="T361" s="233"/>
      <c r="U361" s="233"/>
      <c r="V361" s="233"/>
      <c r="W361" s="233"/>
      <c r="X361" s="233"/>
    </row>
    <row r="362" spans="14:24" ht="15.75" customHeight="1" x14ac:dyDescent="0.2">
      <c r="N362" s="233"/>
      <c r="O362" s="233"/>
      <c r="P362" s="233"/>
      <c r="Q362" s="233"/>
      <c r="R362" s="233"/>
      <c r="S362" s="233"/>
      <c r="T362" s="233"/>
      <c r="U362" s="233"/>
      <c r="V362" s="233"/>
      <c r="W362" s="233"/>
      <c r="X362" s="233"/>
    </row>
    <row r="363" spans="14:24" ht="15.75" customHeight="1" x14ac:dyDescent="0.2">
      <c r="N363" s="233"/>
      <c r="O363" s="233"/>
      <c r="P363" s="233"/>
      <c r="Q363" s="233"/>
      <c r="R363" s="233"/>
      <c r="S363" s="233"/>
      <c r="T363" s="233"/>
      <c r="U363" s="233"/>
      <c r="V363" s="233"/>
      <c r="W363" s="233"/>
      <c r="X363" s="233"/>
    </row>
    <row r="364" spans="14:24" ht="15.75" customHeight="1" x14ac:dyDescent="0.2">
      <c r="N364" s="233"/>
      <c r="O364" s="233"/>
      <c r="P364" s="233"/>
      <c r="Q364" s="233"/>
      <c r="R364" s="233"/>
      <c r="S364" s="233"/>
      <c r="T364" s="233"/>
      <c r="U364" s="233"/>
      <c r="V364" s="233"/>
      <c r="W364" s="233"/>
      <c r="X364" s="233"/>
    </row>
    <row r="365" spans="14:24" ht="15.75" customHeight="1" x14ac:dyDescent="0.2">
      <c r="N365" s="233"/>
      <c r="O365" s="233"/>
      <c r="P365" s="233"/>
      <c r="Q365" s="233"/>
      <c r="R365" s="233"/>
      <c r="S365" s="233"/>
      <c r="T365" s="233"/>
      <c r="U365" s="233"/>
      <c r="V365" s="233"/>
      <c r="W365" s="233"/>
      <c r="X365" s="233"/>
    </row>
    <row r="366" spans="14:24" ht="15.75" customHeight="1" x14ac:dyDescent="0.2">
      <c r="N366" s="233"/>
      <c r="O366" s="233"/>
      <c r="P366" s="233"/>
      <c r="Q366" s="233"/>
      <c r="R366" s="233"/>
      <c r="S366" s="233"/>
      <c r="T366" s="233"/>
      <c r="U366" s="233"/>
      <c r="V366" s="233"/>
      <c r="W366" s="233"/>
      <c r="X366" s="233"/>
    </row>
    <row r="367" spans="14:24" ht="15.75" customHeight="1" x14ac:dyDescent="0.2">
      <c r="N367" s="233"/>
      <c r="O367" s="233"/>
      <c r="P367" s="233"/>
      <c r="Q367" s="233"/>
      <c r="R367" s="233"/>
      <c r="S367" s="233"/>
      <c r="T367" s="233"/>
      <c r="U367" s="233"/>
      <c r="V367" s="233"/>
      <c r="W367" s="233"/>
      <c r="X367" s="233"/>
    </row>
    <row r="368" spans="14:24" ht="15.75" customHeight="1" x14ac:dyDescent="0.2">
      <c r="N368" s="233"/>
      <c r="O368" s="233"/>
      <c r="P368" s="233"/>
      <c r="Q368" s="233"/>
      <c r="R368" s="233"/>
      <c r="S368" s="233"/>
      <c r="T368" s="233"/>
      <c r="U368" s="233"/>
      <c r="V368" s="233"/>
      <c r="W368" s="233"/>
      <c r="X368" s="233"/>
    </row>
    <row r="369" spans="14:24" ht="15.75" customHeight="1" x14ac:dyDescent="0.2">
      <c r="N369" s="233"/>
      <c r="O369" s="233"/>
      <c r="P369" s="233"/>
      <c r="Q369" s="233"/>
      <c r="R369" s="233"/>
      <c r="S369" s="233"/>
      <c r="T369" s="233"/>
      <c r="U369" s="233"/>
      <c r="V369" s="233"/>
      <c r="W369" s="233"/>
      <c r="X369" s="233"/>
    </row>
    <row r="370" spans="14:24" ht="15.75" customHeight="1" x14ac:dyDescent="0.2">
      <c r="N370" s="233"/>
      <c r="O370" s="233"/>
      <c r="P370" s="233"/>
      <c r="Q370" s="233"/>
      <c r="R370" s="233"/>
      <c r="S370" s="233"/>
      <c r="T370" s="233"/>
      <c r="U370" s="233"/>
      <c r="V370" s="233"/>
      <c r="W370" s="233"/>
      <c r="X370" s="233"/>
    </row>
    <row r="371" spans="14:24" ht="15.75" customHeight="1" x14ac:dyDescent="0.2">
      <c r="N371" s="233"/>
      <c r="O371" s="233"/>
      <c r="P371" s="233"/>
      <c r="Q371" s="233"/>
      <c r="R371" s="233"/>
      <c r="S371" s="233"/>
      <c r="T371" s="233"/>
      <c r="U371" s="233"/>
      <c r="V371" s="233"/>
      <c r="W371" s="233"/>
      <c r="X371" s="233"/>
    </row>
    <row r="372" spans="14:24" ht="15.75" customHeight="1" x14ac:dyDescent="0.2">
      <c r="N372" s="233"/>
      <c r="O372" s="233"/>
      <c r="P372" s="233"/>
      <c r="Q372" s="233"/>
      <c r="R372" s="233"/>
      <c r="S372" s="233"/>
      <c r="T372" s="233"/>
      <c r="U372" s="233"/>
      <c r="V372" s="233"/>
      <c r="W372" s="233"/>
      <c r="X372" s="233"/>
    </row>
    <row r="373" spans="14:24" ht="15.75" customHeight="1" x14ac:dyDescent="0.2">
      <c r="N373" s="233"/>
      <c r="O373" s="233"/>
      <c r="P373" s="233"/>
      <c r="Q373" s="233"/>
      <c r="R373" s="233"/>
      <c r="S373" s="233"/>
      <c r="T373" s="233"/>
      <c r="U373" s="233"/>
      <c r="V373" s="233"/>
      <c r="W373" s="233"/>
      <c r="X373" s="233"/>
    </row>
    <row r="374" spans="14:24" ht="15.75" customHeight="1" x14ac:dyDescent="0.2">
      <c r="N374" s="233"/>
      <c r="O374" s="233"/>
      <c r="P374" s="233"/>
      <c r="Q374" s="233"/>
      <c r="R374" s="233"/>
      <c r="S374" s="233"/>
      <c r="T374" s="233"/>
      <c r="U374" s="233"/>
      <c r="V374" s="233"/>
      <c r="W374" s="233"/>
      <c r="X374" s="233"/>
    </row>
    <row r="375" spans="14:24" ht="15.75" customHeight="1" x14ac:dyDescent="0.2">
      <c r="N375" s="233"/>
      <c r="O375" s="233"/>
      <c r="P375" s="233"/>
      <c r="Q375" s="233"/>
      <c r="R375" s="233"/>
      <c r="S375" s="233"/>
      <c r="T375" s="233"/>
      <c r="U375" s="233"/>
      <c r="V375" s="233"/>
      <c r="W375" s="233"/>
      <c r="X375" s="233"/>
    </row>
    <row r="376" spans="14:24" ht="15.75" customHeight="1" x14ac:dyDescent="0.2">
      <c r="N376" s="233"/>
      <c r="O376" s="233"/>
      <c r="P376" s="233"/>
      <c r="Q376" s="233"/>
      <c r="R376" s="233"/>
      <c r="S376" s="233"/>
      <c r="T376" s="233"/>
      <c r="U376" s="233"/>
      <c r="V376" s="233"/>
      <c r="W376" s="233"/>
      <c r="X376" s="233"/>
    </row>
    <row r="377" spans="14:24" ht="15.75" customHeight="1" x14ac:dyDescent="0.2">
      <c r="N377" s="233"/>
      <c r="O377" s="233"/>
      <c r="P377" s="233"/>
      <c r="Q377" s="233"/>
      <c r="R377" s="233"/>
      <c r="S377" s="233"/>
      <c r="T377" s="233"/>
      <c r="U377" s="233"/>
      <c r="V377" s="233"/>
      <c r="W377" s="233"/>
      <c r="X377" s="233"/>
    </row>
    <row r="378" spans="14:24" ht="15.75" customHeight="1" x14ac:dyDescent="0.2">
      <c r="N378" s="233"/>
      <c r="O378" s="233"/>
      <c r="P378" s="233"/>
      <c r="Q378" s="233"/>
      <c r="R378" s="233"/>
      <c r="S378" s="233"/>
      <c r="T378" s="233"/>
      <c r="U378" s="233"/>
      <c r="V378" s="233"/>
      <c r="W378" s="233"/>
      <c r="X378" s="233"/>
    </row>
    <row r="379" spans="14:24" ht="15.75" customHeight="1" x14ac:dyDescent="0.2">
      <c r="N379" s="233"/>
      <c r="O379" s="233"/>
      <c r="P379" s="233"/>
      <c r="Q379" s="233"/>
      <c r="R379" s="233"/>
      <c r="S379" s="233"/>
      <c r="T379" s="233"/>
      <c r="U379" s="233"/>
      <c r="V379" s="233"/>
      <c r="W379" s="233"/>
      <c r="X379" s="233"/>
    </row>
    <row r="380" spans="14:24" ht="15.75" customHeight="1" x14ac:dyDescent="0.2">
      <c r="N380" s="233"/>
      <c r="O380" s="233"/>
      <c r="P380" s="233"/>
      <c r="Q380" s="233"/>
      <c r="R380" s="233"/>
      <c r="S380" s="233"/>
      <c r="T380" s="233"/>
      <c r="U380" s="233"/>
      <c r="V380" s="233"/>
      <c r="W380" s="233"/>
      <c r="X380" s="233"/>
    </row>
    <row r="381" spans="14:24" ht="15.75" customHeight="1" x14ac:dyDescent="0.2">
      <c r="N381" s="233"/>
      <c r="O381" s="233"/>
      <c r="P381" s="233"/>
      <c r="Q381" s="233"/>
      <c r="R381" s="233"/>
      <c r="S381" s="233"/>
      <c r="T381" s="233"/>
      <c r="U381" s="233"/>
      <c r="V381" s="233"/>
      <c r="W381" s="233"/>
      <c r="X381" s="233"/>
    </row>
    <row r="382" spans="14:24" ht="15.75" customHeight="1" x14ac:dyDescent="0.2">
      <c r="N382" s="233"/>
      <c r="O382" s="233"/>
      <c r="P382" s="233"/>
      <c r="Q382" s="233"/>
      <c r="R382" s="233"/>
      <c r="S382" s="233"/>
      <c r="T382" s="233"/>
      <c r="U382" s="233"/>
      <c r="V382" s="233"/>
      <c r="W382" s="233"/>
      <c r="X382" s="233"/>
    </row>
    <row r="383" spans="14:24" ht="15.75" customHeight="1" x14ac:dyDescent="0.2">
      <c r="N383" s="233"/>
      <c r="O383" s="233"/>
      <c r="P383" s="233"/>
      <c r="Q383" s="233"/>
      <c r="R383" s="233"/>
      <c r="S383" s="233"/>
      <c r="T383" s="233"/>
      <c r="U383" s="233"/>
      <c r="V383" s="233"/>
      <c r="W383" s="233"/>
      <c r="X383" s="233"/>
    </row>
    <row r="384" spans="14:24" ht="15.75" customHeight="1" x14ac:dyDescent="0.2">
      <c r="N384" s="233"/>
      <c r="O384" s="233"/>
      <c r="P384" s="233"/>
      <c r="Q384" s="233"/>
      <c r="R384" s="233"/>
      <c r="S384" s="233"/>
      <c r="T384" s="233"/>
      <c r="U384" s="233"/>
      <c r="V384" s="233"/>
      <c r="W384" s="233"/>
      <c r="X384" s="233"/>
    </row>
    <row r="385" spans="14:24" ht="15.75" customHeight="1" x14ac:dyDescent="0.2">
      <c r="N385" s="233"/>
      <c r="O385" s="233"/>
      <c r="P385" s="233"/>
      <c r="Q385" s="233"/>
      <c r="R385" s="233"/>
      <c r="S385" s="233"/>
      <c r="T385" s="233"/>
      <c r="U385" s="233"/>
      <c r="V385" s="233"/>
      <c r="W385" s="233"/>
      <c r="X385" s="233"/>
    </row>
    <row r="386" spans="14:24" ht="15.75" customHeight="1" x14ac:dyDescent="0.2">
      <c r="N386" s="233"/>
      <c r="O386" s="233"/>
      <c r="P386" s="233"/>
      <c r="Q386" s="233"/>
      <c r="R386" s="233"/>
      <c r="S386" s="233"/>
      <c r="T386" s="233"/>
      <c r="U386" s="233"/>
      <c r="V386" s="233"/>
      <c r="W386" s="233"/>
      <c r="X386" s="233"/>
    </row>
    <row r="387" spans="14:24" ht="15.75" customHeight="1" x14ac:dyDescent="0.2">
      <c r="N387" s="233"/>
      <c r="O387" s="233"/>
      <c r="P387" s="233"/>
      <c r="Q387" s="233"/>
      <c r="R387" s="233"/>
      <c r="S387" s="233"/>
      <c r="T387" s="233"/>
      <c r="U387" s="233"/>
      <c r="V387" s="233"/>
      <c r="W387" s="233"/>
      <c r="X387" s="233"/>
    </row>
    <row r="388" spans="14:24" ht="15.75" customHeight="1" x14ac:dyDescent="0.2">
      <c r="N388" s="233"/>
      <c r="O388" s="233"/>
      <c r="P388" s="233"/>
      <c r="Q388" s="233"/>
      <c r="R388" s="233"/>
      <c r="S388" s="233"/>
      <c r="T388" s="233"/>
      <c r="U388" s="233"/>
      <c r="V388" s="233"/>
      <c r="W388" s="233"/>
      <c r="X388" s="233"/>
    </row>
    <row r="389" spans="14:24" ht="15.75" customHeight="1" x14ac:dyDescent="0.2">
      <c r="N389" s="233"/>
      <c r="O389" s="233"/>
      <c r="P389" s="233"/>
      <c r="Q389" s="233"/>
      <c r="R389" s="233"/>
      <c r="S389" s="233"/>
      <c r="T389" s="233"/>
      <c r="U389" s="233"/>
      <c r="V389" s="233"/>
      <c r="W389" s="233"/>
      <c r="X389" s="233"/>
    </row>
    <row r="390" spans="14:24" ht="15.75" customHeight="1" x14ac:dyDescent="0.2">
      <c r="N390" s="233"/>
      <c r="O390" s="233"/>
      <c r="P390" s="233"/>
      <c r="Q390" s="233"/>
      <c r="R390" s="233"/>
      <c r="S390" s="233"/>
      <c r="T390" s="233"/>
      <c r="U390" s="233"/>
      <c r="V390" s="233"/>
      <c r="W390" s="233"/>
      <c r="X390" s="233"/>
    </row>
    <row r="391" spans="14:24" ht="15.75" customHeight="1" x14ac:dyDescent="0.2">
      <c r="N391" s="233"/>
      <c r="O391" s="233"/>
      <c r="P391" s="233"/>
      <c r="Q391" s="233"/>
      <c r="R391" s="233"/>
      <c r="S391" s="233"/>
      <c r="T391" s="233"/>
      <c r="U391" s="233"/>
      <c r="V391" s="233"/>
      <c r="W391" s="233"/>
      <c r="X391" s="233"/>
    </row>
    <row r="392" spans="14:24" ht="15.75" customHeight="1" x14ac:dyDescent="0.2">
      <c r="N392" s="233"/>
      <c r="O392" s="233"/>
      <c r="P392" s="233"/>
      <c r="Q392" s="233"/>
      <c r="R392" s="233"/>
      <c r="S392" s="233"/>
      <c r="T392" s="233"/>
      <c r="U392" s="233"/>
      <c r="V392" s="233"/>
      <c r="W392" s="233"/>
      <c r="X392" s="233"/>
    </row>
    <row r="393" spans="14:24" ht="15.75" customHeight="1" x14ac:dyDescent="0.2">
      <c r="N393" s="233"/>
      <c r="O393" s="233"/>
      <c r="P393" s="233"/>
      <c r="Q393" s="233"/>
      <c r="R393" s="233"/>
      <c r="S393" s="233"/>
      <c r="T393" s="233"/>
      <c r="U393" s="233"/>
      <c r="V393" s="233"/>
      <c r="W393" s="233"/>
      <c r="X393" s="233"/>
    </row>
    <row r="394" spans="14:24" ht="15.75" customHeight="1" x14ac:dyDescent="0.2">
      <c r="N394" s="233"/>
      <c r="O394" s="233"/>
      <c r="P394" s="233"/>
      <c r="Q394" s="233"/>
      <c r="R394" s="233"/>
      <c r="S394" s="233"/>
      <c r="T394" s="233"/>
      <c r="U394" s="233"/>
      <c r="V394" s="233"/>
      <c r="W394" s="233"/>
      <c r="X394" s="233"/>
    </row>
    <row r="395" spans="14:24" ht="15.75" customHeight="1" x14ac:dyDescent="0.2">
      <c r="N395" s="233"/>
      <c r="O395" s="233"/>
      <c r="P395" s="233"/>
      <c r="Q395" s="233"/>
      <c r="R395" s="233"/>
      <c r="S395" s="233"/>
      <c r="T395" s="233"/>
      <c r="U395" s="233"/>
      <c r="V395" s="233"/>
      <c r="W395" s="233"/>
      <c r="X395" s="233"/>
    </row>
    <row r="396" spans="14:24" ht="15.75" customHeight="1" x14ac:dyDescent="0.2">
      <c r="N396" s="233"/>
      <c r="O396" s="233"/>
      <c r="P396" s="233"/>
      <c r="Q396" s="233"/>
      <c r="R396" s="233"/>
      <c r="S396" s="233"/>
      <c r="T396" s="233"/>
      <c r="U396" s="233"/>
      <c r="V396" s="233"/>
      <c r="W396" s="233"/>
      <c r="X396" s="233"/>
    </row>
    <row r="397" spans="14:24" ht="15.75" customHeight="1" x14ac:dyDescent="0.2">
      <c r="N397" s="233"/>
      <c r="O397" s="233"/>
      <c r="P397" s="233"/>
      <c r="Q397" s="233"/>
      <c r="R397" s="233"/>
      <c r="S397" s="233"/>
      <c r="T397" s="233"/>
      <c r="U397" s="233"/>
      <c r="V397" s="233"/>
      <c r="W397" s="233"/>
      <c r="X397" s="233"/>
    </row>
    <row r="398" spans="14:24" ht="15.75" customHeight="1" x14ac:dyDescent="0.2">
      <c r="N398" s="233"/>
      <c r="O398" s="233"/>
      <c r="P398" s="233"/>
      <c r="Q398" s="233"/>
      <c r="R398" s="233"/>
      <c r="S398" s="233"/>
      <c r="T398" s="233"/>
      <c r="U398" s="233"/>
      <c r="V398" s="233"/>
      <c r="W398" s="233"/>
      <c r="X398" s="233"/>
    </row>
    <row r="399" spans="14:24" ht="15.75" customHeight="1" x14ac:dyDescent="0.2">
      <c r="N399" s="233"/>
      <c r="O399" s="233"/>
      <c r="P399" s="233"/>
      <c r="Q399" s="233"/>
      <c r="R399" s="233"/>
      <c r="S399" s="233"/>
      <c r="T399" s="233"/>
      <c r="U399" s="233"/>
      <c r="V399" s="233"/>
      <c r="W399" s="233"/>
      <c r="X399" s="233"/>
    </row>
    <row r="400" spans="14:24" ht="15.75" customHeight="1" x14ac:dyDescent="0.2">
      <c r="N400" s="233"/>
      <c r="O400" s="233"/>
      <c r="P400" s="233"/>
      <c r="Q400" s="233"/>
      <c r="R400" s="233"/>
      <c r="S400" s="233"/>
      <c r="T400" s="233"/>
      <c r="U400" s="233"/>
      <c r="V400" s="233"/>
      <c r="W400" s="233"/>
      <c r="X400" s="233"/>
    </row>
    <row r="401" spans="14:24" ht="15.75" customHeight="1" x14ac:dyDescent="0.2">
      <c r="N401" s="233"/>
      <c r="O401" s="233"/>
      <c r="P401" s="233"/>
      <c r="Q401" s="233"/>
      <c r="R401" s="233"/>
      <c r="S401" s="233"/>
      <c r="T401" s="233"/>
      <c r="U401" s="233"/>
      <c r="V401" s="233"/>
      <c r="W401" s="233"/>
      <c r="X401" s="233"/>
    </row>
    <row r="402" spans="14:24" ht="15.75" customHeight="1" x14ac:dyDescent="0.2">
      <c r="N402" s="233"/>
      <c r="O402" s="233"/>
      <c r="P402" s="233"/>
      <c r="Q402" s="233"/>
      <c r="R402" s="233"/>
      <c r="S402" s="233"/>
      <c r="T402" s="233"/>
      <c r="U402" s="233"/>
      <c r="V402" s="233"/>
      <c r="W402" s="233"/>
      <c r="X402" s="233"/>
    </row>
    <row r="403" spans="14:24" ht="15.75" customHeight="1" x14ac:dyDescent="0.2">
      <c r="N403" s="233"/>
      <c r="O403" s="233"/>
      <c r="P403" s="233"/>
      <c r="Q403" s="233"/>
      <c r="R403" s="233"/>
      <c r="S403" s="233"/>
      <c r="T403" s="233"/>
      <c r="U403" s="233"/>
      <c r="V403" s="233"/>
      <c r="W403" s="233"/>
      <c r="X403" s="233"/>
    </row>
    <row r="404" spans="14:24" ht="15.75" customHeight="1" x14ac:dyDescent="0.2">
      <c r="N404" s="233"/>
      <c r="O404" s="233"/>
      <c r="P404" s="233"/>
      <c r="Q404" s="233"/>
      <c r="R404" s="233"/>
      <c r="S404" s="233"/>
      <c r="T404" s="233"/>
      <c r="U404" s="233"/>
      <c r="V404" s="233"/>
      <c r="W404" s="233"/>
      <c r="X404" s="233"/>
    </row>
    <row r="405" spans="14:24" ht="15.75" customHeight="1" x14ac:dyDescent="0.2">
      <c r="N405" s="233"/>
      <c r="O405" s="233"/>
      <c r="P405" s="233"/>
      <c r="Q405" s="233"/>
      <c r="R405" s="233"/>
      <c r="S405" s="233"/>
      <c r="T405" s="233"/>
      <c r="U405" s="233"/>
      <c r="V405" s="233"/>
      <c r="W405" s="233"/>
      <c r="X405" s="233"/>
    </row>
    <row r="406" spans="14:24" ht="15.75" customHeight="1" x14ac:dyDescent="0.2">
      <c r="N406" s="233"/>
      <c r="O406" s="233"/>
      <c r="P406" s="233"/>
      <c r="Q406" s="233"/>
      <c r="R406" s="233"/>
      <c r="S406" s="233"/>
      <c r="T406" s="233"/>
      <c r="U406" s="233"/>
      <c r="V406" s="233"/>
      <c r="W406" s="233"/>
      <c r="X406" s="233"/>
    </row>
    <row r="407" spans="14:24" ht="15.75" customHeight="1" x14ac:dyDescent="0.2">
      <c r="N407" s="233"/>
      <c r="O407" s="233"/>
      <c r="P407" s="233"/>
      <c r="Q407" s="233"/>
      <c r="R407" s="233"/>
      <c r="S407" s="233"/>
      <c r="T407" s="233"/>
      <c r="U407" s="233"/>
      <c r="V407" s="233"/>
      <c r="W407" s="233"/>
      <c r="X407" s="233"/>
    </row>
    <row r="408" spans="14:24" ht="15.75" customHeight="1" x14ac:dyDescent="0.2">
      <c r="N408" s="233"/>
      <c r="O408" s="233"/>
      <c r="P408" s="233"/>
      <c r="Q408" s="233"/>
      <c r="R408" s="233"/>
      <c r="S408" s="233"/>
      <c r="T408" s="233"/>
      <c r="U408" s="233"/>
      <c r="V408" s="233"/>
      <c r="W408" s="233"/>
      <c r="X408" s="233"/>
    </row>
    <row r="409" spans="14:24" ht="15.75" customHeight="1" x14ac:dyDescent="0.2">
      <c r="N409" s="233"/>
      <c r="O409" s="233"/>
      <c r="P409" s="233"/>
      <c r="Q409" s="233"/>
      <c r="R409" s="233"/>
      <c r="S409" s="233"/>
      <c r="T409" s="233"/>
      <c r="U409" s="233"/>
      <c r="V409" s="233"/>
      <c r="W409" s="233"/>
      <c r="X409" s="233"/>
    </row>
    <row r="410" spans="14:24" ht="15.75" customHeight="1" x14ac:dyDescent="0.2">
      <c r="N410" s="233"/>
      <c r="O410" s="233"/>
      <c r="P410" s="233"/>
      <c r="Q410" s="233"/>
      <c r="R410" s="233"/>
      <c r="S410" s="233"/>
      <c r="T410" s="233"/>
      <c r="U410" s="233"/>
      <c r="V410" s="233"/>
      <c r="W410" s="233"/>
      <c r="X410" s="233"/>
    </row>
    <row r="411" spans="14:24" ht="15.75" customHeight="1" x14ac:dyDescent="0.2">
      <c r="N411" s="233"/>
      <c r="O411" s="233"/>
      <c r="P411" s="233"/>
      <c r="Q411" s="233"/>
      <c r="R411" s="233"/>
      <c r="S411" s="233"/>
      <c r="T411" s="233"/>
      <c r="U411" s="233"/>
      <c r="V411" s="233"/>
      <c r="W411" s="233"/>
      <c r="X411" s="233"/>
    </row>
    <row r="412" spans="14:24" ht="15.75" customHeight="1" x14ac:dyDescent="0.2">
      <c r="N412" s="233"/>
      <c r="O412" s="233"/>
      <c r="P412" s="233"/>
      <c r="Q412" s="233"/>
      <c r="R412" s="233"/>
      <c r="S412" s="233"/>
      <c r="T412" s="233"/>
      <c r="U412" s="233"/>
      <c r="V412" s="233"/>
      <c r="W412" s="233"/>
      <c r="X412" s="233"/>
    </row>
    <row r="413" spans="14:24" ht="15.75" customHeight="1" x14ac:dyDescent="0.2">
      <c r="N413" s="233"/>
      <c r="O413" s="233"/>
      <c r="P413" s="233"/>
      <c r="Q413" s="233"/>
      <c r="R413" s="233"/>
      <c r="S413" s="233"/>
      <c r="T413" s="233"/>
      <c r="U413" s="233"/>
      <c r="V413" s="233"/>
      <c r="W413" s="233"/>
      <c r="X413" s="233"/>
    </row>
    <row r="414" spans="14:24" ht="15.75" customHeight="1" x14ac:dyDescent="0.2">
      <c r="N414" s="233"/>
      <c r="O414" s="233"/>
      <c r="P414" s="233"/>
      <c r="Q414" s="233"/>
      <c r="R414" s="233"/>
      <c r="S414" s="233"/>
      <c r="T414" s="233"/>
      <c r="U414" s="233"/>
      <c r="V414" s="233"/>
      <c r="W414" s="233"/>
      <c r="X414" s="233"/>
    </row>
    <row r="415" spans="14:24" ht="15.75" customHeight="1" x14ac:dyDescent="0.2">
      <c r="N415" s="233"/>
      <c r="O415" s="233"/>
      <c r="P415" s="233"/>
      <c r="Q415" s="233"/>
      <c r="R415" s="233"/>
      <c r="S415" s="233"/>
      <c r="T415" s="233"/>
      <c r="U415" s="233"/>
      <c r="V415" s="233"/>
      <c r="W415" s="233"/>
      <c r="X415" s="233"/>
    </row>
    <row r="416" spans="14:24" ht="15.75" customHeight="1" x14ac:dyDescent="0.2">
      <c r="N416" s="233"/>
      <c r="O416" s="233"/>
      <c r="P416" s="233"/>
      <c r="Q416" s="233"/>
      <c r="R416" s="233"/>
      <c r="S416" s="233"/>
      <c r="T416" s="233"/>
      <c r="U416" s="233"/>
      <c r="V416" s="233"/>
      <c r="W416" s="233"/>
      <c r="X416" s="233"/>
    </row>
    <row r="417" spans="14:24" ht="15.75" customHeight="1" x14ac:dyDescent="0.2">
      <c r="N417" s="233"/>
      <c r="O417" s="233"/>
      <c r="P417" s="233"/>
      <c r="Q417" s="233"/>
      <c r="R417" s="233"/>
      <c r="S417" s="233"/>
      <c r="T417" s="233"/>
      <c r="U417" s="233"/>
      <c r="V417" s="233"/>
      <c r="W417" s="233"/>
      <c r="X417" s="233"/>
    </row>
    <row r="418" spans="14:24" ht="15.75" customHeight="1" x14ac:dyDescent="0.2">
      <c r="N418" s="233"/>
      <c r="O418" s="233"/>
      <c r="P418" s="233"/>
      <c r="Q418" s="233"/>
      <c r="R418" s="233"/>
      <c r="S418" s="233"/>
      <c r="T418" s="233"/>
      <c r="U418" s="233"/>
      <c r="V418" s="233"/>
      <c r="W418" s="233"/>
      <c r="X418" s="233"/>
    </row>
    <row r="419" spans="14:24" ht="15.75" customHeight="1" x14ac:dyDescent="0.2">
      <c r="N419" s="233"/>
      <c r="O419" s="233"/>
      <c r="P419" s="233"/>
      <c r="Q419" s="233"/>
      <c r="R419" s="233"/>
      <c r="S419" s="233"/>
      <c r="T419" s="233"/>
      <c r="U419" s="233"/>
      <c r="V419" s="233"/>
      <c r="W419" s="233"/>
      <c r="X419" s="233"/>
    </row>
    <row r="420" spans="14:24" ht="15.75" customHeight="1" x14ac:dyDescent="0.2">
      <c r="N420" s="233"/>
      <c r="O420" s="233"/>
      <c r="P420" s="233"/>
      <c r="Q420" s="233"/>
      <c r="R420" s="233"/>
      <c r="S420" s="233"/>
      <c r="T420" s="233"/>
      <c r="U420" s="233"/>
      <c r="V420" s="233"/>
      <c r="W420" s="233"/>
      <c r="X420" s="233"/>
    </row>
    <row r="421" spans="14:24" ht="15.75" customHeight="1" x14ac:dyDescent="0.2">
      <c r="N421" s="233"/>
      <c r="O421" s="233"/>
      <c r="P421" s="233"/>
      <c r="Q421" s="233"/>
      <c r="R421" s="233"/>
      <c r="S421" s="233"/>
      <c r="T421" s="233"/>
      <c r="U421" s="233"/>
      <c r="V421" s="233"/>
      <c r="W421" s="233"/>
      <c r="X421" s="233"/>
    </row>
    <row r="422" spans="14:24" ht="15.75" customHeight="1" x14ac:dyDescent="0.2">
      <c r="N422" s="233"/>
      <c r="O422" s="233"/>
      <c r="P422" s="233"/>
      <c r="Q422" s="233"/>
      <c r="R422" s="233"/>
      <c r="S422" s="233"/>
      <c r="T422" s="233"/>
      <c r="U422" s="233"/>
      <c r="V422" s="233"/>
      <c r="W422" s="233"/>
      <c r="X422" s="233"/>
    </row>
    <row r="423" spans="14:24" ht="15.75" customHeight="1" x14ac:dyDescent="0.2">
      <c r="N423" s="233"/>
      <c r="O423" s="233"/>
      <c r="P423" s="233"/>
      <c r="Q423" s="233"/>
      <c r="R423" s="233"/>
      <c r="S423" s="233"/>
      <c r="T423" s="233"/>
      <c r="U423" s="233"/>
      <c r="V423" s="233"/>
      <c r="W423" s="233"/>
      <c r="X423" s="233"/>
    </row>
    <row r="424" spans="14:24" ht="15.75" customHeight="1" x14ac:dyDescent="0.2">
      <c r="N424" s="233"/>
      <c r="O424" s="233"/>
      <c r="P424" s="233"/>
      <c r="Q424" s="233"/>
      <c r="R424" s="233"/>
      <c r="S424" s="233"/>
      <c r="T424" s="233"/>
      <c r="U424" s="233"/>
      <c r="V424" s="233"/>
      <c r="W424" s="233"/>
      <c r="X424" s="233"/>
    </row>
    <row r="425" spans="14:24" ht="15.75" customHeight="1" x14ac:dyDescent="0.2">
      <c r="N425" s="233"/>
      <c r="O425" s="233"/>
      <c r="P425" s="233"/>
      <c r="Q425" s="233"/>
      <c r="R425" s="233"/>
      <c r="S425" s="233"/>
      <c r="T425" s="233"/>
      <c r="U425" s="233"/>
      <c r="V425" s="233"/>
      <c r="W425" s="233"/>
      <c r="X425" s="233"/>
    </row>
    <row r="426" spans="14:24" ht="15.75" customHeight="1" x14ac:dyDescent="0.2">
      <c r="N426" s="233"/>
      <c r="O426" s="233"/>
      <c r="P426" s="233"/>
      <c r="Q426" s="233"/>
      <c r="R426" s="233"/>
      <c r="S426" s="233"/>
      <c r="T426" s="233"/>
      <c r="U426" s="233"/>
      <c r="V426" s="233"/>
      <c r="W426" s="233"/>
      <c r="X426" s="233"/>
    </row>
    <row r="427" spans="14:24" ht="15.75" customHeight="1" x14ac:dyDescent="0.2">
      <c r="N427" s="233"/>
      <c r="O427" s="233"/>
      <c r="P427" s="233"/>
      <c r="Q427" s="233"/>
      <c r="R427" s="233"/>
      <c r="S427" s="233"/>
      <c r="T427" s="233"/>
      <c r="U427" s="233"/>
      <c r="V427" s="233"/>
      <c r="W427" s="233"/>
      <c r="X427" s="233"/>
    </row>
    <row r="428" spans="14:24" ht="15.75" customHeight="1" x14ac:dyDescent="0.2">
      <c r="N428" s="233"/>
      <c r="O428" s="233"/>
      <c r="P428" s="233"/>
      <c r="Q428" s="233"/>
      <c r="R428" s="233"/>
      <c r="S428" s="233"/>
      <c r="T428" s="233"/>
      <c r="U428" s="233"/>
      <c r="V428" s="233"/>
      <c r="W428" s="233"/>
      <c r="X428" s="233"/>
    </row>
    <row r="429" spans="14:24" ht="15.75" customHeight="1" x14ac:dyDescent="0.2">
      <c r="N429" s="233"/>
      <c r="O429" s="233"/>
      <c r="P429" s="233"/>
      <c r="Q429" s="233"/>
      <c r="R429" s="233"/>
      <c r="S429" s="233"/>
      <c r="T429" s="233"/>
      <c r="U429" s="233"/>
      <c r="V429" s="233"/>
      <c r="W429" s="233"/>
      <c r="X429" s="233"/>
    </row>
    <row r="430" spans="14:24" ht="15.75" customHeight="1" x14ac:dyDescent="0.2">
      <c r="N430" s="233"/>
      <c r="O430" s="233"/>
      <c r="P430" s="233"/>
      <c r="Q430" s="233"/>
      <c r="R430" s="233"/>
      <c r="S430" s="233"/>
      <c r="T430" s="233"/>
      <c r="U430" s="233"/>
      <c r="V430" s="233"/>
      <c r="W430" s="233"/>
      <c r="X430" s="233"/>
    </row>
    <row r="431" spans="14:24" ht="15.75" customHeight="1" x14ac:dyDescent="0.2">
      <c r="N431" s="233"/>
      <c r="O431" s="233"/>
      <c r="P431" s="233"/>
      <c r="Q431" s="233"/>
      <c r="R431" s="233"/>
      <c r="S431" s="233"/>
      <c r="T431" s="233"/>
      <c r="U431" s="233"/>
      <c r="V431" s="233"/>
      <c r="W431" s="233"/>
      <c r="X431" s="233"/>
    </row>
    <row r="432" spans="14:24" ht="15.75" customHeight="1" x14ac:dyDescent="0.2">
      <c r="N432" s="233"/>
      <c r="O432" s="233"/>
      <c r="P432" s="233"/>
      <c r="Q432" s="233"/>
      <c r="R432" s="233"/>
      <c r="S432" s="233"/>
      <c r="T432" s="233"/>
      <c r="U432" s="233"/>
      <c r="V432" s="233"/>
      <c r="W432" s="233"/>
      <c r="X432" s="233"/>
    </row>
    <row r="433" spans="14:24" ht="15.75" customHeight="1" x14ac:dyDescent="0.2">
      <c r="N433" s="233"/>
      <c r="O433" s="233"/>
      <c r="P433" s="233"/>
      <c r="Q433" s="233"/>
      <c r="R433" s="233"/>
      <c r="S433" s="233"/>
      <c r="T433" s="233"/>
      <c r="U433" s="233"/>
      <c r="V433" s="233"/>
      <c r="W433" s="233"/>
      <c r="X433" s="233"/>
    </row>
    <row r="434" spans="14:24" ht="15.75" customHeight="1" x14ac:dyDescent="0.2">
      <c r="N434" s="233"/>
      <c r="O434" s="233"/>
      <c r="P434" s="233"/>
      <c r="Q434" s="233"/>
      <c r="R434" s="233"/>
      <c r="S434" s="233"/>
      <c r="T434" s="233"/>
      <c r="U434" s="233"/>
      <c r="V434" s="233"/>
      <c r="W434" s="233"/>
      <c r="X434" s="233"/>
    </row>
    <row r="435" spans="14:24" ht="15.75" customHeight="1" x14ac:dyDescent="0.2">
      <c r="N435" s="233"/>
      <c r="O435" s="233"/>
      <c r="P435" s="233"/>
      <c r="Q435" s="233"/>
      <c r="R435" s="233"/>
      <c r="S435" s="233"/>
      <c r="T435" s="233"/>
      <c r="U435" s="233"/>
      <c r="V435" s="233"/>
      <c r="W435" s="233"/>
      <c r="X435" s="233"/>
    </row>
    <row r="436" spans="14:24" ht="15.75" customHeight="1" x14ac:dyDescent="0.2">
      <c r="N436" s="233"/>
      <c r="O436" s="233"/>
      <c r="P436" s="233"/>
      <c r="Q436" s="233"/>
      <c r="R436" s="233"/>
      <c r="S436" s="233"/>
      <c r="T436" s="233"/>
      <c r="U436" s="233"/>
      <c r="V436" s="233"/>
      <c r="W436" s="233"/>
      <c r="X436" s="233"/>
    </row>
    <row r="437" spans="14:24" ht="15.75" customHeight="1" x14ac:dyDescent="0.2">
      <c r="N437" s="233"/>
      <c r="O437" s="233"/>
      <c r="P437" s="233"/>
      <c r="Q437" s="233"/>
      <c r="R437" s="233"/>
      <c r="S437" s="233"/>
      <c r="T437" s="233"/>
      <c r="U437" s="233"/>
      <c r="V437" s="233"/>
      <c r="W437" s="233"/>
      <c r="X437" s="233"/>
    </row>
    <row r="438" spans="14:24" ht="15.75" customHeight="1" x14ac:dyDescent="0.2">
      <c r="N438" s="233"/>
      <c r="O438" s="233"/>
      <c r="P438" s="233"/>
      <c r="Q438" s="233"/>
      <c r="R438" s="233"/>
      <c r="S438" s="233"/>
      <c r="T438" s="233"/>
      <c r="U438" s="233"/>
      <c r="V438" s="233"/>
      <c r="W438" s="233"/>
      <c r="X438" s="233"/>
    </row>
    <row r="439" spans="14:24" ht="15.75" customHeight="1" x14ac:dyDescent="0.2">
      <c r="N439" s="233"/>
      <c r="O439" s="233"/>
      <c r="P439" s="233"/>
      <c r="Q439" s="233"/>
      <c r="R439" s="233"/>
      <c r="S439" s="233"/>
      <c r="T439" s="233"/>
      <c r="U439" s="233"/>
      <c r="V439" s="233"/>
      <c r="W439" s="233"/>
      <c r="X439" s="233"/>
    </row>
    <row r="440" spans="14:24" ht="15.75" customHeight="1" x14ac:dyDescent="0.2">
      <c r="N440" s="233"/>
      <c r="O440" s="233"/>
      <c r="P440" s="233"/>
      <c r="Q440" s="233"/>
      <c r="R440" s="233"/>
      <c r="S440" s="233"/>
      <c r="T440" s="233"/>
      <c r="U440" s="233"/>
      <c r="V440" s="233"/>
      <c r="W440" s="233"/>
      <c r="X440" s="233"/>
    </row>
    <row r="441" spans="14:24" ht="15.75" customHeight="1" x14ac:dyDescent="0.2">
      <c r="N441" s="233"/>
      <c r="O441" s="233"/>
      <c r="P441" s="233"/>
      <c r="Q441" s="233"/>
      <c r="R441" s="233"/>
      <c r="S441" s="233"/>
      <c r="T441" s="233"/>
      <c r="U441" s="233"/>
      <c r="V441" s="233"/>
      <c r="W441" s="233"/>
      <c r="X441" s="233"/>
    </row>
    <row r="442" spans="14:24" ht="15.75" customHeight="1" x14ac:dyDescent="0.2">
      <c r="N442" s="233"/>
      <c r="O442" s="233"/>
      <c r="P442" s="233"/>
      <c r="Q442" s="233"/>
      <c r="R442" s="233"/>
      <c r="S442" s="233"/>
      <c r="T442" s="233"/>
      <c r="U442" s="233"/>
      <c r="V442" s="233"/>
      <c r="W442" s="233"/>
      <c r="X442" s="233"/>
    </row>
    <row r="443" spans="14:24" ht="15.75" customHeight="1" x14ac:dyDescent="0.2">
      <c r="N443" s="233"/>
      <c r="O443" s="233"/>
      <c r="P443" s="233"/>
      <c r="Q443" s="233"/>
      <c r="R443" s="233"/>
      <c r="S443" s="233"/>
      <c r="T443" s="233"/>
      <c r="U443" s="233"/>
      <c r="V443" s="233"/>
      <c r="W443" s="233"/>
      <c r="X443" s="233"/>
    </row>
    <row r="444" spans="14:24" ht="15.75" customHeight="1" x14ac:dyDescent="0.2">
      <c r="N444" s="233"/>
      <c r="O444" s="233"/>
      <c r="P444" s="233"/>
      <c r="Q444" s="233"/>
      <c r="R444" s="233"/>
      <c r="S444" s="233"/>
      <c r="T444" s="233"/>
      <c r="U444" s="233"/>
      <c r="V444" s="233"/>
      <c r="W444" s="233"/>
      <c r="X444" s="233"/>
    </row>
    <row r="445" spans="14:24" ht="15.75" customHeight="1" x14ac:dyDescent="0.2">
      <c r="N445" s="233"/>
      <c r="O445" s="233"/>
      <c r="P445" s="233"/>
      <c r="Q445" s="233"/>
      <c r="R445" s="233"/>
      <c r="S445" s="233"/>
      <c r="T445" s="233"/>
      <c r="U445" s="233"/>
      <c r="V445" s="233"/>
      <c r="W445" s="233"/>
      <c r="X445" s="233"/>
    </row>
    <row r="446" spans="14:24" ht="15.75" customHeight="1" x14ac:dyDescent="0.2">
      <c r="N446" s="233"/>
      <c r="O446" s="233"/>
      <c r="P446" s="233"/>
      <c r="Q446" s="233"/>
      <c r="R446" s="233"/>
      <c r="S446" s="233"/>
      <c r="T446" s="233"/>
      <c r="U446" s="233"/>
      <c r="V446" s="233"/>
      <c r="W446" s="233"/>
      <c r="X446" s="233"/>
    </row>
    <row r="447" spans="14:24" ht="15.75" customHeight="1" x14ac:dyDescent="0.2">
      <c r="N447" s="233"/>
      <c r="O447" s="233"/>
      <c r="P447" s="233"/>
      <c r="Q447" s="233"/>
      <c r="R447" s="233"/>
      <c r="S447" s="233"/>
      <c r="T447" s="233"/>
      <c r="U447" s="233"/>
      <c r="V447" s="233"/>
      <c r="W447" s="233"/>
      <c r="X447" s="233"/>
    </row>
    <row r="448" spans="14:24" ht="15.75" customHeight="1" x14ac:dyDescent="0.2">
      <c r="N448" s="233"/>
      <c r="O448" s="233"/>
      <c r="P448" s="233"/>
      <c r="Q448" s="233"/>
      <c r="R448" s="233"/>
      <c r="S448" s="233"/>
      <c r="T448" s="233"/>
      <c r="U448" s="233"/>
      <c r="V448" s="233"/>
      <c r="W448" s="233"/>
      <c r="X448" s="233"/>
    </row>
    <row r="449" spans="14:24" ht="15.75" customHeight="1" x14ac:dyDescent="0.2">
      <c r="N449" s="233"/>
      <c r="O449" s="233"/>
      <c r="P449" s="233"/>
      <c r="Q449" s="233"/>
      <c r="R449" s="233"/>
      <c r="S449" s="233"/>
      <c r="T449" s="233"/>
      <c r="U449" s="233"/>
      <c r="V449" s="233"/>
      <c r="W449" s="233"/>
      <c r="X449" s="233"/>
    </row>
    <row r="450" spans="14:24" ht="15.75" customHeight="1" x14ac:dyDescent="0.2">
      <c r="N450" s="233"/>
      <c r="O450" s="233"/>
      <c r="P450" s="233"/>
      <c r="Q450" s="233"/>
      <c r="R450" s="233"/>
      <c r="S450" s="233"/>
      <c r="T450" s="233"/>
      <c r="U450" s="233"/>
      <c r="V450" s="233"/>
      <c r="W450" s="233"/>
      <c r="X450" s="233"/>
    </row>
    <row r="451" spans="14:24" ht="15.75" customHeight="1" x14ac:dyDescent="0.2">
      <c r="N451" s="233"/>
      <c r="O451" s="233"/>
      <c r="P451" s="233"/>
      <c r="Q451" s="233"/>
      <c r="R451" s="233"/>
      <c r="S451" s="233"/>
      <c r="T451" s="233"/>
      <c r="U451" s="233"/>
      <c r="V451" s="233"/>
      <c r="W451" s="233"/>
      <c r="X451" s="233"/>
    </row>
    <row r="452" spans="14:24" ht="15.75" customHeight="1" x14ac:dyDescent="0.2">
      <c r="N452" s="233"/>
      <c r="O452" s="233"/>
      <c r="P452" s="233"/>
      <c r="Q452" s="233"/>
      <c r="R452" s="233"/>
      <c r="S452" s="233"/>
      <c r="T452" s="233"/>
      <c r="U452" s="233"/>
      <c r="V452" s="233"/>
      <c r="W452" s="233"/>
      <c r="X452" s="233"/>
    </row>
    <row r="453" spans="14:24" ht="15.75" customHeight="1" x14ac:dyDescent="0.2">
      <c r="N453" s="233"/>
      <c r="O453" s="233"/>
      <c r="P453" s="233"/>
      <c r="Q453" s="233"/>
      <c r="R453" s="233"/>
      <c r="S453" s="233"/>
      <c r="T453" s="233"/>
      <c r="U453" s="233"/>
      <c r="V453" s="233"/>
      <c r="W453" s="233"/>
      <c r="X453" s="233"/>
    </row>
    <row r="454" spans="14:24" ht="15.75" customHeight="1" x14ac:dyDescent="0.2">
      <c r="N454" s="233"/>
      <c r="O454" s="233"/>
      <c r="P454" s="233"/>
      <c r="Q454" s="233"/>
      <c r="R454" s="233"/>
      <c r="S454" s="233"/>
      <c r="T454" s="233"/>
      <c r="U454" s="233"/>
      <c r="V454" s="233"/>
      <c r="W454" s="233"/>
      <c r="X454" s="233"/>
    </row>
    <row r="455" spans="14:24" ht="15.75" customHeight="1" x14ac:dyDescent="0.2">
      <c r="N455" s="233"/>
      <c r="O455" s="233"/>
      <c r="P455" s="233"/>
      <c r="Q455" s="233"/>
      <c r="R455" s="233"/>
      <c r="S455" s="233"/>
      <c r="T455" s="233"/>
      <c r="U455" s="233"/>
      <c r="V455" s="233"/>
      <c r="W455" s="233"/>
      <c r="X455" s="233"/>
    </row>
    <row r="456" spans="14:24" ht="15.75" customHeight="1" x14ac:dyDescent="0.2">
      <c r="N456" s="233"/>
      <c r="O456" s="233"/>
      <c r="P456" s="233"/>
      <c r="Q456" s="233"/>
      <c r="R456" s="233"/>
      <c r="S456" s="233"/>
      <c r="T456" s="233"/>
      <c r="U456" s="233"/>
      <c r="V456" s="233"/>
      <c r="W456" s="233"/>
      <c r="X456" s="233"/>
    </row>
    <row r="457" spans="14:24" ht="15.75" customHeight="1" x14ac:dyDescent="0.2">
      <c r="N457" s="233"/>
      <c r="O457" s="233"/>
      <c r="P457" s="233"/>
      <c r="Q457" s="233"/>
      <c r="R457" s="233"/>
      <c r="S457" s="233"/>
      <c r="T457" s="233"/>
      <c r="U457" s="233"/>
      <c r="V457" s="233"/>
      <c r="W457" s="233"/>
      <c r="X457" s="233"/>
    </row>
    <row r="458" spans="14:24" ht="15.75" customHeight="1" x14ac:dyDescent="0.2">
      <c r="N458" s="233"/>
      <c r="O458" s="233"/>
      <c r="P458" s="233"/>
      <c r="Q458" s="233"/>
      <c r="R458" s="233"/>
      <c r="S458" s="233"/>
      <c r="T458" s="233"/>
      <c r="U458" s="233"/>
      <c r="V458" s="233"/>
      <c r="W458" s="233"/>
      <c r="X458" s="233"/>
    </row>
    <row r="459" spans="14:24" ht="15.75" customHeight="1" x14ac:dyDescent="0.2">
      <c r="N459" s="233"/>
      <c r="O459" s="233"/>
      <c r="P459" s="233"/>
      <c r="Q459" s="233"/>
      <c r="R459" s="233"/>
      <c r="S459" s="233"/>
      <c r="T459" s="233"/>
      <c r="U459" s="233"/>
      <c r="V459" s="233"/>
      <c r="W459" s="233"/>
      <c r="X459" s="233"/>
    </row>
    <row r="460" spans="14:24" ht="15.75" customHeight="1" x14ac:dyDescent="0.2">
      <c r="N460" s="233"/>
      <c r="O460" s="233"/>
      <c r="P460" s="233"/>
      <c r="Q460" s="233"/>
      <c r="R460" s="233"/>
      <c r="S460" s="233"/>
      <c r="T460" s="233"/>
      <c r="U460" s="233"/>
      <c r="V460" s="233"/>
      <c r="W460" s="233"/>
      <c r="X460" s="233"/>
    </row>
    <row r="461" spans="14:24" ht="15.75" customHeight="1" x14ac:dyDescent="0.2">
      <c r="N461" s="233"/>
      <c r="O461" s="233"/>
      <c r="P461" s="233"/>
      <c r="Q461" s="233"/>
      <c r="R461" s="233"/>
      <c r="S461" s="233"/>
      <c r="T461" s="233"/>
      <c r="U461" s="233"/>
      <c r="V461" s="233"/>
      <c r="W461" s="233"/>
      <c r="X461" s="233"/>
    </row>
    <row r="462" spans="14:24" ht="15.75" customHeight="1" x14ac:dyDescent="0.2">
      <c r="N462" s="233"/>
      <c r="O462" s="233"/>
      <c r="P462" s="233"/>
      <c r="Q462" s="233"/>
      <c r="R462" s="233"/>
      <c r="S462" s="233"/>
      <c r="T462" s="233"/>
      <c r="U462" s="233"/>
      <c r="V462" s="233"/>
      <c r="W462" s="233"/>
      <c r="X462" s="233"/>
    </row>
    <row r="463" spans="14:24" ht="15.75" customHeight="1" x14ac:dyDescent="0.2">
      <c r="N463" s="233"/>
      <c r="O463" s="233"/>
      <c r="P463" s="233"/>
      <c r="Q463" s="233"/>
      <c r="R463" s="233"/>
      <c r="S463" s="233"/>
      <c r="T463" s="233"/>
      <c r="U463" s="233"/>
      <c r="V463" s="233"/>
      <c r="W463" s="233"/>
      <c r="X463" s="233"/>
    </row>
    <row r="464" spans="14:24" ht="15.75" customHeight="1" x14ac:dyDescent="0.2">
      <c r="N464" s="233"/>
      <c r="O464" s="233"/>
      <c r="P464" s="233"/>
      <c r="Q464" s="233"/>
      <c r="R464" s="233"/>
      <c r="S464" s="233"/>
      <c r="T464" s="233"/>
      <c r="U464" s="233"/>
      <c r="V464" s="233"/>
      <c r="W464" s="233"/>
      <c r="X464" s="233"/>
    </row>
    <row r="465" spans="14:24" ht="15.75" customHeight="1" x14ac:dyDescent="0.2">
      <c r="N465" s="233"/>
      <c r="O465" s="233"/>
      <c r="P465" s="233"/>
      <c r="Q465" s="233"/>
      <c r="R465" s="233"/>
      <c r="S465" s="233"/>
      <c r="T465" s="233"/>
      <c r="U465" s="233"/>
      <c r="V465" s="233"/>
      <c r="W465" s="233"/>
      <c r="X465" s="233"/>
    </row>
    <row r="466" spans="14:24" ht="15.75" customHeight="1" x14ac:dyDescent="0.2">
      <c r="N466" s="233"/>
      <c r="O466" s="233"/>
      <c r="P466" s="233"/>
      <c r="Q466" s="233"/>
      <c r="R466" s="233"/>
      <c r="S466" s="233"/>
      <c r="T466" s="233"/>
      <c r="U466" s="233"/>
      <c r="V466" s="233"/>
      <c r="W466" s="233"/>
      <c r="X466" s="233"/>
    </row>
    <row r="467" spans="14:24" ht="15.75" customHeight="1" x14ac:dyDescent="0.2">
      <c r="N467" s="233"/>
      <c r="O467" s="233"/>
      <c r="P467" s="233"/>
      <c r="Q467" s="233"/>
      <c r="R467" s="233"/>
      <c r="S467" s="233"/>
      <c r="T467" s="233"/>
      <c r="U467" s="233"/>
      <c r="V467" s="233"/>
      <c r="W467" s="233"/>
      <c r="X467" s="233"/>
    </row>
    <row r="468" spans="14:24" ht="15.75" customHeight="1" x14ac:dyDescent="0.2">
      <c r="N468" s="233"/>
      <c r="O468" s="233"/>
      <c r="P468" s="233"/>
      <c r="Q468" s="233"/>
      <c r="R468" s="233"/>
      <c r="S468" s="233"/>
      <c r="T468" s="233"/>
      <c r="U468" s="233"/>
      <c r="V468" s="233"/>
      <c r="W468" s="233"/>
      <c r="X468" s="233"/>
    </row>
    <row r="469" spans="14:24" ht="15.75" customHeight="1" x14ac:dyDescent="0.2">
      <c r="N469" s="233"/>
      <c r="O469" s="233"/>
      <c r="P469" s="233"/>
      <c r="Q469" s="233"/>
      <c r="R469" s="233"/>
      <c r="S469" s="233"/>
      <c r="T469" s="233"/>
      <c r="U469" s="233"/>
      <c r="V469" s="233"/>
      <c r="W469" s="233"/>
      <c r="X469" s="233"/>
    </row>
    <row r="470" spans="14:24" ht="15.75" customHeight="1" x14ac:dyDescent="0.2">
      <c r="N470" s="233"/>
      <c r="O470" s="233"/>
      <c r="P470" s="233"/>
      <c r="Q470" s="233"/>
      <c r="R470" s="233"/>
      <c r="S470" s="233"/>
      <c r="T470" s="233"/>
      <c r="U470" s="233"/>
      <c r="V470" s="233"/>
      <c r="W470" s="233"/>
      <c r="X470" s="233"/>
    </row>
    <row r="471" spans="14:24" ht="15.75" customHeight="1" x14ac:dyDescent="0.2">
      <c r="N471" s="233"/>
      <c r="O471" s="233"/>
      <c r="P471" s="233"/>
      <c r="Q471" s="233"/>
      <c r="R471" s="233"/>
      <c r="S471" s="233"/>
      <c r="T471" s="233"/>
      <c r="U471" s="233"/>
      <c r="V471" s="233"/>
      <c r="W471" s="233"/>
      <c r="X471" s="233"/>
    </row>
    <row r="472" spans="14:24" ht="15.75" customHeight="1" x14ac:dyDescent="0.2">
      <c r="N472" s="233"/>
      <c r="O472" s="233"/>
      <c r="P472" s="233"/>
      <c r="Q472" s="233"/>
      <c r="R472" s="233"/>
      <c r="S472" s="233"/>
      <c r="T472" s="233"/>
      <c r="U472" s="233"/>
      <c r="V472" s="233"/>
      <c r="W472" s="233"/>
      <c r="X472" s="233"/>
    </row>
    <row r="473" spans="14:24" ht="15.75" customHeight="1" x14ac:dyDescent="0.2">
      <c r="N473" s="233"/>
      <c r="O473" s="233"/>
      <c r="P473" s="233"/>
      <c r="Q473" s="233"/>
      <c r="R473" s="233"/>
      <c r="S473" s="233"/>
      <c r="T473" s="233"/>
      <c r="U473" s="233"/>
      <c r="V473" s="233"/>
      <c r="W473" s="233"/>
      <c r="X473" s="233"/>
    </row>
    <row r="474" spans="14:24" ht="15.75" customHeight="1" x14ac:dyDescent="0.2">
      <c r="N474" s="233"/>
      <c r="O474" s="233"/>
      <c r="P474" s="233"/>
      <c r="Q474" s="233"/>
      <c r="R474" s="233"/>
      <c r="S474" s="233"/>
      <c r="T474" s="233"/>
      <c r="U474" s="233"/>
      <c r="V474" s="233"/>
      <c r="W474" s="233"/>
      <c r="X474" s="233"/>
    </row>
    <row r="475" spans="14:24" ht="15.75" customHeight="1" x14ac:dyDescent="0.2">
      <c r="N475" s="233"/>
      <c r="O475" s="233"/>
      <c r="P475" s="233"/>
      <c r="Q475" s="233"/>
      <c r="R475" s="233"/>
      <c r="S475" s="233"/>
      <c r="T475" s="233"/>
      <c r="U475" s="233"/>
      <c r="V475" s="233"/>
      <c r="W475" s="233"/>
      <c r="X475" s="233"/>
    </row>
    <row r="476" spans="14:24" ht="15.75" customHeight="1" x14ac:dyDescent="0.2">
      <c r="N476" s="233"/>
      <c r="O476" s="233"/>
      <c r="P476" s="233"/>
      <c r="Q476" s="233"/>
      <c r="R476" s="233"/>
      <c r="S476" s="233"/>
      <c r="T476" s="233"/>
      <c r="U476" s="233"/>
      <c r="V476" s="233"/>
      <c r="W476" s="233"/>
      <c r="X476" s="233"/>
    </row>
    <row r="477" spans="14:24" ht="15.75" customHeight="1" x14ac:dyDescent="0.2">
      <c r="N477" s="233"/>
      <c r="O477" s="233"/>
      <c r="P477" s="233"/>
      <c r="Q477" s="233"/>
      <c r="R477" s="233"/>
      <c r="S477" s="233"/>
      <c r="T477" s="233"/>
      <c r="U477" s="233"/>
      <c r="V477" s="233"/>
      <c r="W477" s="233"/>
      <c r="X477" s="233"/>
    </row>
    <row r="478" spans="14:24" ht="15.75" customHeight="1" x14ac:dyDescent="0.2">
      <c r="N478" s="233"/>
      <c r="O478" s="233"/>
      <c r="P478" s="233"/>
      <c r="Q478" s="233"/>
      <c r="R478" s="233"/>
      <c r="S478" s="233"/>
      <c r="T478" s="233"/>
      <c r="U478" s="233"/>
      <c r="V478" s="233"/>
      <c r="W478" s="233"/>
      <c r="X478" s="233"/>
    </row>
    <row r="479" spans="14:24" ht="15.75" customHeight="1" x14ac:dyDescent="0.2">
      <c r="N479" s="233"/>
      <c r="O479" s="233"/>
      <c r="P479" s="233"/>
      <c r="Q479" s="233"/>
      <c r="R479" s="233"/>
      <c r="S479" s="233"/>
      <c r="T479" s="233"/>
      <c r="U479" s="233"/>
      <c r="V479" s="233"/>
      <c r="W479" s="233"/>
      <c r="X479" s="233"/>
    </row>
    <row r="480" spans="14:24" ht="15.75" customHeight="1" x14ac:dyDescent="0.2">
      <c r="N480" s="233"/>
      <c r="O480" s="233"/>
      <c r="P480" s="233"/>
      <c r="Q480" s="233"/>
      <c r="R480" s="233"/>
      <c r="S480" s="233"/>
      <c r="T480" s="233"/>
      <c r="U480" s="233"/>
      <c r="V480" s="233"/>
      <c r="W480" s="233"/>
      <c r="X480" s="233"/>
    </row>
    <row r="481" spans="14:24" ht="15.75" customHeight="1" x14ac:dyDescent="0.2">
      <c r="N481" s="233"/>
      <c r="O481" s="233"/>
      <c r="P481" s="233"/>
      <c r="Q481" s="233"/>
      <c r="R481" s="233"/>
      <c r="S481" s="233"/>
      <c r="T481" s="233"/>
      <c r="U481" s="233"/>
      <c r="V481" s="233"/>
      <c r="W481" s="233"/>
      <c r="X481" s="233"/>
    </row>
    <row r="482" spans="14:24" ht="15.75" customHeight="1" x14ac:dyDescent="0.2">
      <c r="N482" s="233"/>
      <c r="O482" s="233"/>
      <c r="P482" s="233"/>
      <c r="Q482" s="233"/>
      <c r="R482" s="233"/>
      <c r="S482" s="233"/>
      <c r="T482" s="233"/>
      <c r="U482" s="233"/>
      <c r="V482" s="233"/>
      <c r="W482" s="233"/>
      <c r="X482" s="233"/>
    </row>
    <row r="483" spans="14:24" ht="15.75" customHeight="1" x14ac:dyDescent="0.2">
      <c r="N483" s="233"/>
      <c r="O483" s="233"/>
      <c r="P483" s="233"/>
      <c r="Q483" s="233"/>
      <c r="R483" s="233"/>
      <c r="S483" s="233"/>
      <c r="T483" s="233"/>
      <c r="U483" s="233"/>
      <c r="V483" s="233"/>
      <c r="W483" s="233"/>
      <c r="X483" s="233"/>
    </row>
    <row r="484" spans="14:24" ht="15.75" customHeight="1" x14ac:dyDescent="0.2">
      <c r="N484" s="233"/>
      <c r="O484" s="233"/>
      <c r="P484" s="233"/>
      <c r="Q484" s="233"/>
      <c r="R484" s="233"/>
      <c r="S484" s="233"/>
      <c r="T484" s="233"/>
      <c r="U484" s="233"/>
      <c r="V484" s="233"/>
      <c r="W484" s="233"/>
      <c r="X484" s="233"/>
    </row>
    <row r="485" spans="14:24" ht="15.75" customHeight="1" x14ac:dyDescent="0.2">
      <c r="N485" s="233"/>
      <c r="O485" s="233"/>
      <c r="P485" s="233"/>
      <c r="Q485" s="233"/>
      <c r="R485" s="233"/>
      <c r="S485" s="233"/>
      <c r="T485" s="233"/>
      <c r="U485" s="233"/>
      <c r="V485" s="233"/>
      <c r="W485" s="233"/>
      <c r="X485" s="233"/>
    </row>
    <row r="486" spans="14:24" ht="15.75" customHeight="1" x14ac:dyDescent="0.2">
      <c r="N486" s="233"/>
      <c r="O486" s="233"/>
      <c r="P486" s="233"/>
      <c r="Q486" s="233"/>
      <c r="R486" s="233"/>
      <c r="S486" s="233"/>
      <c r="T486" s="233"/>
      <c r="U486" s="233"/>
      <c r="V486" s="233"/>
      <c r="W486" s="233"/>
      <c r="X486" s="233"/>
    </row>
    <row r="487" spans="14:24" ht="15.75" customHeight="1" x14ac:dyDescent="0.2">
      <c r="N487" s="233"/>
      <c r="O487" s="233"/>
      <c r="P487" s="233"/>
      <c r="Q487" s="233"/>
      <c r="R487" s="233"/>
      <c r="S487" s="233"/>
      <c r="T487" s="233"/>
      <c r="U487" s="233"/>
      <c r="V487" s="233"/>
      <c r="W487" s="233"/>
      <c r="X487" s="233"/>
    </row>
    <row r="488" spans="14:24" ht="15.75" customHeight="1" x14ac:dyDescent="0.2">
      <c r="N488" s="233"/>
      <c r="O488" s="233"/>
      <c r="P488" s="233"/>
      <c r="Q488" s="233"/>
      <c r="R488" s="233"/>
      <c r="S488" s="233"/>
      <c r="T488" s="233"/>
      <c r="U488" s="233"/>
      <c r="V488" s="233"/>
      <c r="W488" s="233"/>
      <c r="X488" s="233"/>
    </row>
    <row r="489" spans="14:24" ht="15.75" customHeight="1" x14ac:dyDescent="0.2">
      <c r="N489" s="233"/>
      <c r="O489" s="233"/>
      <c r="P489" s="233"/>
      <c r="Q489" s="233"/>
      <c r="R489" s="233"/>
      <c r="S489" s="233"/>
      <c r="T489" s="233"/>
      <c r="U489" s="233"/>
      <c r="V489" s="233"/>
      <c r="W489" s="233"/>
      <c r="X489" s="233"/>
    </row>
    <row r="490" spans="14:24" ht="15.75" customHeight="1" x14ac:dyDescent="0.2">
      <c r="N490" s="233"/>
      <c r="O490" s="233"/>
      <c r="P490" s="233"/>
      <c r="Q490" s="233"/>
      <c r="R490" s="233"/>
      <c r="S490" s="233"/>
      <c r="T490" s="233"/>
      <c r="U490" s="233"/>
      <c r="V490" s="233"/>
      <c r="W490" s="233"/>
      <c r="X490" s="233"/>
    </row>
    <row r="491" spans="14:24" ht="15.75" customHeight="1" x14ac:dyDescent="0.2">
      <c r="N491" s="233"/>
      <c r="O491" s="233"/>
      <c r="P491" s="233"/>
      <c r="Q491" s="233"/>
      <c r="R491" s="233"/>
      <c r="S491" s="233"/>
      <c r="T491" s="233"/>
      <c r="U491" s="233"/>
      <c r="V491" s="233"/>
      <c r="W491" s="233"/>
      <c r="X491" s="233"/>
    </row>
    <row r="492" spans="14:24" ht="15.75" customHeight="1" x14ac:dyDescent="0.2">
      <c r="N492" s="233"/>
      <c r="O492" s="233"/>
      <c r="P492" s="233"/>
      <c r="Q492" s="233"/>
      <c r="R492" s="233"/>
      <c r="S492" s="233"/>
      <c r="T492" s="233"/>
      <c r="U492" s="233"/>
      <c r="V492" s="233"/>
      <c r="W492" s="233"/>
      <c r="X492" s="233"/>
    </row>
    <row r="493" spans="14:24" ht="15.75" customHeight="1" x14ac:dyDescent="0.2">
      <c r="N493" s="233"/>
      <c r="O493" s="233"/>
      <c r="P493" s="233"/>
      <c r="Q493" s="233"/>
      <c r="R493" s="233"/>
      <c r="S493" s="233"/>
      <c r="T493" s="233"/>
      <c r="U493" s="233"/>
      <c r="V493" s="233"/>
      <c r="W493" s="233"/>
      <c r="X493" s="233"/>
    </row>
    <row r="494" spans="14:24" ht="15.75" customHeight="1" x14ac:dyDescent="0.2">
      <c r="N494" s="233"/>
      <c r="O494" s="233"/>
      <c r="P494" s="233"/>
      <c r="Q494" s="233"/>
      <c r="R494" s="233"/>
      <c r="S494" s="233"/>
      <c r="T494" s="233"/>
      <c r="U494" s="233"/>
      <c r="V494" s="233"/>
      <c r="W494" s="233"/>
      <c r="X494" s="233"/>
    </row>
    <row r="495" spans="14:24" ht="15.75" customHeight="1" x14ac:dyDescent="0.2">
      <c r="N495" s="233"/>
      <c r="O495" s="233"/>
      <c r="P495" s="233"/>
      <c r="Q495" s="233"/>
      <c r="R495" s="233"/>
      <c r="S495" s="233"/>
      <c r="T495" s="233"/>
      <c r="U495" s="233"/>
      <c r="V495" s="233"/>
      <c r="W495" s="233"/>
      <c r="X495" s="233"/>
    </row>
    <row r="496" spans="14:24" ht="15.75" customHeight="1" x14ac:dyDescent="0.2">
      <c r="N496" s="233"/>
      <c r="O496" s="233"/>
      <c r="P496" s="233"/>
      <c r="Q496" s="233"/>
      <c r="R496" s="233"/>
      <c r="S496" s="233"/>
      <c r="T496" s="233"/>
      <c r="U496" s="233"/>
      <c r="V496" s="233"/>
      <c r="W496" s="233"/>
      <c r="X496" s="233"/>
    </row>
    <row r="497" spans="14:24" ht="15.75" customHeight="1" x14ac:dyDescent="0.2">
      <c r="N497" s="233"/>
      <c r="O497" s="233"/>
      <c r="P497" s="233"/>
      <c r="Q497" s="233"/>
      <c r="R497" s="233"/>
      <c r="S497" s="233"/>
      <c r="T497" s="233"/>
      <c r="U497" s="233"/>
      <c r="V497" s="233"/>
      <c r="W497" s="233"/>
      <c r="X497" s="233"/>
    </row>
    <row r="498" spans="14:24" ht="15.75" customHeight="1" x14ac:dyDescent="0.2">
      <c r="N498" s="233"/>
      <c r="O498" s="233"/>
      <c r="P498" s="233"/>
      <c r="Q498" s="233"/>
      <c r="R498" s="233"/>
      <c r="S498" s="233"/>
      <c r="T498" s="233"/>
      <c r="U498" s="233"/>
      <c r="V498" s="233"/>
      <c r="W498" s="233"/>
      <c r="X498" s="233"/>
    </row>
    <row r="499" spans="14:24" ht="15.75" customHeight="1" x14ac:dyDescent="0.2">
      <c r="N499" s="233"/>
      <c r="O499" s="233"/>
      <c r="P499" s="233"/>
      <c r="Q499" s="233"/>
      <c r="R499" s="233"/>
      <c r="S499" s="233"/>
      <c r="T499" s="233"/>
      <c r="U499" s="233"/>
      <c r="V499" s="233"/>
      <c r="W499" s="233"/>
      <c r="X499" s="233"/>
    </row>
    <row r="500" spans="14:24" ht="15.75" customHeight="1" x14ac:dyDescent="0.2">
      <c r="N500" s="233"/>
      <c r="O500" s="233"/>
      <c r="P500" s="233"/>
      <c r="Q500" s="233"/>
      <c r="R500" s="233"/>
      <c r="S500" s="233"/>
      <c r="T500" s="233"/>
      <c r="U500" s="233"/>
      <c r="V500" s="233"/>
      <c r="W500" s="233"/>
      <c r="X500" s="233"/>
    </row>
    <row r="501" spans="14:24" ht="15.75" customHeight="1" x14ac:dyDescent="0.2">
      <c r="N501" s="233"/>
      <c r="O501" s="233"/>
      <c r="P501" s="233"/>
      <c r="Q501" s="233"/>
      <c r="R501" s="233"/>
      <c r="S501" s="233"/>
      <c r="T501" s="233"/>
      <c r="U501" s="233"/>
      <c r="V501" s="233"/>
      <c r="W501" s="233"/>
      <c r="X501" s="233"/>
    </row>
    <row r="502" spans="14:24" ht="15.75" customHeight="1" x14ac:dyDescent="0.2">
      <c r="N502" s="233"/>
      <c r="O502" s="233"/>
      <c r="P502" s="233"/>
      <c r="Q502" s="233"/>
      <c r="R502" s="233"/>
      <c r="S502" s="233"/>
      <c r="T502" s="233"/>
      <c r="U502" s="233"/>
      <c r="V502" s="233"/>
      <c r="W502" s="233"/>
      <c r="X502" s="233"/>
    </row>
    <row r="503" spans="14:24" ht="15.75" customHeight="1" x14ac:dyDescent="0.2">
      <c r="N503" s="233"/>
      <c r="O503" s="233"/>
      <c r="P503" s="233"/>
      <c r="Q503" s="233"/>
      <c r="R503" s="233"/>
      <c r="S503" s="233"/>
      <c r="T503" s="233"/>
      <c r="U503" s="233"/>
      <c r="V503" s="233"/>
      <c r="W503" s="233"/>
      <c r="X503" s="233"/>
    </row>
    <row r="504" spans="14:24" ht="15.75" customHeight="1" x14ac:dyDescent="0.2">
      <c r="N504" s="233"/>
      <c r="O504" s="233"/>
      <c r="P504" s="233"/>
      <c r="Q504" s="233"/>
      <c r="R504" s="233"/>
      <c r="S504" s="233"/>
      <c r="T504" s="233"/>
      <c r="U504" s="233"/>
      <c r="V504" s="233"/>
      <c r="W504" s="233"/>
      <c r="X504" s="233"/>
    </row>
    <row r="505" spans="14:24" ht="15.75" customHeight="1" x14ac:dyDescent="0.2">
      <c r="N505" s="233"/>
      <c r="O505" s="233"/>
      <c r="P505" s="233"/>
      <c r="Q505" s="233"/>
      <c r="R505" s="233"/>
      <c r="S505" s="233"/>
      <c r="T505" s="233"/>
      <c r="U505" s="233"/>
      <c r="V505" s="233"/>
      <c r="W505" s="233"/>
      <c r="X505" s="233"/>
    </row>
    <row r="506" spans="14:24" ht="15.75" customHeight="1" x14ac:dyDescent="0.2">
      <c r="N506" s="233"/>
      <c r="O506" s="233"/>
      <c r="P506" s="233"/>
      <c r="Q506" s="233"/>
      <c r="R506" s="233"/>
      <c r="S506" s="233"/>
      <c r="T506" s="233"/>
      <c r="U506" s="233"/>
      <c r="V506" s="233"/>
      <c r="W506" s="233"/>
      <c r="X506" s="233"/>
    </row>
    <row r="507" spans="14:24" ht="15.75" customHeight="1" x14ac:dyDescent="0.2">
      <c r="N507" s="233"/>
      <c r="O507" s="233"/>
      <c r="P507" s="233"/>
      <c r="Q507" s="233"/>
      <c r="R507" s="233"/>
      <c r="S507" s="233"/>
      <c r="T507" s="233"/>
      <c r="U507" s="233"/>
      <c r="V507" s="233"/>
      <c r="W507" s="233"/>
      <c r="X507" s="233"/>
    </row>
    <row r="508" spans="14:24" ht="15.75" customHeight="1" x14ac:dyDescent="0.2">
      <c r="N508" s="233"/>
      <c r="O508" s="233"/>
      <c r="P508" s="233"/>
      <c r="Q508" s="233"/>
      <c r="R508" s="233"/>
      <c r="S508" s="233"/>
      <c r="T508" s="233"/>
      <c r="U508" s="233"/>
      <c r="V508" s="233"/>
      <c r="W508" s="233"/>
      <c r="X508" s="233"/>
    </row>
    <row r="509" spans="14:24" ht="15.75" customHeight="1" x14ac:dyDescent="0.2">
      <c r="N509" s="233"/>
      <c r="O509" s="233"/>
      <c r="P509" s="233"/>
      <c r="Q509" s="233"/>
      <c r="R509" s="233"/>
      <c r="S509" s="233"/>
      <c r="T509" s="233"/>
      <c r="U509" s="233"/>
      <c r="V509" s="233"/>
      <c r="W509" s="233"/>
      <c r="X509" s="233"/>
    </row>
    <row r="510" spans="14:24" ht="15.75" customHeight="1" x14ac:dyDescent="0.2">
      <c r="N510" s="233"/>
      <c r="O510" s="233"/>
      <c r="P510" s="233"/>
      <c r="Q510" s="233"/>
      <c r="R510" s="233"/>
      <c r="S510" s="233"/>
      <c r="T510" s="233"/>
      <c r="U510" s="233"/>
      <c r="V510" s="233"/>
      <c r="W510" s="233"/>
      <c r="X510" s="233"/>
    </row>
    <row r="511" spans="14:24" ht="15.75" customHeight="1" x14ac:dyDescent="0.2">
      <c r="N511" s="233"/>
      <c r="O511" s="233"/>
      <c r="P511" s="233"/>
      <c r="Q511" s="233"/>
      <c r="R511" s="233"/>
      <c r="S511" s="233"/>
      <c r="T511" s="233"/>
      <c r="U511" s="233"/>
      <c r="V511" s="233"/>
      <c r="W511" s="233"/>
      <c r="X511" s="233"/>
    </row>
    <row r="512" spans="14:24" ht="15.75" customHeight="1" x14ac:dyDescent="0.2">
      <c r="N512" s="233"/>
      <c r="O512" s="233"/>
      <c r="P512" s="233"/>
      <c r="Q512" s="233"/>
      <c r="R512" s="233"/>
      <c r="S512" s="233"/>
      <c r="T512" s="233"/>
      <c r="U512" s="233"/>
      <c r="V512" s="233"/>
      <c r="W512" s="233"/>
      <c r="X512" s="233"/>
    </row>
    <row r="513" spans="14:24" ht="15.75" customHeight="1" x14ac:dyDescent="0.2">
      <c r="N513" s="233"/>
      <c r="O513" s="233"/>
      <c r="P513" s="233"/>
      <c r="Q513" s="233"/>
      <c r="R513" s="233"/>
      <c r="S513" s="233"/>
      <c r="T513" s="233"/>
      <c r="U513" s="233"/>
      <c r="V513" s="233"/>
      <c r="W513" s="233"/>
      <c r="X513" s="233"/>
    </row>
    <row r="514" spans="14:24" ht="15.75" customHeight="1" x14ac:dyDescent="0.2">
      <c r="N514" s="233"/>
      <c r="O514" s="233"/>
      <c r="P514" s="233"/>
      <c r="Q514" s="233"/>
      <c r="R514" s="233"/>
      <c r="S514" s="233"/>
      <c r="T514" s="233"/>
      <c r="U514" s="233"/>
      <c r="V514" s="233"/>
      <c r="W514" s="233"/>
      <c r="X514" s="233"/>
    </row>
    <row r="515" spans="14:24" ht="15.75" customHeight="1" x14ac:dyDescent="0.2">
      <c r="N515" s="233"/>
      <c r="O515" s="233"/>
      <c r="P515" s="233"/>
      <c r="Q515" s="233"/>
      <c r="R515" s="233"/>
      <c r="S515" s="233"/>
      <c r="T515" s="233"/>
      <c r="U515" s="233"/>
      <c r="V515" s="233"/>
      <c r="W515" s="233"/>
      <c r="X515" s="233"/>
    </row>
    <row r="516" spans="14:24" ht="15.75" customHeight="1" x14ac:dyDescent="0.2">
      <c r="N516" s="233"/>
      <c r="O516" s="233"/>
      <c r="P516" s="233"/>
      <c r="Q516" s="233"/>
      <c r="R516" s="233"/>
      <c r="S516" s="233"/>
      <c r="T516" s="233"/>
      <c r="U516" s="233"/>
      <c r="V516" s="233"/>
      <c r="W516" s="233"/>
      <c r="X516" s="233"/>
    </row>
    <row r="517" spans="14:24" ht="15.75" customHeight="1" x14ac:dyDescent="0.2">
      <c r="N517" s="233"/>
      <c r="O517" s="233"/>
      <c r="P517" s="233"/>
      <c r="Q517" s="233"/>
      <c r="R517" s="233"/>
      <c r="S517" s="233"/>
      <c r="T517" s="233"/>
      <c r="U517" s="233"/>
      <c r="V517" s="233"/>
      <c r="W517" s="233"/>
      <c r="X517" s="233"/>
    </row>
    <row r="518" spans="14:24" ht="15.75" customHeight="1" x14ac:dyDescent="0.2">
      <c r="N518" s="233"/>
      <c r="O518" s="233"/>
      <c r="P518" s="233"/>
      <c r="Q518" s="233"/>
      <c r="R518" s="233"/>
      <c r="S518" s="233"/>
      <c r="T518" s="233"/>
      <c r="U518" s="233"/>
      <c r="V518" s="233"/>
      <c r="W518" s="233"/>
      <c r="X518" s="233"/>
    </row>
    <row r="519" spans="14:24" ht="15.75" customHeight="1" x14ac:dyDescent="0.2">
      <c r="N519" s="233"/>
      <c r="O519" s="233"/>
      <c r="P519" s="233"/>
      <c r="Q519" s="233"/>
      <c r="R519" s="233"/>
      <c r="S519" s="233"/>
      <c r="T519" s="233"/>
      <c r="U519" s="233"/>
      <c r="V519" s="233"/>
      <c r="W519" s="233"/>
      <c r="X519" s="233"/>
    </row>
    <row r="520" spans="14:24" ht="15.75" customHeight="1" x14ac:dyDescent="0.2">
      <c r="N520" s="233"/>
      <c r="O520" s="233"/>
      <c r="P520" s="233"/>
      <c r="Q520" s="233"/>
      <c r="R520" s="233"/>
      <c r="S520" s="233"/>
      <c r="T520" s="233"/>
      <c r="U520" s="233"/>
      <c r="V520" s="233"/>
      <c r="W520" s="233"/>
      <c r="X520" s="233"/>
    </row>
    <row r="521" spans="14:24" ht="15.75" customHeight="1" x14ac:dyDescent="0.2">
      <c r="N521" s="233"/>
      <c r="O521" s="233"/>
      <c r="P521" s="233"/>
      <c r="Q521" s="233"/>
      <c r="R521" s="233"/>
      <c r="S521" s="233"/>
      <c r="T521" s="233"/>
      <c r="U521" s="233"/>
      <c r="V521" s="233"/>
      <c r="W521" s="233"/>
      <c r="X521" s="233"/>
    </row>
    <row r="522" spans="14:24" ht="15.75" customHeight="1" x14ac:dyDescent="0.2">
      <c r="N522" s="233"/>
      <c r="O522" s="233"/>
      <c r="P522" s="233"/>
      <c r="Q522" s="233"/>
      <c r="R522" s="233"/>
      <c r="S522" s="233"/>
      <c r="T522" s="233"/>
      <c r="U522" s="233"/>
      <c r="V522" s="233"/>
      <c r="W522" s="233"/>
      <c r="X522" s="233"/>
    </row>
    <row r="523" spans="14:24" ht="15.75" customHeight="1" x14ac:dyDescent="0.2">
      <c r="N523" s="233"/>
      <c r="O523" s="233"/>
      <c r="P523" s="233"/>
      <c r="Q523" s="233"/>
      <c r="R523" s="233"/>
      <c r="S523" s="233"/>
      <c r="T523" s="233"/>
      <c r="U523" s="233"/>
      <c r="V523" s="233"/>
      <c r="W523" s="233"/>
      <c r="X523" s="233"/>
    </row>
    <row r="524" spans="14:24" ht="15.75" customHeight="1" x14ac:dyDescent="0.2">
      <c r="N524" s="233"/>
      <c r="O524" s="233"/>
      <c r="P524" s="233"/>
      <c r="Q524" s="233"/>
      <c r="R524" s="233"/>
      <c r="S524" s="233"/>
      <c r="T524" s="233"/>
      <c r="U524" s="233"/>
      <c r="V524" s="233"/>
      <c r="W524" s="233"/>
      <c r="X524" s="233"/>
    </row>
    <row r="525" spans="14:24" ht="15.75" customHeight="1" x14ac:dyDescent="0.2">
      <c r="N525" s="233"/>
      <c r="O525" s="233"/>
      <c r="P525" s="233"/>
      <c r="Q525" s="233"/>
      <c r="R525" s="233"/>
      <c r="S525" s="233"/>
      <c r="T525" s="233"/>
      <c r="U525" s="233"/>
      <c r="V525" s="233"/>
      <c r="W525" s="233"/>
      <c r="X525" s="233"/>
    </row>
    <row r="526" spans="14:24" ht="15.75" customHeight="1" x14ac:dyDescent="0.2">
      <c r="N526" s="233"/>
      <c r="O526" s="233"/>
      <c r="P526" s="233"/>
      <c r="Q526" s="233"/>
      <c r="R526" s="233"/>
      <c r="S526" s="233"/>
      <c r="T526" s="233"/>
      <c r="U526" s="233"/>
      <c r="V526" s="233"/>
      <c r="W526" s="233"/>
      <c r="X526" s="233"/>
    </row>
    <row r="527" spans="14:24" ht="15.75" customHeight="1" x14ac:dyDescent="0.2">
      <c r="N527" s="233"/>
      <c r="O527" s="233"/>
      <c r="P527" s="233"/>
      <c r="Q527" s="233"/>
      <c r="R527" s="233"/>
      <c r="S527" s="233"/>
      <c r="T527" s="233"/>
      <c r="U527" s="233"/>
      <c r="V527" s="233"/>
      <c r="W527" s="233"/>
      <c r="X527" s="233"/>
    </row>
    <row r="528" spans="14:24" ht="15.75" customHeight="1" x14ac:dyDescent="0.2">
      <c r="N528" s="233"/>
      <c r="O528" s="233"/>
      <c r="P528" s="233"/>
      <c r="Q528" s="233"/>
      <c r="R528" s="233"/>
      <c r="S528" s="233"/>
      <c r="T528" s="233"/>
      <c r="U528" s="233"/>
      <c r="V528" s="233"/>
      <c r="W528" s="233"/>
      <c r="X528" s="233"/>
    </row>
    <row r="529" spans="14:24" ht="15.75" customHeight="1" x14ac:dyDescent="0.2">
      <c r="N529" s="233"/>
      <c r="O529" s="233"/>
      <c r="P529" s="233"/>
      <c r="Q529" s="233"/>
      <c r="R529" s="233"/>
      <c r="S529" s="233"/>
      <c r="T529" s="233"/>
      <c r="U529" s="233"/>
      <c r="V529" s="233"/>
      <c r="W529" s="233"/>
      <c r="X529" s="233"/>
    </row>
    <row r="530" spans="14:24" ht="15.75" customHeight="1" x14ac:dyDescent="0.2">
      <c r="N530" s="233"/>
      <c r="O530" s="233"/>
      <c r="P530" s="233"/>
      <c r="Q530" s="233"/>
      <c r="R530" s="233"/>
      <c r="S530" s="233"/>
      <c r="T530" s="233"/>
      <c r="U530" s="233"/>
      <c r="V530" s="233"/>
      <c r="W530" s="233"/>
      <c r="X530" s="233"/>
    </row>
    <row r="531" spans="14:24" ht="15.75" customHeight="1" x14ac:dyDescent="0.2">
      <c r="N531" s="233"/>
      <c r="O531" s="233"/>
      <c r="P531" s="233"/>
      <c r="Q531" s="233"/>
      <c r="R531" s="233"/>
      <c r="S531" s="233"/>
      <c r="T531" s="233"/>
      <c r="U531" s="233"/>
      <c r="V531" s="233"/>
      <c r="W531" s="233"/>
      <c r="X531" s="233"/>
    </row>
    <row r="532" spans="14:24" ht="15.75" customHeight="1" x14ac:dyDescent="0.2">
      <c r="N532" s="233"/>
      <c r="O532" s="233"/>
      <c r="P532" s="233"/>
      <c r="Q532" s="233"/>
      <c r="R532" s="233"/>
      <c r="S532" s="233"/>
      <c r="T532" s="233"/>
      <c r="U532" s="233"/>
      <c r="V532" s="233"/>
      <c r="W532" s="233"/>
      <c r="X532" s="233"/>
    </row>
    <row r="533" spans="14:24" ht="15.75" customHeight="1" x14ac:dyDescent="0.2">
      <c r="N533" s="233"/>
      <c r="O533" s="233"/>
      <c r="P533" s="233"/>
      <c r="Q533" s="233"/>
      <c r="R533" s="233"/>
      <c r="S533" s="233"/>
      <c r="T533" s="233"/>
      <c r="U533" s="233"/>
      <c r="V533" s="233"/>
      <c r="W533" s="233"/>
      <c r="X533" s="233"/>
    </row>
    <row r="534" spans="14:24" ht="15.75" customHeight="1" x14ac:dyDescent="0.2">
      <c r="N534" s="233"/>
      <c r="O534" s="233"/>
      <c r="P534" s="233"/>
      <c r="Q534" s="233"/>
      <c r="R534" s="233"/>
      <c r="S534" s="233"/>
      <c r="T534" s="233"/>
      <c r="U534" s="233"/>
      <c r="V534" s="233"/>
      <c r="W534" s="233"/>
      <c r="X534" s="233"/>
    </row>
    <row r="535" spans="14:24" ht="15.75" customHeight="1" x14ac:dyDescent="0.2">
      <c r="N535" s="233"/>
      <c r="O535" s="233"/>
      <c r="P535" s="233"/>
      <c r="Q535" s="233"/>
      <c r="R535" s="233"/>
      <c r="S535" s="233"/>
      <c r="T535" s="233"/>
      <c r="U535" s="233"/>
      <c r="V535" s="233"/>
      <c r="W535" s="233"/>
      <c r="X535" s="233"/>
    </row>
    <row r="536" spans="14:24" ht="15.75" customHeight="1" x14ac:dyDescent="0.2">
      <c r="N536" s="233"/>
      <c r="O536" s="233"/>
      <c r="P536" s="233"/>
      <c r="Q536" s="233"/>
      <c r="R536" s="233"/>
      <c r="S536" s="233"/>
      <c r="T536" s="233"/>
      <c r="U536" s="233"/>
      <c r="V536" s="233"/>
      <c r="W536" s="233"/>
      <c r="X536" s="233"/>
    </row>
    <row r="537" spans="14:24" ht="15.75" customHeight="1" x14ac:dyDescent="0.2">
      <c r="N537" s="233"/>
      <c r="O537" s="233"/>
      <c r="P537" s="233"/>
      <c r="Q537" s="233"/>
      <c r="R537" s="233"/>
      <c r="S537" s="233"/>
      <c r="T537" s="233"/>
      <c r="U537" s="233"/>
      <c r="V537" s="233"/>
      <c r="W537" s="233"/>
      <c r="X537" s="233"/>
    </row>
    <row r="538" spans="14:24" ht="15.75" customHeight="1" x14ac:dyDescent="0.2">
      <c r="N538" s="233"/>
      <c r="O538" s="233"/>
      <c r="P538" s="233"/>
      <c r="Q538" s="233"/>
      <c r="R538" s="233"/>
      <c r="S538" s="233"/>
      <c r="T538" s="233"/>
      <c r="U538" s="233"/>
      <c r="V538" s="233"/>
      <c r="W538" s="233"/>
      <c r="X538" s="233"/>
    </row>
    <row r="539" spans="14:24" ht="15.75" customHeight="1" x14ac:dyDescent="0.2">
      <c r="N539" s="233"/>
      <c r="O539" s="233"/>
      <c r="P539" s="233"/>
      <c r="Q539" s="233"/>
      <c r="R539" s="233"/>
      <c r="S539" s="233"/>
      <c r="T539" s="233"/>
      <c r="U539" s="233"/>
      <c r="V539" s="233"/>
      <c r="W539" s="233"/>
      <c r="X539" s="233"/>
    </row>
    <row r="540" spans="14:24" ht="15.75" customHeight="1" x14ac:dyDescent="0.2">
      <c r="N540" s="233"/>
      <c r="O540" s="233"/>
      <c r="P540" s="233"/>
      <c r="Q540" s="233"/>
      <c r="R540" s="233"/>
      <c r="S540" s="233"/>
      <c r="T540" s="233"/>
      <c r="U540" s="233"/>
      <c r="V540" s="233"/>
      <c r="W540" s="233"/>
      <c r="X540" s="233"/>
    </row>
    <row r="541" spans="14:24" ht="15.75" customHeight="1" x14ac:dyDescent="0.2">
      <c r="N541" s="233"/>
      <c r="O541" s="233"/>
      <c r="P541" s="233"/>
      <c r="Q541" s="233"/>
      <c r="R541" s="233"/>
      <c r="S541" s="233"/>
      <c r="T541" s="233"/>
      <c r="U541" s="233"/>
      <c r="V541" s="233"/>
      <c r="W541" s="233"/>
      <c r="X541" s="233"/>
    </row>
    <row r="542" spans="14:24" ht="15.75" customHeight="1" x14ac:dyDescent="0.2">
      <c r="N542" s="233"/>
      <c r="O542" s="233"/>
      <c r="P542" s="233"/>
      <c r="Q542" s="233"/>
      <c r="R542" s="233"/>
      <c r="S542" s="233"/>
      <c r="T542" s="233"/>
      <c r="U542" s="233"/>
      <c r="V542" s="233"/>
      <c r="W542" s="233"/>
      <c r="X542" s="233"/>
    </row>
    <row r="543" spans="14:24" ht="15.75" customHeight="1" x14ac:dyDescent="0.2">
      <c r="N543" s="233"/>
      <c r="O543" s="233"/>
      <c r="P543" s="233"/>
      <c r="Q543" s="233"/>
      <c r="R543" s="233"/>
      <c r="S543" s="233"/>
      <c r="T543" s="233"/>
      <c r="U543" s="233"/>
      <c r="V543" s="233"/>
      <c r="W543" s="233"/>
      <c r="X543" s="233"/>
    </row>
    <row r="544" spans="14:24" ht="15.75" customHeight="1" x14ac:dyDescent="0.2">
      <c r="N544" s="233"/>
      <c r="O544" s="233"/>
      <c r="P544" s="233"/>
      <c r="Q544" s="233"/>
      <c r="R544" s="233"/>
      <c r="S544" s="233"/>
      <c r="T544" s="233"/>
      <c r="U544" s="233"/>
      <c r="V544" s="233"/>
      <c r="W544" s="233"/>
      <c r="X544" s="233"/>
    </row>
    <row r="545" spans="14:24" ht="15.75" customHeight="1" x14ac:dyDescent="0.2">
      <c r="N545" s="233"/>
      <c r="O545" s="233"/>
      <c r="P545" s="233"/>
      <c r="Q545" s="233"/>
      <c r="R545" s="233"/>
      <c r="S545" s="233"/>
      <c r="T545" s="233"/>
      <c r="U545" s="233"/>
      <c r="V545" s="233"/>
      <c r="W545" s="233"/>
      <c r="X545" s="233"/>
    </row>
    <row r="546" spans="14:24" ht="15.75" customHeight="1" x14ac:dyDescent="0.2">
      <c r="N546" s="233"/>
      <c r="O546" s="233"/>
      <c r="P546" s="233"/>
      <c r="Q546" s="233"/>
      <c r="R546" s="233"/>
      <c r="S546" s="233"/>
      <c r="T546" s="233"/>
      <c r="U546" s="233"/>
      <c r="V546" s="233"/>
      <c r="W546" s="233"/>
      <c r="X546" s="233"/>
    </row>
    <row r="547" spans="14:24" ht="15.75" customHeight="1" x14ac:dyDescent="0.2">
      <c r="N547" s="233"/>
      <c r="O547" s="233"/>
      <c r="P547" s="233"/>
      <c r="Q547" s="233"/>
      <c r="R547" s="233"/>
      <c r="S547" s="233"/>
      <c r="T547" s="233"/>
      <c r="U547" s="233"/>
      <c r="V547" s="233"/>
      <c r="W547" s="233"/>
      <c r="X547" s="233"/>
    </row>
    <row r="548" spans="14:24" ht="15.75" customHeight="1" x14ac:dyDescent="0.2">
      <c r="N548" s="233"/>
      <c r="O548" s="233"/>
      <c r="P548" s="233"/>
      <c r="Q548" s="233"/>
      <c r="R548" s="233"/>
      <c r="S548" s="233"/>
      <c r="T548" s="233"/>
      <c r="U548" s="233"/>
      <c r="V548" s="233"/>
      <c r="W548" s="233"/>
      <c r="X548" s="233"/>
    </row>
    <row r="549" spans="14:24" ht="15.75" customHeight="1" x14ac:dyDescent="0.2">
      <c r="N549" s="233"/>
      <c r="O549" s="233"/>
      <c r="P549" s="233"/>
      <c r="Q549" s="233"/>
      <c r="R549" s="233"/>
      <c r="S549" s="233"/>
      <c r="T549" s="233"/>
      <c r="U549" s="233"/>
      <c r="V549" s="233"/>
      <c r="W549" s="233"/>
      <c r="X549" s="233"/>
    </row>
    <row r="550" spans="14:24" ht="15.75" customHeight="1" x14ac:dyDescent="0.2">
      <c r="N550" s="233"/>
      <c r="O550" s="233"/>
      <c r="P550" s="233"/>
      <c r="Q550" s="233"/>
      <c r="R550" s="233"/>
      <c r="S550" s="233"/>
      <c r="T550" s="233"/>
      <c r="U550" s="233"/>
      <c r="V550" s="233"/>
      <c r="W550" s="233"/>
      <c r="X550" s="233"/>
    </row>
    <row r="551" spans="14:24" ht="15.75" customHeight="1" x14ac:dyDescent="0.2">
      <c r="N551" s="233"/>
      <c r="O551" s="233"/>
      <c r="P551" s="233"/>
      <c r="Q551" s="233"/>
      <c r="R551" s="233"/>
      <c r="S551" s="233"/>
      <c r="T551" s="233"/>
      <c r="U551" s="233"/>
      <c r="V551" s="233"/>
      <c r="W551" s="233"/>
      <c r="X551" s="233"/>
    </row>
    <row r="552" spans="14:24" ht="15.75" customHeight="1" x14ac:dyDescent="0.2">
      <c r="N552" s="233"/>
      <c r="O552" s="233"/>
      <c r="P552" s="233"/>
      <c r="Q552" s="233"/>
      <c r="R552" s="233"/>
      <c r="S552" s="233"/>
      <c r="T552" s="233"/>
      <c r="U552" s="233"/>
      <c r="V552" s="233"/>
      <c r="W552" s="233"/>
      <c r="X552" s="233"/>
    </row>
    <row r="553" spans="14:24" ht="15.75" customHeight="1" x14ac:dyDescent="0.2">
      <c r="N553" s="233"/>
      <c r="O553" s="233"/>
      <c r="P553" s="233"/>
      <c r="Q553" s="233"/>
      <c r="R553" s="233"/>
      <c r="S553" s="233"/>
      <c r="T553" s="233"/>
      <c r="U553" s="233"/>
      <c r="V553" s="233"/>
      <c r="W553" s="233"/>
      <c r="X553" s="233"/>
    </row>
    <row r="554" spans="14:24" ht="15.75" customHeight="1" x14ac:dyDescent="0.2">
      <c r="N554" s="233"/>
      <c r="O554" s="233"/>
      <c r="P554" s="233"/>
      <c r="Q554" s="233"/>
      <c r="R554" s="233"/>
      <c r="S554" s="233"/>
      <c r="T554" s="233"/>
      <c r="U554" s="233"/>
      <c r="V554" s="233"/>
      <c r="W554" s="233"/>
      <c r="X554" s="233"/>
    </row>
    <row r="555" spans="14:24" ht="15.75" customHeight="1" x14ac:dyDescent="0.2">
      <c r="N555" s="233"/>
      <c r="O555" s="233"/>
      <c r="P555" s="233"/>
      <c r="Q555" s="233"/>
      <c r="R555" s="233"/>
      <c r="S555" s="233"/>
      <c r="T555" s="233"/>
      <c r="U555" s="233"/>
      <c r="V555" s="233"/>
      <c r="W555" s="233"/>
      <c r="X555" s="233"/>
    </row>
    <row r="556" spans="14:24" ht="15.75" customHeight="1" x14ac:dyDescent="0.2">
      <c r="N556" s="233"/>
      <c r="O556" s="233"/>
      <c r="P556" s="233"/>
      <c r="Q556" s="233"/>
      <c r="R556" s="233"/>
      <c r="S556" s="233"/>
      <c r="T556" s="233"/>
      <c r="U556" s="233"/>
      <c r="V556" s="233"/>
      <c r="W556" s="233"/>
      <c r="X556" s="233"/>
    </row>
    <row r="557" spans="14:24" ht="15.75" customHeight="1" x14ac:dyDescent="0.2">
      <c r="N557" s="233"/>
      <c r="O557" s="233"/>
      <c r="P557" s="233"/>
      <c r="Q557" s="233"/>
      <c r="R557" s="233"/>
      <c r="S557" s="233"/>
      <c r="T557" s="233"/>
      <c r="U557" s="233"/>
      <c r="V557" s="233"/>
      <c r="W557" s="233"/>
      <c r="X557" s="233"/>
    </row>
    <row r="558" spans="14:24" ht="15.75" customHeight="1" x14ac:dyDescent="0.2">
      <c r="N558" s="233"/>
      <c r="O558" s="233"/>
      <c r="P558" s="233"/>
      <c r="Q558" s="233"/>
      <c r="R558" s="233"/>
      <c r="S558" s="233"/>
      <c r="T558" s="233"/>
      <c r="U558" s="233"/>
      <c r="V558" s="233"/>
      <c r="W558" s="233"/>
      <c r="X558" s="233"/>
    </row>
    <row r="559" spans="14:24" ht="15.75" customHeight="1" x14ac:dyDescent="0.2">
      <c r="N559" s="233"/>
      <c r="O559" s="233"/>
      <c r="P559" s="233"/>
      <c r="Q559" s="233"/>
      <c r="R559" s="233"/>
      <c r="S559" s="233"/>
      <c r="T559" s="233"/>
      <c r="U559" s="233"/>
      <c r="V559" s="233"/>
      <c r="W559" s="233"/>
      <c r="X559" s="233"/>
    </row>
    <row r="560" spans="14:24" ht="15.75" customHeight="1" x14ac:dyDescent="0.2">
      <c r="N560" s="233"/>
      <c r="O560" s="233"/>
      <c r="P560" s="233"/>
      <c r="Q560" s="233"/>
      <c r="R560" s="233"/>
      <c r="S560" s="233"/>
      <c r="T560" s="233"/>
      <c r="U560" s="233"/>
      <c r="V560" s="233"/>
      <c r="W560" s="233"/>
      <c r="X560" s="233"/>
    </row>
    <row r="561" spans="14:24" ht="15.75" customHeight="1" x14ac:dyDescent="0.2">
      <c r="N561" s="233"/>
      <c r="O561" s="233"/>
      <c r="P561" s="233"/>
      <c r="Q561" s="233"/>
      <c r="R561" s="233"/>
      <c r="S561" s="233"/>
      <c r="T561" s="233"/>
      <c r="U561" s="233"/>
      <c r="V561" s="233"/>
      <c r="W561" s="233"/>
      <c r="X561" s="233"/>
    </row>
    <row r="562" spans="14:24" ht="15.75" customHeight="1" x14ac:dyDescent="0.2">
      <c r="N562" s="233"/>
      <c r="O562" s="233"/>
      <c r="P562" s="233"/>
      <c r="Q562" s="233"/>
      <c r="R562" s="233"/>
      <c r="S562" s="233"/>
      <c r="T562" s="233"/>
      <c r="U562" s="233"/>
      <c r="V562" s="233"/>
      <c r="W562" s="233"/>
      <c r="X562" s="233"/>
    </row>
    <row r="563" spans="14:24" ht="15.75" customHeight="1" x14ac:dyDescent="0.2">
      <c r="N563" s="233"/>
      <c r="O563" s="233"/>
      <c r="P563" s="233"/>
      <c r="Q563" s="233"/>
      <c r="R563" s="233"/>
      <c r="S563" s="233"/>
      <c r="T563" s="233"/>
      <c r="U563" s="233"/>
      <c r="V563" s="233"/>
      <c r="W563" s="233"/>
      <c r="X563" s="233"/>
    </row>
    <row r="564" spans="14:24" ht="15.75" customHeight="1" x14ac:dyDescent="0.2">
      <c r="N564" s="233"/>
      <c r="O564" s="233"/>
      <c r="P564" s="233"/>
      <c r="Q564" s="233"/>
      <c r="R564" s="233"/>
      <c r="S564" s="233"/>
      <c r="T564" s="233"/>
      <c r="U564" s="233"/>
      <c r="V564" s="233"/>
      <c r="W564" s="233"/>
      <c r="X564" s="233"/>
    </row>
    <row r="565" spans="14:24" ht="15.75" customHeight="1" x14ac:dyDescent="0.2">
      <c r="N565" s="233"/>
      <c r="O565" s="233"/>
      <c r="P565" s="233"/>
      <c r="Q565" s="233"/>
      <c r="R565" s="233"/>
      <c r="S565" s="233"/>
      <c r="T565" s="233"/>
      <c r="U565" s="233"/>
      <c r="V565" s="233"/>
      <c r="W565" s="233"/>
      <c r="X565" s="233"/>
    </row>
    <row r="566" spans="14:24" ht="15.75" customHeight="1" x14ac:dyDescent="0.2">
      <c r="N566" s="233"/>
      <c r="O566" s="233"/>
      <c r="P566" s="233"/>
      <c r="Q566" s="233"/>
      <c r="R566" s="233"/>
      <c r="S566" s="233"/>
      <c r="T566" s="233"/>
      <c r="U566" s="233"/>
      <c r="V566" s="233"/>
      <c r="W566" s="233"/>
      <c r="X566" s="233"/>
    </row>
    <row r="567" spans="14:24" ht="15.75" customHeight="1" x14ac:dyDescent="0.2">
      <c r="N567" s="233"/>
      <c r="O567" s="233"/>
      <c r="P567" s="233"/>
      <c r="Q567" s="233"/>
      <c r="R567" s="233"/>
      <c r="S567" s="233"/>
      <c r="T567" s="233"/>
      <c r="U567" s="233"/>
      <c r="V567" s="233"/>
      <c r="W567" s="233"/>
      <c r="X567" s="233"/>
    </row>
    <row r="568" spans="14:24" ht="15.75" customHeight="1" x14ac:dyDescent="0.2">
      <c r="N568" s="233"/>
      <c r="O568" s="233"/>
      <c r="P568" s="233"/>
      <c r="Q568" s="233"/>
      <c r="R568" s="233"/>
      <c r="S568" s="233"/>
      <c r="T568" s="233"/>
      <c r="U568" s="233"/>
      <c r="V568" s="233"/>
      <c r="W568" s="233"/>
      <c r="X568" s="233"/>
    </row>
    <row r="569" spans="14:24" ht="15.75" customHeight="1" x14ac:dyDescent="0.2">
      <c r="N569" s="233"/>
      <c r="O569" s="233"/>
      <c r="P569" s="233"/>
      <c r="Q569" s="233"/>
      <c r="R569" s="233"/>
      <c r="S569" s="233"/>
      <c r="T569" s="233"/>
      <c r="U569" s="233"/>
      <c r="V569" s="233"/>
      <c r="W569" s="233"/>
      <c r="X569" s="233"/>
    </row>
    <row r="570" spans="14:24" ht="15.75" customHeight="1" x14ac:dyDescent="0.2">
      <c r="N570" s="233"/>
      <c r="O570" s="233"/>
      <c r="P570" s="233"/>
      <c r="Q570" s="233"/>
      <c r="R570" s="233"/>
      <c r="S570" s="233"/>
      <c r="T570" s="233"/>
      <c r="U570" s="233"/>
      <c r="V570" s="233"/>
      <c r="W570" s="233"/>
      <c r="X570" s="233"/>
    </row>
    <row r="571" spans="14:24" ht="15.75" customHeight="1" x14ac:dyDescent="0.2">
      <c r="N571" s="233"/>
      <c r="O571" s="233"/>
      <c r="P571" s="233"/>
      <c r="Q571" s="233"/>
      <c r="R571" s="233"/>
      <c r="S571" s="233"/>
      <c r="T571" s="233"/>
      <c r="U571" s="233"/>
      <c r="V571" s="233"/>
      <c r="W571" s="233"/>
      <c r="X571" s="233"/>
    </row>
    <row r="572" spans="14:24" ht="15.75" customHeight="1" x14ac:dyDescent="0.2">
      <c r="N572" s="233"/>
      <c r="O572" s="233"/>
      <c r="P572" s="233"/>
      <c r="Q572" s="233"/>
      <c r="R572" s="233"/>
      <c r="S572" s="233"/>
      <c r="T572" s="233"/>
      <c r="U572" s="233"/>
      <c r="V572" s="233"/>
      <c r="W572" s="233"/>
      <c r="X572" s="233"/>
    </row>
    <row r="573" spans="14:24" ht="15.75" customHeight="1" x14ac:dyDescent="0.2">
      <c r="N573" s="233"/>
      <c r="O573" s="233"/>
      <c r="P573" s="233"/>
      <c r="Q573" s="233"/>
      <c r="R573" s="233"/>
      <c r="S573" s="233"/>
      <c r="T573" s="233"/>
      <c r="U573" s="233"/>
      <c r="V573" s="233"/>
      <c r="W573" s="233"/>
      <c r="X573" s="233"/>
    </row>
    <row r="574" spans="14:24" ht="15.75" customHeight="1" x14ac:dyDescent="0.2">
      <c r="N574" s="233"/>
      <c r="O574" s="233"/>
      <c r="P574" s="233"/>
      <c r="Q574" s="233"/>
      <c r="R574" s="233"/>
      <c r="S574" s="233"/>
      <c r="T574" s="233"/>
      <c r="U574" s="233"/>
      <c r="V574" s="233"/>
      <c r="W574" s="233"/>
      <c r="X574" s="233"/>
    </row>
    <row r="575" spans="14:24" ht="15.75" customHeight="1" x14ac:dyDescent="0.2">
      <c r="N575" s="233"/>
      <c r="O575" s="233"/>
      <c r="P575" s="233"/>
      <c r="Q575" s="233"/>
      <c r="R575" s="233"/>
      <c r="S575" s="233"/>
      <c r="T575" s="233"/>
      <c r="U575" s="233"/>
      <c r="V575" s="233"/>
      <c r="W575" s="233"/>
      <c r="X575" s="233"/>
    </row>
    <row r="576" spans="14:24" ht="15.75" customHeight="1" x14ac:dyDescent="0.2">
      <c r="N576" s="233"/>
      <c r="O576" s="233"/>
      <c r="P576" s="233"/>
      <c r="Q576" s="233"/>
      <c r="R576" s="233"/>
      <c r="S576" s="233"/>
      <c r="T576" s="233"/>
      <c r="U576" s="233"/>
      <c r="V576" s="233"/>
      <c r="W576" s="233"/>
      <c r="X576" s="233"/>
    </row>
    <row r="577" spans="14:24" ht="15.75" customHeight="1" x14ac:dyDescent="0.2">
      <c r="N577" s="233"/>
      <c r="O577" s="233"/>
      <c r="P577" s="233"/>
      <c r="Q577" s="233"/>
      <c r="R577" s="233"/>
      <c r="S577" s="233"/>
      <c r="T577" s="233"/>
      <c r="U577" s="233"/>
      <c r="V577" s="233"/>
      <c r="W577" s="233"/>
      <c r="X577" s="233"/>
    </row>
    <row r="578" spans="14:24" ht="15.75" customHeight="1" x14ac:dyDescent="0.2">
      <c r="N578" s="233"/>
      <c r="O578" s="233"/>
      <c r="P578" s="233"/>
      <c r="Q578" s="233"/>
      <c r="R578" s="233"/>
      <c r="S578" s="233"/>
      <c r="T578" s="233"/>
      <c r="U578" s="233"/>
      <c r="V578" s="233"/>
      <c r="W578" s="233"/>
      <c r="X578" s="233"/>
    </row>
    <row r="579" spans="14:24" ht="15.75" customHeight="1" x14ac:dyDescent="0.2">
      <c r="N579" s="233"/>
      <c r="O579" s="233"/>
      <c r="P579" s="233"/>
      <c r="Q579" s="233"/>
      <c r="R579" s="233"/>
      <c r="S579" s="233"/>
      <c r="T579" s="233"/>
      <c r="U579" s="233"/>
      <c r="V579" s="233"/>
      <c r="W579" s="233"/>
      <c r="X579" s="233"/>
    </row>
    <row r="580" spans="14:24" ht="15.75" customHeight="1" x14ac:dyDescent="0.2">
      <c r="N580" s="233"/>
      <c r="O580" s="233"/>
      <c r="P580" s="233"/>
      <c r="Q580" s="233"/>
      <c r="R580" s="233"/>
      <c r="S580" s="233"/>
      <c r="T580" s="233"/>
      <c r="U580" s="233"/>
      <c r="V580" s="233"/>
      <c r="W580" s="233"/>
      <c r="X580" s="233"/>
    </row>
    <row r="581" spans="14:24" ht="15.75" customHeight="1" x14ac:dyDescent="0.2">
      <c r="N581" s="233"/>
      <c r="O581" s="233"/>
      <c r="P581" s="233"/>
      <c r="Q581" s="233"/>
      <c r="R581" s="233"/>
      <c r="S581" s="233"/>
      <c r="T581" s="233"/>
      <c r="U581" s="233"/>
      <c r="V581" s="233"/>
      <c r="W581" s="233"/>
      <c r="X581" s="233"/>
    </row>
    <row r="582" spans="14:24" ht="15.75" customHeight="1" x14ac:dyDescent="0.2">
      <c r="N582" s="233"/>
      <c r="O582" s="233"/>
      <c r="P582" s="233"/>
      <c r="Q582" s="233"/>
      <c r="R582" s="233"/>
      <c r="S582" s="233"/>
      <c r="T582" s="233"/>
      <c r="U582" s="233"/>
      <c r="V582" s="233"/>
      <c r="W582" s="233"/>
      <c r="X582" s="233"/>
    </row>
    <row r="583" spans="14:24" ht="15.75" customHeight="1" x14ac:dyDescent="0.2">
      <c r="N583" s="233"/>
      <c r="O583" s="233"/>
      <c r="P583" s="233"/>
      <c r="Q583" s="233"/>
      <c r="R583" s="233"/>
      <c r="S583" s="233"/>
      <c r="T583" s="233"/>
      <c r="U583" s="233"/>
      <c r="V583" s="233"/>
      <c r="W583" s="233"/>
      <c r="X583" s="233"/>
    </row>
    <row r="584" spans="14:24" ht="15.75" customHeight="1" x14ac:dyDescent="0.2">
      <c r="N584" s="233"/>
      <c r="O584" s="233"/>
      <c r="P584" s="233"/>
      <c r="Q584" s="233"/>
      <c r="R584" s="233"/>
      <c r="S584" s="233"/>
      <c r="T584" s="233"/>
      <c r="U584" s="233"/>
      <c r="V584" s="233"/>
      <c r="W584" s="233"/>
      <c r="X584" s="233"/>
    </row>
    <row r="585" spans="14:24" ht="15.75" customHeight="1" x14ac:dyDescent="0.2">
      <c r="N585" s="233"/>
      <c r="O585" s="233"/>
      <c r="P585" s="233"/>
      <c r="Q585" s="233"/>
      <c r="R585" s="233"/>
      <c r="S585" s="233"/>
      <c r="T585" s="233"/>
      <c r="U585" s="233"/>
      <c r="V585" s="233"/>
      <c r="W585" s="233"/>
      <c r="X585" s="233"/>
    </row>
    <row r="586" spans="14:24" ht="15.75" customHeight="1" x14ac:dyDescent="0.2">
      <c r="N586" s="233"/>
      <c r="O586" s="233"/>
      <c r="P586" s="233"/>
      <c r="Q586" s="233"/>
      <c r="R586" s="233"/>
      <c r="S586" s="233"/>
      <c r="T586" s="233"/>
      <c r="U586" s="233"/>
      <c r="V586" s="233"/>
      <c r="W586" s="233"/>
      <c r="X586" s="233"/>
    </row>
    <row r="587" spans="14:24" ht="15.75" customHeight="1" x14ac:dyDescent="0.2">
      <c r="N587" s="233"/>
      <c r="O587" s="233"/>
      <c r="P587" s="233"/>
      <c r="Q587" s="233"/>
      <c r="R587" s="233"/>
      <c r="S587" s="233"/>
      <c r="T587" s="233"/>
      <c r="U587" s="233"/>
      <c r="V587" s="233"/>
      <c r="W587" s="233"/>
      <c r="X587" s="233"/>
    </row>
    <row r="588" spans="14:24" ht="15.75" customHeight="1" x14ac:dyDescent="0.2">
      <c r="N588" s="233"/>
      <c r="O588" s="233"/>
      <c r="P588" s="233"/>
      <c r="Q588" s="233"/>
      <c r="R588" s="233"/>
      <c r="S588" s="233"/>
      <c r="T588" s="233"/>
      <c r="U588" s="233"/>
      <c r="V588" s="233"/>
      <c r="W588" s="233"/>
      <c r="X588" s="233"/>
    </row>
    <row r="589" spans="14:24" ht="15.75" customHeight="1" x14ac:dyDescent="0.2">
      <c r="N589" s="233"/>
      <c r="O589" s="233"/>
      <c r="P589" s="233"/>
      <c r="Q589" s="233"/>
      <c r="R589" s="233"/>
      <c r="S589" s="233"/>
      <c r="T589" s="233"/>
      <c r="U589" s="233"/>
      <c r="V589" s="233"/>
      <c r="W589" s="233"/>
      <c r="X589" s="233"/>
    </row>
    <row r="590" spans="14:24" ht="15.75" customHeight="1" x14ac:dyDescent="0.2">
      <c r="N590" s="233"/>
      <c r="O590" s="233"/>
      <c r="P590" s="233"/>
      <c r="Q590" s="233"/>
      <c r="R590" s="233"/>
      <c r="S590" s="233"/>
      <c r="T590" s="233"/>
      <c r="U590" s="233"/>
      <c r="V590" s="233"/>
      <c r="W590" s="233"/>
      <c r="X590" s="233"/>
    </row>
    <row r="591" spans="14:24" ht="15.75" customHeight="1" x14ac:dyDescent="0.2">
      <c r="N591" s="233"/>
      <c r="O591" s="233"/>
      <c r="P591" s="233"/>
      <c r="Q591" s="233"/>
      <c r="R591" s="233"/>
      <c r="S591" s="233"/>
      <c r="T591" s="233"/>
      <c r="U591" s="233"/>
      <c r="V591" s="233"/>
      <c r="W591" s="233"/>
      <c r="X591" s="233"/>
    </row>
    <row r="592" spans="14:24" ht="15.75" customHeight="1" x14ac:dyDescent="0.2">
      <c r="N592" s="233"/>
      <c r="O592" s="233"/>
      <c r="P592" s="233"/>
      <c r="Q592" s="233"/>
      <c r="R592" s="233"/>
      <c r="S592" s="233"/>
      <c r="T592" s="233"/>
      <c r="U592" s="233"/>
      <c r="V592" s="233"/>
      <c r="W592" s="233"/>
      <c r="X592" s="233"/>
    </row>
    <row r="593" spans="14:24" ht="15.75" customHeight="1" x14ac:dyDescent="0.2">
      <c r="N593" s="233"/>
      <c r="O593" s="233"/>
      <c r="P593" s="233"/>
      <c r="Q593" s="233"/>
      <c r="R593" s="233"/>
      <c r="S593" s="233"/>
      <c r="T593" s="233"/>
      <c r="U593" s="233"/>
      <c r="V593" s="233"/>
      <c r="W593" s="233"/>
      <c r="X593" s="233"/>
    </row>
    <row r="594" spans="14:24" ht="15.75" customHeight="1" x14ac:dyDescent="0.2">
      <c r="N594" s="233"/>
      <c r="O594" s="233"/>
      <c r="P594" s="233"/>
      <c r="Q594" s="233"/>
      <c r="R594" s="233"/>
      <c r="S594" s="233"/>
      <c r="T594" s="233"/>
      <c r="U594" s="233"/>
      <c r="V594" s="233"/>
      <c r="W594" s="233"/>
      <c r="X594" s="233"/>
    </row>
    <row r="595" spans="14:24" ht="15.75" customHeight="1" x14ac:dyDescent="0.2">
      <c r="N595" s="233"/>
      <c r="O595" s="233"/>
      <c r="P595" s="233"/>
      <c r="Q595" s="233"/>
      <c r="R595" s="233"/>
      <c r="S595" s="233"/>
      <c r="T595" s="233"/>
      <c r="U595" s="233"/>
      <c r="V595" s="233"/>
      <c r="W595" s="233"/>
      <c r="X595" s="233"/>
    </row>
    <row r="596" spans="14:24" ht="15.75" customHeight="1" x14ac:dyDescent="0.2">
      <c r="N596" s="233"/>
      <c r="O596" s="233"/>
      <c r="P596" s="233"/>
      <c r="Q596" s="233"/>
      <c r="R596" s="233"/>
      <c r="S596" s="233"/>
      <c r="T596" s="233"/>
      <c r="U596" s="233"/>
      <c r="V596" s="233"/>
      <c r="W596" s="233"/>
      <c r="X596" s="233"/>
    </row>
    <row r="597" spans="14:24" ht="15.75" customHeight="1" x14ac:dyDescent="0.2">
      <c r="N597" s="233"/>
      <c r="O597" s="233"/>
      <c r="P597" s="233"/>
      <c r="Q597" s="233"/>
      <c r="R597" s="233"/>
      <c r="S597" s="233"/>
      <c r="T597" s="233"/>
      <c r="U597" s="233"/>
      <c r="V597" s="233"/>
      <c r="W597" s="233"/>
      <c r="X597" s="233"/>
    </row>
    <row r="598" spans="14:24" ht="15.75" customHeight="1" x14ac:dyDescent="0.2">
      <c r="N598" s="233"/>
      <c r="O598" s="233"/>
      <c r="P598" s="233"/>
      <c r="Q598" s="233"/>
      <c r="R598" s="233"/>
      <c r="S598" s="233"/>
      <c r="T598" s="233"/>
      <c r="U598" s="233"/>
      <c r="V598" s="233"/>
      <c r="W598" s="233"/>
      <c r="X598" s="233"/>
    </row>
    <row r="599" spans="14:24" ht="15.75" customHeight="1" x14ac:dyDescent="0.2">
      <c r="N599" s="233"/>
      <c r="O599" s="233"/>
      <c r="P599" s="233"/>
      <c r="Q599" s="233"/>
      <c r="R599" s="233"/>
      <c r="S599" s="233"/>
      <c r="T599" s="233"/>
      <c r="U599" s="233"/>
      <c r="V599" s="233"/>
      <c r="W599" s="233"/>
      <c r="X599" s="233"/>
    </row>
    <row r="600" spans="14:24" ht="15.75" customHeight="1" x14ac:dyDescent="0.2">
      <c r="N600" s="233"/>
      <c r="O600" s="233"/>
      <c r="P600" s="233"/>
      <c r="Q600" s="233"/>
      <c r="R600" s="233"/>
      <c r="S600" s="233"/>
      <c r="T600" s="233"/>
      <c r="U600" s="233"/>
      <c r="V600" s="233"/>
      <c r="W600" s="233"/>
      <c r="X600" s="233"/>
    </row>
    <row r="601" spans="14:24" ht="15.75" customHeight="1" x14ac:dyDescent="0.2">
      <c r="N601" s="233"/>
      <c r="O601" s="233"/>
      <c r="P601" s="233"/>
      <c r="Q601" s="233"/>
      <c r="R601" s="233"/>
      <c r="S601" s="233"/>
      <c r="T601" s="233"/>
      <c r="U601" s="233"/>
      <c r="V601" s="233"/>
      <c r="W601" s="233"/>
      <c r="X601" s="233"/>
    </row>
    <row r="602" spans="14:24" ht="15.75" customHeight="1" x14ac:dyDescent="0.2">
      <c r="N602" s="233"/>
      <c r="O602" s="233"/>
      <c r="P602" s="233"/>
      <c r="Q602" s="233"/>
      <c r="R602" s="233"/>
      <c r="S602" s="233"/>
      <c r="T602" s="233"/>
      <c r="U602" s="233"/>
      <c r="V602" s="233"/>
      <c r="W602" s="233"/>
      <c r="X602" s="233"/>
    </row>
    <row r="603" spans="14:24" ht="15.75" customHeight="1" x14ac:dyDescent="0.2">
      <c r="N603" s="233"/>
      <c r="O603" s="233"/>
      <c r="P603" s="233"/>
      <c r="Q603" s="233"/>
      <c r="R603" s="233"/>
      <c r="S603" s="233"/>
      <c r="T603" s="233"/>
      <c r="U603" s="233"/>
      <c r="V603" s="233"/>
      <c r="W603" s="233"/>
      <c r="X603" s="233"/>
    </row>
    <row r="604" spans="14:24" ht="15.75" customHeight="1" x14ac:dyDescent="0.2">
      <c r="N604" s="233"/>
      <c r="O604" s="233"/>
      <c r="P604" s="233"/>
      <c r="Q604" s="233"/>
      <c r="R604" s="233"/>
      <c r="S604" s="233"/>
      <c r="T604" s="233"/>
      <c r="U604" s="233"/>
      <c r="V604" s="233"/>
      <c r="W604" s="233"/>
      <c r="X604" s="233"/>
    </row>
    <row r="605" spans="14:24" ht="15.75" customHeight="1" x14ac:dyDescent="0.2">
      <c r="N605" s="233"/>
      <c r="O605" s="233"/>
      <c r="P605" s="233"/>
      <c r="Q605" s="233"/>
      <c r="R605" s="233"/>
      <c r="S605" s="233"/>
      <c r="T605" s="233"/>
      <c r="U605" s="233"/>
      <c r="V605" s="233"/>
      <c r="W605" s="233"/>
      <c r="X605" s="233"/>
    </row>
    <row r="606" spans="14:24" ht="15.75" customHeight="1" x14ac:dyDescent="0.2">
      <c r="N606" s="233"/>
      <c r="O606" s="233"/>
      <c r="P606" s="233"/>
      <c r="Q606" s="233"/>
      <c r="R606" s="233"/>
      <c r="S606" s="233"/>
      <c r="T606" s="233"/>
      <c r="U606" s="233"/>
      <c r="V606" s="233"/>
      <c r="W606" s="233"/>
      <c r="X606" s="233"/>
    </row>
    <row r="607" spans="14:24" ht="15.75" customHeight="1" x14ac:dyDescent="0.2">
      <c r="N607" s="233"/>
      <c r="O607" s="233"/>
      <c r="P607" s="233"/>
      <c r="Q607" s="233"/>
      <c r="R607" s="233"/>
      <c r="S607" s="233"/>
      <c r="T607" s="233"/>
      <c r="U607" s="233"/>
      <c r="V607" s="233"/>
      <c r="W607" s="233"/>
      <c r="X607" s="233"/>
    </row>
    <row r="608" spans="14:24" ht="15.75" customHeight="1" x14ac:dyDescent="0.2">
      <c r="N608" s="233"/>
      <c r="O608" s="233"/>
      <c r="P608" s="233"/>
      <c r="Q608" s="233"/>
      <c r="R608" s="233"/>
      <c r="S608" s="233"/>
      <c r="T608" s="233"/>
      <c r="U608" s="233"/>
      <c r="V608" s="233"/>
      <c r="W608" s="233"/>
      <c r="X608" s="233"/>
    </row>
    <row r="609" spans="14:24" ht="15.75" customHeight="1" x14ac:dyDescent="0.2">
      <c r="N609" s="233"/>
      <c r="O609" s="233"/>
      <c r="P609" s="233"/>
      <c r="Q609" s="233"/>
      <c r="R609" s="233"/>
      <c r="S609" s="233"/>
      <c r="T609" s="233"/>
      <c r="U609" s="233"/>
      <c r="V609" s="233"/>
      <c r="W609" s="233"/>
      <c r="X609" s="233"/>
    </row>
    <row r="610" spans="14:24" ht="15.75" customHeight="1" x14ac:dyDescent="0.2">
      <c r="N610" s="233"/>
      <c r="O610" s="233"/>
      <c r="P610" s="233"/>
      <c r="Q610" s="233"/>
      <c r="R610" s="233"/>
      <c r="S610" s="233"/>
      <c r="T610" s="233"/>
      <c r="U610" s="233"/>
      <c r="V610" s="233"/>
      <c r="W610" s="233"/>
      <c r="X610" s="233"/>
    </row>
    <row r="611" spans="14:24" ht="15.75" customHeight="1" x14ac:dyDescent="0.2">
      <c r="N611" s="233"/>
      <c r="O611" s="233"/>
      <c r="P611" s="233"/>
      <c r="Q611" s="233"/>
      <c r="R611" s="233"/>
      <c r="S611" s="233"/>
      <c r="T611" s="233"/>
      <c r="U611" s="233"/>
      <c r="V611" s="233"/>
      <c r="W611" s="233"/>
      <c r="X611" s="233"/>
    </row>
    <row r="612" spans="14:24" ht="15.75" customHeight="1" x14ac:dyDescent="0.2">
      <c r="N612" s="233"/>
      <c r="O612" s="233"/>
      <c r="P612" s="233"/>
      <c r="Q612" s="233"/>
      <c r="R612" s="233"/>
      <c r="S612" s="233"/>
      <c r="T612" s="233"/>
      <c r="U612" s="233"/>
      <c r="V612" s="233"/>
      <c r="W612" s="233"/>
      <c r="X612" s="233"/>
    </row>
    <row r="613" spans="14:24" ht="15.75" customHeight="1" x14ac:dyDescent="0.2">
      <c r="N613" s="233"/>
      <c r="O613" s="233"/>
      <c r="P613" s="233"/>
      <c r="Q613" s="233"/>
      <c r="R613" s="233"/>
      <c r="S613" s="233"/>
      <c r="T613" s="233"/>
      <c r="U613" s="233"/>
      <c r="V613" s="233"/>
      <c r="W613" s="233"/>
      <c r="X613" s="233"/>
    </row>
    <row r="614" spans="14:24" ht="15.75" customHeight="1" x14ac:dyDescent="0.2">
      <c r="N614" s="233"/>
      <c r="O614" s="233"/>
      <c r="P614" s="233"/>
      <c r="Q614" s="233"/>
      <c r="R614" s="233"/>
      <c r="S614" s="233"/>
      <c r="T614" s="233"/>
      <c r="U614" s="233"/>
      <c r="V614" s="233"/>
      <c r="W614" s="233"/>
      <c r="X614" s="233"/>
    </row>
    <row r="615" spans="14:24" ht="15.75" customHeight="1" x14ac:dyDescent="0.2">
      <c r="N615" s="233"/>
      <c r="O615" s="233"/>
      <c r="P615" s="233"/>
      <c r="Q615" s="233"/>
      <c r="R615" s="233"/>
      <c r="S615" s="233"/>
      <c r="T615" s="233"/>
      <c r="U615" s="233"/>
      <c r="V615" s="233"/>
      <c r="W615" s="233"/>
      <c r="X615" s="233"/>
    </row>
    <row r="616" spans="14:24" ht="15.75" customHeight="1" x14ac:dyDescent="0.2">
      <c r="N616" s="233"/>
      <c r="O616" s="233"/>
      <c r="P616" s="233"/>
      <c r="Q616" s="233"/>
      <c r="R616" s="233"/>
      <c r="S616" s="233"/>
      <c r="T616" s="233"/>
      <c r="U616" s="233"/>
      <c r="V616" s="233"/>
      <c r="W616" s="233"/>
      <c r="X616" s="233"/>
    </row>
    <row r="617" spans="14:24" ht="15.75" customHeight="1" x14ac:dyDescent="0.2">
      <c r="N617" s="233"/>
      <c r="O617" s="233"/>
      <c r="P617" s="233"/>
      <c r="Q617" s="233"/>
      <c r="R617" s="233"/>
      <c r="S617" s="233"/>
      <c r="T617" s="233"/>
      <c r="U617" s="233"/>
      <c r="V617" s="233"/>
      <c r="W617" s="233"/>
      <c r="X617" s="233"/>
    </row>
    <row r="618" spans="14:24" ht="15.75" customHeight="1" x14ac:dyDescent="0.2">
      <c r="N618" s="233"/>
      <c r="O618" s="233"/>
      <c r="P618" s="233"/>
      <c r="Q618" s="233"/>
      <c r="R618" s="233"/>
      <c r="S618" s="233"/>
      <c r="T618" s="233"/>
      <c r="U618" s="233"/>
      <c r="V618" s="233"/>
      <c r="W618" s="233"/>
      <c r="X618" s="233"/>
    </row>
    <row r="619" spans="14:24" ht="15.75" customHeight="1" x14ac:dyDescent="0.2">
      <c r="N619" s="233"/>
      <c r="O619" s="233"/>
      <c r="P619" s="233"/>
      <c r="Q619" s="233"/>
      <c r="R619" s="233"/>
      <c r="S619" s="233"/>
      <c r="T619" s="233"/>
      <c r="U619" s="233"/>
      <c r="V619" s="233"/>
      <c r="W619" s="233"/>
      <c r="X619" s="233"/>
    </row>
    <row r="620" spans="14:24" ht="15.75" customHeight="1" x14ac:dyDescent="0.2">
      <c r="N620" s="233"/>
      <c r="O620" s="233"/>
      <c r="P620" s="233"/>
      <c r="Q620" s="233"/>
      <c r="R620" s="233"/>
      <c r="S620" s="233"/>
      <c r="T620" s="233"/>
      <c r="U620" s="233"/>
      <c r="V620" s="233"/>
      <c r="W620" s="233"/>
      <c r="X620" s="233"/>
    </row>
    <row r="621" spans="14:24" ht="15.75" customHeight="1" x14ac:dyDescent="0.2">
      <c r="N621" s="233"/>
      <c r="O621" s="233"/>
      <c r="P621" s="233"/>
      <c r="Q621" s="233"/>
      <c r="R621" s="233"/>
      <c r="S621" s="233"/>
      <c r="T621" s="233"/>
      <c r="U621" s="233"/>
      <c r="V621" s="233"/>
      <c r="W621" s="233"/>
      <c r="X621" s="233"/>
    </row>
    <row r="622" spans="14:24" ht="15.75" customHeight="1" x14ac:dyDescent="0.2">
      <c r="N622" s="233"/>
      <c r="O622" s="233"/>
      <c r="P622" s="233"/>
      <c r="Q622" s="233"/>
      <c r="R622" s="233"/>
      <c r="S622" s="233"/>
      <c r="T622" s="233"/>
      <c r="U622" s="233"/>
      <c r="V622" s="233"/>
      <c r="W622" s="233"/>
      <c r="X622" s="233"/>
    </row>
    <row r="623" spans="14:24" ht="15.75" customHeight="1" x14ac:dyDescent="0.2">
      <c r="N623" s="233"/>
      <c r="O623" s="233"/>
      <c r="P623" s="233"/>
      <c r="Q623" s="233"/>
      <c r="R623" s="233"/>
      <c r="S623" s="233"/>
      <c r="T623" s="233"/>
      <c r="U623" s="233"/>
      <c r="V623" s="233"/>
      <c r="W623" s="233"/>
      <c r="X623" s="233"/>
    </row>
    <row r="624" spans="14:24" ht="15.75" customHeight="1" x14ac:dyDescent="0.2">
      <c r="N624" s="233"/>
      <c r="O624" s="233"/>
      <c r="P624" s="233"/>
      <c r="Q624" s="233"/>
      <c r="R624" s="233"/>
      <c r="S624" s="233"/>
      <c r="T624" s="233"/>
      <c r="U624" s="233"/>
      <c r="V624" s="233"/>
      <c r="W624" s="233"/>
      <c r="X624" s="233"/>
    </row>
    <row r="625" spans="14:24" ht="15.75" customHeight="1" x14ac:dyDescent="0.2">
      <c r="N625" s="233"/>
      <c r="O625" s="233"/>
      <c r="P625" s="233"/>
      <c r="Q625" s="233"/>
      <c r="R625" s="233"/>
      <c r="S625" s="233"/>
      <c r="T625" s="233"/>
      <c r="U625" s="233"/>
      <c r="V625" s="233"/>
      <c r="W625" s="233"/>
      <c r="X625" s="233"/>
    </row>
    <row r="626" spans="14:24" ht="15.75" customHeight="1" x14ac:dyDescent="0.2">
      <c r="N626" s="233"/>
      <c r="O626" s="233"/>
      <c r="P626" s="233"/>
      <c r="Q626" s="233"/>
      <c r="R626" s="233"/>
      <c r="S626" s="233"/>
      <c r="T626" s="233"/>
      <c r="U626" s="233"/>
      <c r="V626" s="233"/>
      <c r="W626" s="233"/>
      <c r="X626" s="233"/>
    </row>
    <row r="627" spans="14:24" ht="15.75" customHeight="1" x14ac:dyDescent="0.2">
      <c r="N627" s="233"/>
      <c r="O627" s="233"/>
      <c r="P627" s="233"/>
      <c r="Q627" s="233"/>
      <c r="R627" s="233"/>
      <c r="S627" s="233"/>
      <c r="T627" s="233"/>
      <c r="U627" s="233"/>
      <c r="V627" s="233"/>
      <c r="W627" s="233"/>
      <c r="X627" s="233"/>
    </row>
    <row r="628" spans="14:24" ht="15.75" customHeight="1" x14ac:dyDescent="0.2">
      <c r="N628" s="233"/>
      <c r="O628" s="233"/>
      <c r="P628" s="233"/>
      <c r="Q628" s="233"/>
      <c r="R628" s="233"/>
      <c r="S628" s="233"/>
      <c r="T628" s="233"/>
      <c r="U628" s="233"/>
      <c r="V628" s="233"/>
      <c r="W628" s="233"/>
      <c r="X628" s="233"/>
    </row>
    <row r="629" spans="14:24" ht="15.75" customHeight="1" x14ac:dyDescent="0.2">
      <c r="N629" s="233"/>
      <c r="O629" s="233"/>
      <c r="P629" s="233"/>
      <c r="Q629" s="233"/>
      <c r="R629" s="233"/>
      <c r="S629" s="233"/>
      <c r="T629" s="233"/>
      <c r="U629" s="233"/>
      <c r="V629" s="233"/>
      <c r="W629" s="233"/>
      <c r="X629" s="233"/>
    </row>
    <row r="630" spans="14:24" ht="15.75" customHeight="1" x14ac:dyDescent="0.2">
      <c r="N630" s="233"/>
      <c r="O630" s="233"/>
      <c r="P630" s="233"/>
      <c r="Q630" s="233"/>
      <c r="R630" s="233"/>
      <c r="S630" s="233"/>
      <c r="T630" s="233"/>
      <c r="U630" s="233"/>
      <c r="V630" s="233"/>
      <c r="W630" s="233"/>
      <c r="X630" s="233"/>
    </row>
    <row r="631" spans="14:24" ht="15.75" customHeight="1" x14ac:dyDescent="0.2">
      <c r="N631" s="233"/>
      <c r="O631" s="233"/>
      <c r="P631" s="233"/>
      <c r="Q631" s="233"/>
      <c r="R631" s="233"/>
      <c r="S631" s="233"/>
      <c r="T631" s="233"/>
      <c r="U631" s="233"/>
      <c r="V631" s="233"/>
      <c r="W631" s="233"/>
      <c r="X631" s="233"/>
    </row>
    <row r="632" spans="14:24" ht="15.75" customHeight="1" x14ac:dyDescent="0.2">
      <c r="N632" s="233"/>
      <c r="O632" s="233"/>
      <c r="P632" s="233"/>
      <c r="Q632" s="233"/>
      <c r="R632" s="233"/>
      <c r="S632" s="233"/>
      <c r="T632" s="233"/>
      <c r="U632" s="233"/>
      <c r="V632" s="233"/>
      <c r="W632" s="233"/>
      <c r="X632" s="233"/>
    </row>
    <row r="633" spans="14:24" ht="15.75" customHeight="1" x14ac:dyDescent="0.2">
      <c r="N633" s="233"/>
      <c r="O633" s="233"/>
      <c r="P633" s="233"/>
      <c r="Q633" s="233"/>
      <c r="R633" s="233"/>
      <c r="S633" s="233"/>
      <c r="T633" s="233"/>
      <c r="U633" s="233"/>
      <c r="V633" s="233"/>
      <c r="W633" s="233"/>
      <c r="X633" s="233"/>
    </row>
    <row r="634" spans="14:24" ht="15.75" customHeight="1" x14ac:dyDescent="0.2">
      <c r="N634" s="233"/>
      <c r="O634" s="233"/>
      <c r="P634" s="233"/>
      <c r="Q634" s="233"/>
      <c r="R634" s="233"/>
      <c r="S634" s="233"/>
      <c r="T634" s="233"/>
      <c r="U634" s="233"/>
      <c r="V634" s="233"/>
      <c r="W634" s="233"/>
      <c r="X634" s="233"/>
    </row>
    <row r="635" spans="14:24" ht="15.75" customHeight="1" x14ac:dyDescent="0.2">
      <c r="N635" s="233"/>
      <c r="O635" s="233"/>
      <c r="P635" s="233"/>
      <c r="Q635" s="233"/>
      <c r="R635" s="233"/>
      <c r="S635" s="233"/>
      <c r="T635" s="233"/>
      <c r="U635" s="233"/>
      <c r="V635" s="233"/>
      <c r="W635" s="233"/>
      <c r="X635" s="233"/>
    </row>
    <row r="636" spans="14:24" ht="15.75" customHeight="1" x14ac:dyDescent="0.2">
      <c r="N636" s="233"/>
      <c r="O636" s="233"/>
      <c r="P636" s="233"/>
      <c r="Q636" s="233"/>
      <c r="R636" s="233"/>
      <c r="S636" s="233"/>
      <c r="T636" s="233"/>
      <c r="U636" s="233"/>
      <c r="V636" s="233"/>
      <c r="W636" s="233"/>
      <c r="X636" s="233"/>
    </row>
    <row r="637" spans="14:24" ht="15.75" customHeight="1" x14ac:dyDescent="0.2">
      <c r="N637" s="233"/>
      <c r="O637" s="233"/>
      <c r="P637" s="233"/>
      <c r="Q637" s="233"/>
      <c r="R637" s="233"/>
      <c r="S637" s="233"/>
      <c r="T637" s="233"/>
      <c r="U637" s="233"/>
      <c r="V637" s="233"/>
      <c r="W637" s="233"/>
      <c r="X637" s="233"/>
    </row>
    <row r="638" spans="14:24" ht="15.75" customHeight="1" x14ac:dyDescent="0.2">
      <c r="N638" s="233"/>
      <c r="O638" s="233"/>
      <c r="P638" s="233"/>
      <c r="Q638" s="233"/>
      <c r="R638" s="233"/>
      <c r="S638" s="233"/>
      <c r="T638" s="233"/>
      <c r="U638" s="233"/>
      <c r="V638" s="233"/>
      <c r="W638" s="233"/>
      <c r="X638" s="233"/>
    </row>
    <row r="639" spans="14:24" ht="15.75" customHeight="1" x14ac:dyDescent="0.2">
      <c r="N639" s="233"/>
      <c r="O639" s="233"/>
      <c r="P639" s="233"/>
      <c r="Q639" s="233"/>
      <c r="R639" s="233"/>
      <c r="S639" s="233"/>
      <c r="T639" s="233"/>
      <c r="U639" s="233"/>
      <c r="V639" s="233"/>
      <c r="W639" s="233"/>
      <c r="X639" s="233"/>
    </row>
    <row r="640" spans="14:24" ht="15.75" customHeight="1" x14ac:dyDescent="0.2">
      <c r="N640" s="233"/>
      <c r="O640" s="233"/>
      <c r="P640" s="233"/>
      <c r="Q640" s="233"/>
      <c r="R640" s="233"/>
      <c r="S640" s="233"/>
      <c r="T640" s="233"/>
      <c r="U640" s="233"/>
      <c r="V640" s="233"/>
      <c r="W640" s="233"/>
      <c r="X640" s="233"/>
    </row>
    <row r="641" spans="14:24" ht="15.75" customHeight="1" x14ac:dyDescent="0.2">
      <c r="N641" s="233"/>
      <c r="O641" s="233"/>
      <c r="P641" s="233"/>
      <c r="Q641" s="233"/>
      <c r="R641" s="233"/>
      <c r="S641" s="233"/>
      <c r="T641" s="233"/>
      <c r="U641" s="233"/>
      <c r="V641" s="233"/>
      <c r="W641" s="233"/>
      <c r="X641" s="233"/>
    </row>
    <row r="642" spans="14:24" ht="15.75" customHeight="1" x14ac:dyDescent="0.2">
      <c r="N642" s="233"/>
      <c r="O642" s="233"/>
      <c r="P642" s="233"/>
      <c r="Q642" s="233"/>
      <c r="R642" s="233"/>
      <c r="S642" s="233"/>
      <c r="T642" s="233"/>
      <c r="U642" s="233"/>
      <c r="V642" s="233"/>
      <c r="W642" s="233"/>
      <c r="X642" s="233"/>
    </row>
    <row r="643" spans="14:24" ht="15.75" customHeight="1" x14ac:dyDescent="0.2">
      <c r="N643" s="233"/>
      <c r="O643" s="233"/>
      <c r="P643" s="233"/>
      <c r="Q643" s="233"/>
      <c r="R643" s="233"/>
      <c r="S643" s="233"/>
      <c r="T643" s="233"/>
      <c r="U643" s="233"/>
      <c r="V643" s="233"/>
      <c r="W643" s="233"/>
      <c r="X643" s="233"/>
    </row>
    <row r="644" spans="14:24" ht="15.75" customHeight="1" x14ac:dyDescent="0.2">
      <c r="N644" s="233"/>
      <c r="O644" s="233"/>
      <c r="P644" s="233"/>
      <c r="Q644" s="233"/>
      <c r="R644" s="233"/>
      <c r="S644" s="233"/>
      <c r="T644" s="233"/>
      <c r="U644" s="233"/>
      <c r="V644" s="233"/>
      <c r="W644" s="233"/>
      <c r="X644" s="233"/>
    </row>
    <row r="645" spans="14:24" ht="15.75" customHeight="1" x14ac:dyDescent="0.2">
      <c r="N645" s="233"/>
      <c r="O645" s="233"/>
      <c r="P645" s="233"/>
      <c r="Q645" s="233"/>
      <c r="R645" s="233"/>
      <c r="S645" s="233"/>
      <c r="T645" s="233"/>
      <c r="U645" s="233"/>
      <c r="V645" s="233"/>
      <c r="W645" s="233"/>
      <c r="X645" s="233"/>
    </row>
    <row r="646" spans="14:24" ht="15.75" customHeight="1" x14ac:dyDescent="0.2">
      <c r="N646" s="233"/>
      <c r="O646" s="233"/>
      <c r="P646" s="233"/>
      <c r="Q646" s="233"/>
      <c r="R646" s="233"/>
      <c r="S646" s="233"/>
      <c r="T646" s="233"/>
      <c r="U646" s="233"/>
      <c r="V646" s="233"/>
      <c r="W646" s="233"/>
      <c r="X646" s="233"/>
    </row>
    <row r="647" spans="14:24" ht="15.75" customHeight="1" x14ac:dyDescent="0.2">
      <c r="N647" s="233"/>
      <c r="O647" s="233"/>
      <c r="P647" s="233"/>
      <c r="Q647" s="233"/>
      <c r="R647" s="233"/>
      <c r="S647" s="233"/>
      <c r="T647" s="233"/>
      <c r="U647" s="233"/>
      <c r="V647" s="233"/>
      <c r="W647" s="233"/>
      <c r="X647" s="233"/>
    </row>
    <row r="648" spans="14:24" ht="15.75" customHeight="1" x14ac:dyDescent="0.2">
      <c r="N648" s="233"/>
      <c r="O648" s="233"/>
      <c r="P648" s="233"/>
      <c r="Q648" s="233"/>
      <c r="R648" s="233"/>
      <c r="S648" s="233"/>
      <c r="T648" s="233"/>
      <c r="U648" s="233"/>
      <c r="V648" s="233"/>
      <c r="W648" s="233"/>
      <c r="X648" s="233"/>
    </row>
  </sheetData>
  <sheetProtection password="C5E4" sheet="1" objects="1" scenarios="1"/>
  <phoneticPr fontId="0" type="noConversion"/>
  <pageMargins left="0.4" right="0.32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18"/>
  <sheetViews>
    <sheetView zoomScale="130" zoomScaleNormal="130" workbookViewId="0">
      <selection sqref="A1:XFD1048576"/>
    </sheetView>
  </sheetViews>
  <sheetFormatPr defaultColWidth="9.140625" defaultRowHeight="12.75" x14ac:dyDescent="0.2"/>
  <cols>
    <col min="1" max="16384" width="9.140625" style="17"/>
  </cols>
  <sheetData>
    <row r="1" spans="1:2" x14ac:dyDescent="0.2">
      <c r="A1" s="13" t="str">
        <f>Input!B2</f>
        <v>Colby 2024 - AI Project</v>
      </c>
    </row>
    <row r="7" spans="1:2" x14ac:dyDescent="0.2">
      <c r="B7" s="17">
        <v>0.2</v>
      </c>
    </row>
    <row r="18" spans="6:6" x14ac:dyDescent="0.2">
      <c r="F18" s="17">
        <v>0.63</v>
      </c>
    </row>
  </sheetData>
  <sheetProtection password="C5E4" sheet="1" objects="1" scenarios="1"/>
  <phoneticPr fontId="0" type="noConversion"/>
  <pageMargins left="0.75" right="0.75" top="1" bottom="1" header="0.5" footer="0.5"/>
  <pageSetup scale="82" orientation="portrait" horizontalDpi="4294967292" verticalDpi="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21"/>
  <sheetViews>
    <sheetView workbookViewId="0">
      <selection activeCell="A17" sqref="A1:XFD1048576"/>
    </sheetView>
  </sheetViews>
  <sheetFormatPr defaultColWidth="9.140625" defaultRowHeight="12.75" x14ac:dyDescent="0.2"/>
  <cols>
    <col min="1" max="1" width="14.7109375" style="97" customWidth="1"/>
    <col min="2" max="2" width="11" style="97" customWidth="1"/>
    <col min="3" max="3" width="9.85546875" style="14" customWidth="1"/>
    <col min="4" max="4" width="9.140625" style="14"/>
    <col min="5" max="5" width="9.85546875" style="14" customWidth="1"/>
    <col min="6" max="6" width="10" style="14" customWidth="1"/>
    <col min="7" max="16384" width="9.140625" style="14"/>
  </cols>
  <sheetData>
    <row r="1" spans="1:10" ht="13.5" thickBot="1" x14ac:dyDescent="0.25">
      <c r="A1" s="13" t="s">
        <v>157</v>
      </c>
      <c r="C1" s="13" t="str">
        <f>Input!B2</f>
        <v>Colby 2024 - AI Project</v>
      </c>
    </row>
    <row r="2" spans="1:10" x14ac:dyDescent="0.2">
      <c r="A2" s="110" t="s">
        <v>12</v>
      </c>
      <c r="B2" s="102" t="s">
        <v>87</v>
      </c>
      <c r="C2" s="103" t="s">
        <v>88</v>
      </c>
      <c r="D2" s="104" t="s">
        <v>16</v>
      </c>
      <c r="E2" s="104" t="s">
        <v>150</v>
      </c>
      <c r="F2" s="105" t="s">
        <v>17</v>
      </c>
    </row>
    <row r="3" spans="1:10" x14ac:dyDescent="0.2">
      <c r="A3" s="37" t="s">
        <v>151</v>
      </c>
      <c r="B3" s="101" t="s">
        <v>81</v>
      </c>
      <c r="C3" s="101" t="s">
        <v>81</v>
      </c>
      <c r="D3" s="101" t="s">
        <v>81</v>
      </c>
      <c r="E3" s="101" t="s">
        <v>81</v>
      </c>
      <c r="F3" s="106" t="s">
        <v>81</v>
      </c>
    </row>
    <row r="4" spans="1:10" ht="13.5" thickBot="1" x14ac:dyDescent="0.25">
      <c r="A4" s="107" t="s">
        <v>86</v>
      </c>
      <c r="B4" s="108">
        <f>SUM(Budget!B17:B167)</f>
        <v>19.239999999999991</v>
      </c>
      <c r="C4" s="108">
        <f>SUM(Budget!C17:C167)</f>
        <v>15.55562746570701</v>
      </c>
      <c r="D4" s="108">
        <f>SUM(Budget!D17:D167)</f>
        <v>5.6199999999999992</v>
      </c>
      <c r="E4" s="108">
        <f>SUM(Budget!J17:J167)</f>
        <v>3.9575000000000005</v>
      </c>
      <c r="F4" s="109">
        <f>SUM(Budget!E17:E167)</f>
        <v>8.26</v>
      </c>
    </row>
    <row r="5" spans="1:10" x14ac:dyDescent="0.2">
      <c r="C5" s="97"/>
    </row>
    <row r="6" spans="1:10" x14ac:dyDescent="0.2">
      <c r="A6" s="116" t="s">
        <v>156</v>
      </c>
      <c r="C6" s="97"/>
      <c r="F6" s="181">
        <v>0.8</v>
      </c>
    </row>
    <row r="7" spans="1:10" x14ac:dyDescent="0.2">
      <c r="C7" s="97"/>
    </row>
    <row r="8" spans="1:10" x14ac:dyDescent="0.2">
      <c r="A8" s="171" t="s">
        <v>155</v>
      </c>
      <c r="B8" s="14"/>
    </row>
    <row r="9" spans="1:10" ht="13.5" thickBot="1" x14ac:dyDescent="0.25">
      <c r="A9" s="14"/>
      <c r="B9" s="14"/>
    </row>
    <row r="10" spans="1:10" x14ac:dyDescent="0.2">
      <c r="A10" s="99" t="s">
        <v>152</v>
      </c>
      <c r="B10" s="100" t="s">
        <v>154</v>
      </c>
      <c r="C10" s="114" t="s">
        <v>153</v>
      </c>
      <c r="J10" s="111"/>
    </row>
    <row r="11" spans="1:10" x14ac:dyDescent="0.2">
      <c r="A11" s="112"/>
      <c r="B11" s="113" t="s">
        <v>81</v>
      </c>
      <c r="C11" s="115" t="s">
        <v>81</v>
      </c>
    </row>
    <row r="12" spans="1:10" x14ac:dyDescent="0.2">
      <c r="A12" s="176">
        <v>45469</v>
      </c>
      <c r="B12" s="177">
        <v>1</v>
      </c>
      <c r="C12" s="173">
        <f>IF(B12="","",$F$6*B12)</f>
        <v>0.8</v>
      </c>
    </row>
    <row r="13" spans="1:10" x14ac:dyDescent="0.2">
      <c r="A13" s="178">
        <v>45483</v>
      </c>
      <c r="B13" s="177">
        <v>1</v>
      </c>
      <c r="C13" s="174">
        <f t="shared" ref="C13:C30" si="0">IF(B13="","",$F$6*B13)</f>
        <v>0.8</v>
      </c>
    </row>
    <row r="14" spans="1:10" x14ac:dyDescent="0.2">
      <c r="A14" s="178"/>
      <c r="B14" s="177"/>
      <c r="C14" s="174" t="str">
        <f t="shared" si="0"/>
        <v/>
      </c>
    </row>
    <row r="15" spans="1:10" x14ac:dyDescent="0.2">
      <c r="A15" s="178"/>
      <c r="B15" s="177"/>
      <c r="C15" s="174" t="str">
        <f t="shared" si="0"/>
        <v/>
      </c>
    </row>
    <row r="16" spans="1:10" x14ac:dyDescent="0.2">
      <c r="A16" s="178"/>
      <c r="B16" s="177"/>
      <c r="C16" s="174" t="str">
        <f t="shared" si="0"/>
        <v/>
      </c>
    </row>
    <row r="17" spans="1:3" x14ac:dyDescent="0.2">
      <c r="A17" s="178"/>
      <c r="B17" s="177"/>
      <c r="C17" s="174" t="str">
        <f t="shared" si="0"/>
        <v/>
      </c>
    </row>
    <row r="18" spans="1:3" x14ac:dyDescent="0.2">
      <c r="A18" s="178"/>
      <c r="B18" s="177"/>
      <c r="C18" s="174" t="str">
        <f t="shared" si="0"/>
        <v/>
      </c>
    </row>
    <row r="19" spans="1:3" x14ac:dyDescent="0.2">
      <c r="A19" s="178"/>
      <c r="B19" s="177"/>
      <c r="C19" s="174" t="str">
        <f t="shared" si="0"/>
        <v/>
      </c>
    </row>
    <row r="20" spans="1:3" x14ac:dyDescent="0.2">
      <c r="A20" s="178"/>
      <c r="B20" s="177"/>
      <c r="C20" s="174" t="str">
        <f t="shared" si="0"/>
        <v/>
      </c>
    </row>
    <row r="21" spans="1:3" x14ac:dyDescent="0.2">
      <c r="A21" s="178"/>
      <c r="B21" s="177"/>
      <c r="C21" s="174" t="str">
        <f t="shared" si="0"/>
        <v/>
      </c>
    </row>
    <row r="22" spans="1:3" x14ac:dyDescent="0.2">
      <c r="A22" s="178"/>
      <c r="B22" s="177"/>
      <c r="C22" s="174" t="str">
        <f t="shared" si="0"/>
        <v/>
      </c>
    </row>
    <row r="23" spans="1:3" x14ac:dyDescent="0.2">
      <c r="A23" s="178"/>
      <c r="B23" s="177"/>
      <c r="C23" s="174" t="str">
        <f t="shared" si="0"/>
        <v/>
      </c>
    </row>
    <row r="24" spans="1:3" x14ac:dyDescent="0.2">
      <c r="A24" s="178"/>
      <c r="B24" s="177"/>
      <c r="C24" s="174" t="str">
        <f t="shared" si="0"/>
        <v/>
      </c>
    </row>
    <row r="25" spans="1:3" x14ac:dyDescent="0.2">
      <c r="A25" s="178"/>
      <c r="B25" s="177"/>
      <c r="C25" s="174" t="str">
        <f t="shared" si="0"/>
        <v/>
      </c>
    </row>
    <row r="26" spans="1:3" x14ac:dyDescent="0.2">
      <c r="A26" s="178"/>
      <c r="B26" s="177"/>
      <c r="C26" s="174" t="str">
        <f t="shared" si="0"/>
        <v/>
      </c>
    </row>
    <row r="27" spans="1:3" x14ac:dyDescent="0.2">
      <c r="A27" s="178"/>
      <c r="B27" s="177"/>
      <c r="C27" s="174" t="str">
        <f t="shared" si="0"/>
        <v/>
      </c>
    </row>
    <row r="28" spans="1:3" x14ac:dyDescent="0.2">
      <c r="A28" s="178"/>
      <c r="B28" s="177"/>
      <c r="C28" s="174" t="str">
        <f t="shared" si="0"/>
        <v/>
      </c>
    </row>
    <row r="29" spans="1:3" x14ac:dyDescent="0.2">
      <c r="A29" s="178"/>
      <c r="B29" s="177"/>
      <c r="C29" s="174" t="str">
        <f t="shared" si="0"/>
        <v/>
      </c>
    </row>
    <row r="30" spans="1:3" ht="13.5" thickBot="1" x14ac:dyDescent="0.25">
      <c r="A30" s="179"/>
      <c r="B30" s="180"/>
      <c r="C30" s="175" t="str">
        <f t="shared" si="0"/>
        <v/>
      </c>
    </row>
    <row r="31" spans="1:3" x14ac:dyDescent="0.2">
      <c r="A31" s="21"/>
      <c r="B31" s="98"/>
      <c r="C31" s="98"/>
    </row>
    <row r="32" spans="1:3" x14ac:dyDescent="0.2">
      <c r="A32" s="21"/>
      <c r="B32" s="98"/>
      <c r="C32" s="98"/>
    </row>
    <row r="33" spans="1:3" x14ac:dyDescent="0.2">
      <c r="A33" s="21"/>
      <c r="B33" s="98"/>
      <c r="C33" s="98"/>
    </row>
    <row r="34" spans="1:3" x14ac:dyDescent="0.2">
      <c r="A34" s="21"/>
      <c r="B34" s="98"/>
      <c r="C34" s="98"/>
    </row>
    <row r="35" spans="1:3" x14ac:dyDescent="0.2">
      <c r="A35" s="21"/>
      <c r="B35" s="98"/>
      <c r="C35" s="98"/>
    </row>
    <row r="36" spans="1:3" x14ac:dyDescent="0.2">
      <c r="A36" s="21"/>
      <c r="B36" s="98"/>
      <c r="C36" s="98"/>
    </row>
    <row r="37" spans="1:3" x14ac:dyDescent="0.2">
      <c r="A37" s="21"/>
      <c r="B37" s="98"/>
      <c r="C37" s="98"/>
    </row>
    <row r="38" spans="1:3" x14ac:dyDescent="0.2">
      <c r="A38" s="21"/>
      <c r="B38" s="98"/>
      <c r="C38" s="98"/>
    </row>
    <row r="39" spans="1:3" x14ac:dyDescent="0.2">
      <c r="A39" s="21"/>
      <c r="B39" s="98"/>
      <c r="C39" s="98"/>
    </row>
    <row r="40" spans="1:3" x14ac:dyDescent="0.2">
      <c r="A40" s="21"/>
      <c r="B40" s="98"/>
      <c r="C40" s="98"/>
    </row>
    <row r="41" spans="1:3" x14ac:dyDescent="0.2">
      <c r="A41" s="21"/>
      <c r="B41" s="98"/>
      <c r="C41" s="98"/>
    </row>
    <row r="42" spans="1:3" x14ac:dyDescent="0.2">
      <c r="A42" s="21"/>
      <c r="B42" s="98"/>
      <c r="C42" s="98"/>
    </row>
    <row r="43" spans="1:3" x14ac:dyDescent="0.2">
      <c r="A43" s="21"/>
      <c r="B43" s="98"/>
      <c r="C43" s="98"/>
    </row>
    <row r="44" spans="1:3" x14ac:dyDescent="0.2">
      <c r="A44" s="21"/>
      <c r="B44" s="98"/>
      <c r="C44" s="98"/>
    </row>
    <row r="45" spans="1:3" x14ac:dyDescent="0.2">
      <c r="A45" s="21"/>
      <c r="B45" s="98"/>
      <c r="C45" s="98"/>
    </row>
    <row r="46" spans="1:3" x14ac:dyDescent="0.2">
      <c r="A46" s="21"/>
      <c r="B46" s="98"/>
      <c r="C46" s="98"/>
    </row>
    <row r="47" spans="1:3" x14ac:dyDescent="0.2">
      <c r="A47" s="21"/>
      <c r="B47" s="98"/>
      <c r="C47" s="98"/>
    </row>
    <row r="48" spans="1:3" x14ac:dyDescent="0.2">
      <c r="A48" s="21"/>
      <c r="B48" s="98"/>
      <c r="C48" s="98"/>
    </row>
    <row r="49" spans="1:3" x14ac:dyDescent="0.2">
      <c r="A49" s="21"/>
      <c r="B49" s="98"/>
      <c r="C49" s="98"/>
    </row>
    <row r="50" spans="1:3" x14ac:dyDescent="0.2">
      <c r="A50" s="21"/>
      <c r="B50" s="98"/>
      <c r="C50" s="98"/>
    </row>
    <row r="51" spans="1:3" x14ac:dyDescent="0.2">
      <c r="A51" s="21"/>
      <c r="B51" s="98"/>
      <c r="C51" s="98"/>
    </row>
    <row r="52" spans="1:3" x14ac:dyDescent="0.2">
      <c r="A52" s="21"/>
      <c r="B52" s="98"/>
      <c r="C52" s="98"/>
    </row>
    <row r="53" spans="1:3" x14ac:dyDescent="0.2">
      <c r="A53" s="21"/>
      <c r="B53" s="98"/>
      <c r="C53" s="98"/>
    </row>
    <row r="54" spans="1:3" x14ac:dyDescent="0.2">
      <c r="A54" s="21"/>
      <c r="B54" s="98"/>
      <c r="C54" s="98"/>
    </row>
    <row r="55" spans="1:3" x14ac:dyDescent="0.2">
      <c r="A55" s="21"/>
      <c r="B55" s="98"/>
      <c r="C55" s="98"/>
    </row>
    <row r="56" spans="1:3" x14ac:dyDescent="0.2">
      <c r="A56" s="21"/>
      <c r="B56" s="98"/>
      <c r="C56" s="98"/>
    </row>
    <row r="57" spans="1:3" x14ac:dyDescent="0.2">
      <c r="A57" s="21"/>
      <c r="B57" s="98"/>
      <c r="C57" s="98"/>
    </row>
    <row r="58" spans="1:3" x14ac:dyDescent="0.2">
      <c r="A58" s="21"/>
      <c r="B58" s="98"/>
      <c r="C58" s="98"/>
    </row>
    <row r="59" spans="1:3" x14ac:dyDescent="0.2">
      <c r="A59" s="21"/>
      <c r="B59" s="98"/>
      <c r="C59" s="98"/>
    </row>
    <row r="60" spans="1:3" x14ac:dyDescent="0.2">
      <c r="A60" s="21"/>
      <c r="B60" s="98"/>
      <c r="C60" s="98"/>
    </row>
    <row r="61" spans="1:3" x14ac:dyDescent="0.2">
      <c r="A61" s="21"/>
      <c r="B61" s="98"/>
      <c r="C61" s="98"/>
    </row>
    <row r="62" spans="1:3" x14ac:dyDescent="0.2">
      <c r="A62" s="21"/>
      <c r="B62" s="98"/>
      <c r="C62" s="98"/>
    </row>
    <row r="63" spans="1:3" x14ac:dyDescent="0.2">
      <c r="A63" s="21"/>
      <c r="B63" s="98"/>
      <c r="C63" s="98"/>
    </row>
    <row r="64" spans="1:3" x14ac:dyDescent="0.2">
      <c r="A64" s="21"/>
      <c r="B64" s="98"/>
      <c r="C64" s="98"/>
    </row>
    <row r="65" spans="1:3" x14ac:dyDescent="0.2">
      <c r="A65" s="21"/>
      <c r="B65" s="98"/>
      <c r="C65" s="98"/>
    </row>
    <row r="66" spans="1:3" x14ac:dyDescent="0.2">
      <c r="A66" s="21"/>
      <c r="B66" s="98"/>
      <c r="C66" s="98"/>
    </row>
    <row r="67" spans="1:3" x14ac:dyDescent="0.2">
      <c r="A67" s="21"/>
      <c r="B67" s="98"/>
      <c r="C67" s="98"/>
    </row>
    <row r="68" spans="1:3" x14ac:dyDescent="0.2">
      <c r="A68" s="21"/>
      <c r="B68" s="98"/>
      <c r="C68" s="98"/>
    </row>
    <row r="69" spans="1:3" x14ac:dyDescent="0.2">
      <c r="A69" s="21"/>
      <c r="B69" s="98"/>
      <c r="C69" s="98"/>
    </row>
    <row r="70" spans="1:3" x14ac:dyDescent="0.2">
      <c r="A70" s="21"/>
      <c r="B70" s="98"/>
      <c r="C70" s="98"/>
    </row>
    <row r="71" spans="1:3" x14ac:dyDescent="0.2">
      <c r="A71" s="21"/>
      <c r="B71" s="98"/>
      <c r="C71" s="98"/>
    </row>
    <row r="72" spans="1:3" x14ac:dyDescent="0.2">
      <c r="A72" s="21"/>
      <c r="B72" s="98"/>
      <c r="C72" s="98"/>
    </row>
    <row r="73" spans="1:3" x14ac:dyDescent="0.2">
      <c r="A73" s="21"/>
      <c r="B73" s="98"/>
      <c r="C73" s="98"/>
    </row>
    <row r="74" spans="1:3" x14ac:dyDescent="0.2">
      <c r="A74" s="21"/>
      <c r="B74" s="98"/>
      <c r="C74" s="98"/>
    </row>
    <row r="75" spans="1:3" x14ac:dyDescent="0.2">
      <c r="A75" s="21"/>
      <c r="B75" s="98"/>
      <c r="C75" s="98"/>
    </row>
    <row r="76" spans="1:3" x14ac:dyDescent="0.2">
      <c r="A76" s="21"/>
      <c r="B76" s="98"/>
      <c r="C76" s="98"/>
    </row>
    <row r="77" spans="1:3" x14ac:dyDescent="0.2">
      <c r="A77" s="21"/>
      <c r="B77" s="98"/>
      <c r="C77" s="98"/>
    </row>
    <row r="78" spans="1:3" x14ac:dyDescent="0.2">
      <c r="A78" s="21"/>
      <c r="B78" s="98"/>
      <c r="C78" s="98"/>
    </row>
    <row r="79" spans="1:3" x14ac:dyDescent="0.2">
      <c r="A79" s="21"/>
      <c r="B79" s="98"/>
      <c r="C79" s="98"/>
    </row>
    <row r="80" spans="1:3" x14ac:dyDescent="0.2">
      <c r="A80" s="21"/>
      <c r="B80" s="98"/>
      <c r="C80" s="98"/>
    </row>
    <row r="81" spans="1:3" x14ac:dyDescent="0.2">
      <c r="A81" s="21"/>
      <c r="B81" s="98"/>
      <c r="C81" s="98"/>
    </row>
    <row r="82" spans="1:3" x14ac:dyDescent="0.2">
      <c r="A82" s="21"/>
      <c r="B82" s="98"/>
      <c r="C82" s="98"/>
    </row>
    <row r="83" spans="1:3" x14ac:dyDescent="0.2">
      <c r="A83" s="21"/>
      <c r="B83" s="98"/>
      <c r="C83" s="98"/>
    </row>
    <row r="84" spans="1:3" x14ac:dyDescent="0.2">
      <c r="A84" s="21"/>
      <c r="B84" s="98"/>
      <c r="C84" s="98"/>
    </row>
    <row r="85" spans="1:3" x14ac:dyDescent="0.2">
      <c r="A85" s="21"/>
      <c r="B85" s="98"/>
      <c r="C85" s="98"/>
    </row>
    <row r="86" spans="1:3" x14ac:dyDescent="0.2">
      <c r="A86" s="21"/>
      <c r="B86" s="98"/>
      <c r="C86" s="98"/>
    </row>
    <row r="87" spans="1:3" x14ac:dyDescent="0.2">
      <c r="A87" s="21"/>
      <c r="B87" s="98"/>
      <c r="C87" s="98"/>
    </row>
    <row r="88" spans="1:3" x14ac:dyDescent="0.2">
      <c r="A88" s="21"/>
      <c r="B88" s="98"/>
      <c r="C88" s="98"/>
    </row>
    <row r="89" spans="1:3" x14ac:dyDescent="0.2">
      <c r="A89" s="21"/>
      <c r="B89" s="98"/>
      <c r="C89" s="98"/>
    </row>
    <row r="90" spans="1:3" x14ac:dyDescent="0.2">
      <c r="A90" s="21"/>
      <c r="B90" s="98"/>
      <c r="C90" s="98"/>
    </row>
    <row r="91" spans="1:3" x14ac:dyDescent="0.2">
      <c r="A91" s="21"/>
      <c r="B91" s="98"/>
      <c r="C91" s="98"/>
    </row>
    <row r="92" spans="1:3" x14ac:dyDescent="0.2">
      <c r="A92" s="21"/>
      <c r="B92" s="98"/>
      <c r="C92" s="98"/>
    </row>
    <row r="93" spans="1:3" x14ac:dyDescent="0.2">
      <c r="A93" s="21"/>
      <c r="B93" s="98"/>
      <c r="C93" s="98"/>
    </row>
    <row r="94" spans="1:3" x14ac:dyDescent="0.2">
      <c r="A94" s="21"/>
      <c r="B94" s="98"/>
      <c r="C94" s="98"/>
    </row>
    <row r="95" spans="1:3" x14ac:dyDescent="0.2">
      <c r="A95" s="21"/>
      <c r="B95" s="98"/>
      <c r="C95" s="98"/>
    </row>
    <row r="96" spans="1:3" x14ac:dyDescent="0.2">
      <c r="A96" s="21"/>
      <c r="B96" s="98"/>
      <c r="C96" s="98"/>
    </row>
    <row r="97" spans="1:3" x14ac:dyDescent="0.2">
      <c r="A97" s="21"/>
      <c r="B97" s="98"/>
      <c r="C97" s="98"/>
    </row>
    <row r="98" spans="1:3" x14ac:dyDescent="0.2">
      <c r="A98" s="21"/>
      <c r="B98" s="98"/>
      <c r="C98" s="98"/>
    </row>
    <row r="99" spans="1:3" x14ac:dyDescent="0.2">
      <c r="A99" s="21"/>
      <c r="B99" s="98"/>
      <c r="C99" s="98"/>
    </row>
    <row r="100" spans="1:3" x14ac:dyDescent="0.2">
      <c r="A100" s="21"/>
      <c r="B100" s="98"/>
      <c r="C100" s="98"/>
    </row>
    <row r="101" spans="1:3" x14ac:dyDescent="0.2">
      <c r="A101" s="21"/>
      <c r="B101" s="98"/>
      <c r="C101" s="98"/>
    </row>
    <row r="102" spans="1:3" x14ac:dyDescent="0.2">
      <c r="A102" s="21"/>
      <c r="B102" s="98"/>
      <c r="C102" s="98"/>
    </row>
    <row r="103" spans="1:3" x14ac:dyDescent="0.2">
      <c r="A103" s="21"/>
      <c r="B103" s="98"/>
      <c r="C103" s="98"/>
    </row>
    <row r="104" spans="1:3" x14ac:dyDescent="0.2">
      <c r="A104" s="21"/>
      <c r="B104" s="98"/>
      <c r="C104" s="98"/>
    </row>
    <row r="105" spans="1:3" x14ac:dyDescent="0.2">
      <c r="A105" s="21"/>
      <c r="B105" s="98"/>
      <c r="C105" s="98"/>
    </row>
    <row r="106" spans="1:3" x14ac:dyDescent="0.2">
      <c r="A106" s="21"/>
      <c r="B106" s="98"/>
      <c r="C106" s="98"/>
    </row>
    <row r="107" spans="1:3" x14ac:dyDescent="0.2">
      <c r="A107" s="21"/>
      <c r="B107" s="98"/>
      <c r="C107" s="98"/>
    </row>
    <row r="108" spans="1:3" x14ac:dyDescent="0.2">
      <c r="A108" s="21"/>
      <c r="B108" s="98"/>
      <c r="C108" s="98"/>
    </row>
    <row r="109" spans="1:3" x14ac:dyDescent="0.2">
      <c r="A109" s="21"/>
      <c r="B109" s="98"/>
      <c r="C109" s="98"/>
    </row>
    <row r="110" spans="1:3" x14ac:dyDescent="0.2">
      <c r="A110" s="21"/>
      <c r="B110" s="98"/>
      <c r="C110" s="98"/>
    </row>
    <row r="111" spans="1:3" x14ac:dyDescent="0.2">
      <c r="A111" s="21"/>
      <c r="B111" s="98"/>
      <c r="C111" s="98"/>
    </row>
    <row r="112" spans="1:3" x14ac:dyDescent="0.2">
      <c r="A112" s="21"/>
      <c r="B112" s="98"/>
      <c r="C112" s="98"/>
    </row>
    <row r="113" spans="1:3" x14ac:dyDescent="0.2">
      <c r="A113" s="21"/>
      <c r="B113" s="98"/>
      <c r="C113" s="98"/>
    </row>
    <row r="114" spans="1:3" x14ac:dyDescent="0.2">
      <c r="A114" s="21"/>
      <c r="B114" s="98"/>
      <c r="C114" s="98"/>
    </row>
    <row r="115" spans="1:3" x14ac:dyDescent="0.2">
      <c r="A115" s="21"/>
      <c r="B115" s="98"/>
      <c r="C115" s="98"/>
    </row>
    <row r="116" spans="1:3" x14ac:dyDescent="0.2">
      <c r="A116" s="21"/>
      <c r="B116" s="98"/>
      <c r="C116" s="98"/>
    </row>
    <row r="117" spans="1:3" x14ac:dyDescent="0.2">
      <c r="A117" s="21"/>
      <c r="B117" s="98"/>
      <c r="C117" s="98"/>
    </row>
    <row r="118" spans="1:3" x14ac:dyDescent="0.2">
      <c r="A118" s="21"/>
      <c r="B118" s="98"/>
      <c r="C118" s="98"/>
    </row>
    <row r="119" spans="1:3" x14ac:dyDescent="0.2">
      <c r="A119" s="21"/>
      <c r="B119" s="98"/>
      <c r="C119" s="98"/>
    </row>
    <row r="120" spans="1:3" x14ac:dyDescent="0.2">
      <c r="A120" s="21"/>
      <c r="B120" s="98"/>
      <c r="C120" s="98"/>
    </row>
    <row r="121" spans="1:3" x14ac:dyDescent="0.2">
      <c r="A121" s="21"/>
      <c r="B121" s="98"/>
      <c r="C121" s="98"/>
    </row>
  </sheetData>
  <sheetProtection password="C5E4" sheet="1" objects="1" scenarios="1"/>
  <phoneticPr fontId="0" type="noConversion"/>
  <pageMargins left="0.75" right="0.75" top="1" bottom="1" header="0.5" footer="0.5"/>
  <pageSetup orientation="portrait" horizontalDpi="4294967292" verticalDpi="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06"/>
  <sheetViews>
    <sheetView workbookViewId="0">
      <selection activeCell="E16" sqref="A1:XFD1048576"/>
    </sheetView>
  </sheetViews>
  <sheetFormatPr defaultColWidth="9.140625" defaultRowHeight="12.75" x14ac:dyDescent="0.2"/>
  <cols>
    <col min="1" max="2" width="10.28515625" style="14" bestFit="1" customWidth="1"/>
    <col min="3" max="16384" width="9.140625" style="14"/>
  </cols>
  <sheetData>
    <row r="1" spans="1:14" ht="20.25" x14ac:dyDescent="0.3">
      <c r="A1" s="20" t="s">
        <v>32</v>
      </c>
    </row>
    <row r="2" spans="1:14" x14ac:dyDescent="0.2">
      <c r="B2" s="8"/>
      <c r="C2" s="8"/>
      <c r="D2" s="8"/>
      <c r="E2" s="8"/>
    </row>
    <row r="3" spans="1:14" x14ac:dyDescent="0.2">
      <c r="A3" s="14" t="s">
        <v>95</v>
      </c>
      <c r="B3" s="8"/>
      <c r="C3" s="8"/>
      <c r="D3" s="8"/>
      <c r="E3" s="8"/>
    </row>
    <row r="4" spans="1:14" x14ac:dyDescent="0.2">
      <c r="A4" s="14" t="s">
        <v>96</v>
      </c>
      <c r="B4" s="8"/>
      <c r="C4" s="8"/>
      <c r="D4" s="8"/>
      <c r="E4" s="8"/>
    </row>
    <row r="5" spans="1:14" x14ac:dyDescent="0.2">
      <c r="A5" s="14" t="s">
        <v>97</v>
      </c>
      <c r="B5" s="8"/>
      <c r="C5" s="8"/>
      <c r="D5" s="8"/>
      <c r="E5" s="8"/>
    </row>
    <row r="6" spans="1:14" x14ac:dyDescent="0.2">
      <c r="A6" s="14" t="s">
        <v>98</v>
      </c>
      <c r="B6" s="8"/>
      <c r="C6" s="8"/>
      <c r="D6" s="8"/>
      <c r="E6" s="8"/>
    </row>
    <row r="7" spans="1:14" x14ac:dyDescent="0.2">
      <c r="A7" s="7" t="s">
        <v>83</v>
      </c>
      <c r="B7" s="8"/>
      <c r="C7" s="22" t="s">
        <v>84</v>
      </c>
      <c r="D7" s="23"/>
      <c r="E7" s="23"/>
    </row>
    <row r="8" spans="1:14" x14ac:dyDescent="0.2">
      <c r="A8" s="13" t="s">
        <v>85</v>
      </c>
      <c r="B8" s="7"/>
      <c r="C8" s="24" t="s">
        <v>85</v>
      </c>
      <c r="D8" s="25"/>
      <c r="E8" s="25"/>
      <c r="F8" s="19"/>
      <c r="G8" s="19"/>
      <c r="H8" s="19"/>
      <c r="I8" s="19"/>
      <c r="J8" s="19"/>
      <c r="K8" s="19"/>
      <c r="L8" s="19"/>
      <c r="M8" s="19"/>
      <c r="N8" s="19"/>
    </row>
    <row r="9" spans="1:14" x14ac:dyDescent="0.2">
      <c r="A9" s="10" t="s">
        <v>26</v>
      </c>
      <c r="B9" s="10" t="s">
        <v>12</v>
      </c>
      <c r="C9" s="28" t="s">
        <v>26</v>
      </c>
      <c r="D9" s="26" t="s">
        <v>12</v>
      </c>
      <c r="E9" s="26" t="s">
        <v>141</v>
      </c>
      <c r="F9" s="19"/>
      <c r="G9" s="19"/>
      <c r="H9" s="19"/>
      <c r="I9" s="19"/>
      <c r="J9" s="19"/>
      <c r="K9" s="19"/>
      <c r="L9" s="19"/>
      <c r="M9" s="19"/>
      <c r="N9" s="19"/>
    </row>
    <row r="10" spans="1:14" x14ac:dyDescent="0.2">
      <c r="A10" s="10"/>
      <c r="B10" s="10" t="s">
        <v>23</v>
      </c>
      <c r="C10" s="29"/>
      <c r="D10" s="27" t="s">
        <v>23</v>
      </c>
      <c r="E10" s="27"/>
      <c r="F10" s="19"/>
      <c r="G10" s="19"/>
      <c r="H10" s="19"/>
      <c r="I10" s="19"/>
      <c r="J10" s="19"/>
      <c r="K10" s="19"/>
      <c r="L10" s="19"/>
      <c r="M10" s="19"/>
      <c r="N10" s="19"/>
    </row>
    <row r="11" spans="1:14" x14ac:dyDescent="0.2">
      <c r="A11" s="10"/>
      <c r="B11" s="11">
        <f>+Input!C28</f>
        <v>0.25</v>
      </c>
      <c r="C11" s="32"/>
      <c r="D11" s="30">
        <f>+Input!C28</f>
        <v>0.25</v>
      </c>
      <c r="E11" s="31">
        <f>D11</f>
        <v>0.25</v>
      </c>
      <c r="F11" s="19"/>
      <c r="G11" s="19"/>
      <c r="H11" s="19"/>
      <c r="I11" s="19"/>
      <c r="J11" s="19"/>
      <c r="K11" s="19"/>
      <c r="L11" s="19"/>
      <c r="M11" s="19"/>
      <c r="N11" s="19"/>
    </row>
    <row r="12" spans="1:14" x14ac:dyDescent="0.2">
      <c r="A12" s="21">
        <f>+Input!C11</f>
        <v>45431</v>
      </c>
      <c r="B12" s="11">
        <f>+IF(A12&lt;Input!$C$19,Input!$C$28,IF(A12&gt;Input!$C$22,IF(A12&lt;Input!$C$24,Input!$C$30,B11-Input!$C$64),MIN(B11+Input!$C$63,Input!C$30)))</f>
        <v>0.25</v>
      </c>
      <c r="C12" s="33">
        <f>+Input!C13</f>
        <v>45431</v>
      </c>
      <c r="D12" s="31">
        <f>+IF(C12&lt;Input!$C$19,Input!$C$28,IF(C12&gt;Input!$C$22,IF(C12&lt;Input!$C$24,Input!$C$30,D11-Input!$C$64),MIN(D11+Input!$C$63,Input!$C$30)))</f>
        <v>0.25</v>
      </c>
      <c r="E12" s="31">
        <f>D12</f>
        <v>0.25</v>
      </c>
      <c r="F12" s="19"/>
      <c r="G12" s="19"/>
      <c r="H12" s="19"/>
      <c r="I12" s="19"/>
      <c r="J12" s="19"/>
      <c r="K12" s="19"/>
      <c r="L12" s="19"/>
      <c r="M12" s="19"/>
      <c r="N12" s="19"/>
    </row>
    <row r="13" spans="1:14" x14ac:dyDescent="0.2">
      <c r="A13" s="21">
        <f>IF(A12&lt;Input!$C$26,'Crop Coeff'!A12+1,"")</f>
        <v>45432</v>
      </c>
      <c r="B13" s="11">
        <f>+IF(A13="","",IF(A13&lt;Input!$C$19,Input!$C$28,IF(A13&gt;Input!$C$22,IF(A13&lt;Input!$C$24,Input!$C$30,B12-Input!$C$64),MIN(B12+Input!$C$63,Input!C$30))))</f>
        <v>0.25</v>
      </c>
      <c r="C13" s="33">
        <f>IF(C12&lt;Input!$C$26,'Crop Coeff'!C12+1,"")</f>
        <v>45432</v>
      </c>
      <c r="D13" s="31">
        <f>+IF(C13="","",IF(C13&lt;Input!$C$19,Input!$C$28,IF(C13&gt;Input!$C$22,IF(C13&lt;Input!$C$24,Input!$C$30,D12-Input!$C$64),MIN(D12+Input!$C$63,Input!$C$30))))</f>
        <v>0.25</v>
      </c>
      <c r="E13" s="31">
        <f>IF(Budget!G17&lt;Budget!$F$4,'Crop Coeff'!D13*Budget!G17/Budget!$F$4,'Crop Coeff'!D13)</f>
        <v>0.25</v>
      </c>
      <c r="F13" s="19"/>
      <c r="G13" s="19"/>
      <c r="H13" s="19"/>
      <c r="I13" s="19"/>
      <c r="J13" s="19"/>
      <c r="K13" s="19"/>
      <c r="L13" s="19"/>
      <c r="M13" s="19"/>
      <c r="N13" s="19"/>
    </row>
    <row r="14" spans="1:14" x14ac:dyDescent="0.2">
      <c r="A14" s="21">
        <f>IF(A13&lt;Input!$C$26,'Crop Coeff'!A13+1,"")</f>
        <v>45433</v>
      </c>
      <c r="B14" s="11">
        <f>+IF(A14="","",IF(A14&lt;Input!$C$19,Input!$C$28,IF(A14&gt;Input!$C$22,IF(A14&lt;Input!$C$24,Input!$C$30,B13-Input!$C$64),MIN(B13+Input!$C$63,Input!C$30))))</f>
        <v>0.25</v>
      </c>
      <c r="C14" s="33">
        <f>IF(C13&lt;Input!$C$26,'Crop Coeff'!C13+1,"")</f>
        <v>45433</v>
      </c>
      <c r="D14" s="31">
        <f>+IF(C14="","",IF(C14&lt;Input!$C$19,Input!$C$28,IF(C14&gt;Input!$C$22,IF(C14&lt;Input!$C$24,Input!$C$30,D13-Input!$C$64),MIN(D13+Input!$C$63,Input!$C$30))))</f>
        <v>0.25</v>
      </c>
      <c r="E14" s="31">
        <f>IF(Budget!G18&lt;Budget!$F$4,'Crop Coeff'!D14*Budget!G18/Budget!$F$4,'Crop Coeff'!D14)</f>
        <v>0.25</v>
      </c>
      <c r="F14" s="19"/>
      <c r="G14" s="19"/>
      <c r="H14" s="19"/>
      <c r="I14" s="19"/>
      <c r="J14" s="19"/>
      <c r="K14" s="19"/>
      <c r="L14" s="19"/>
      <c r="M14" s="19"/>
      <c r="N14" s="19"/>
    </row>
    <row r="15" spans="1:14" x14ac:dyDescent="0.2">
      <c r="A15" s="21">
        <f>IF(A14&lt;Input!$C$26,'Crop Coeff'!A14+1,"")</f>
        <v>45434</v>
      </c>
      <c r="B15" s="11">
        <f>+IF(A15="","",IF(A15&lt;Input!$C$19,Input!$C$28,IF(A15&gt;Input!$C$22,IF(A15&lt;Input!$C$24,Input!$C$30,B14-Input!$C$64),MIN(B14+Input!$C$63,Input!C$30))))</f>
        <v>0.25</v>
      </c>
      <c r="C15" s="33">
        <f>IF(C14&lt;Input!$C$26,'Crop Coeff'!C14+1,"")</f>
        <v>45434</v>
      </c>
      <c r="D15" s="31">
        <f>+IF(C15="","",IF(C15&lt;Input!$C$19,Input!$C$28,IF(C15&gt;Input!$C$22,IF(C15&lt;Input!$C$24,Input!$C$30,D14-Input!$C$64),MIN(D14+Input!$C$63,Input!$C$30))))</f>
        <v>0.25</v>
      </c>
      <c r="E15" s="31">
        <f>IF(Budget!G19&lt;Budget!$F$4,'Crop Coeff'!D15*Budget!G19/Budget!$F$4,'Crop Coeff'!D15)</f>
        <v>0.25</v>
      </c>
      <c r="F15" s="19"/>
      <c r="G15" s="19"/>
      <c r="H15" s="19"/>
      <c r="I15" s="19"/>
      <c r="J15" s="19"/>
      <c r="K15" s="19"/>
      <c r="L15" s="19"/>
      <c r="M15" s="19"/>
      <c r="N15" s="19"/>
    </row>
    <row r="16" spans="1:14" x14ac:dyDescent="0.2">
      <c r="A16" s="21">
        <f>IF(A15&lt;Input!$C$26,'Crop Coeff'!A15+1,"")</f>
        <v>45435</v>
      </c>
      <c r="B16" s="11">
        <f>+IF(A16="","",IF(A16&lt;Input!$C$19,Input!$C$28,IF(A16&gt;Input!$C$22,IF(A16&lt;Input!$C$24,Input!$C$30,B15-Input!$C$64),MIN(B15+Input!$C$63,Input!C$30))))</f>
        <v>0.25</v>
      </c>
      <c r="C16" s="33">
        <f>IF(C15&lt;Input!$C$26,'Crop Coeff'!C15+1,"")</f>
        <v>45435</v>
      </c>
      <c r="D16" s="31">
        <f>+IF(C16="","",IF(C16&lt;Input!$C$19,Input!$C$28,IF(C16&gt;Input!$C$22,IF(C16&lt;Input!$C$24,Input!$C$30,D15-Input!$C$64),MIN(D15+Input!$C$63,Input!$C$30))))</f>
        <v>0.25</v>
      </c>
      <c r="E16" s="31">
        <f>IF(Budget!G20&lt;Budget!$F$4,'Crop Coeff'!D16*Budget!G20/Budget!$F$4,'Crop Coeff'!D16)</f>
        <v>0.25</v>
      </c>
      <c r="F16" s="19"/>
      <c r="G16" s="19"/>
      <c r="H16" s="19"/>
      <c r="I16" s="19"/>
      <c r="J16" s="19"/>
      <c r="K16" s="19"/>
      <c r="L16" s="19"/>
      <c r="M16" s="19"/>
      <c r="N16" s="19"/>
    </row>
    <row r="17" spans="1:14" x14ac:dyDescent="0.2">
      <c r="A17" s="21">
        <f>IF(A16&lt;Input!$C$26,'Crop Coeff'!A16+1,"")</f>
        <v>45436</v>
      </c>
      <c r="B17" s="11">
        <f>+IF(A17="","",IF(A17&lt;Input!$C$19,Input!$C$28,IF(A17&gt;Input!$C$22,IF(A17&lt;Input!$C$24,Input!$C$30,B16-Input!$C$64),MIN(B16+Input!$C$63,Input!C$30))))</f>
        <v>0.25</v>
      </c>
      <c r="C17" s="33">
        <f>IF(C16&lt;Input!$C$26,'Crop Coeff'!C16+1,"")</f>
        <v>45436</v>
      </c>
      <c r="D17" s="31">
        <f>+IF(C17="","",IF(C17&lt;Input!$C$19,Input!$C$28,IF(C17&gt;Input!$C$22,IF(C17&lt;Input!$C$24,Input!$C$30,D16-Input!$C$64),MIN(D16+Input!$C$63,Input!$C$30))))</f>
        <v>0.25</v>
      </c>
      <c r="E17" s="31">
        <f>IF(Budget!G21&lt;Budget!$F$4,'Crop Coeff'!D17*Budget!G21/Budget!$F$4,'Crop Coeff'!D17)</f>
        <v>0.25</v>
      </c>
      <c r="F17" s="19"/>
      <c r="G17" s="19"/>
      <c r="H17" s="19"/>
      <c r="I17" s="19"/>
      <c r="J17" s="19"/>
      <c r="K17" s="19"/>
      <c r="L17" s="19"/>
      <c r="M17" s="19"/>
      <c r="N17" s="19"/>
    </row>
    <row r="18" spans="1:14" x14ac:dyDescent="0.2">
      <c r="A18" s="21">
        <f>IF(A17&lt;Input!$C$26,'Crop Coeff'!A17+1,"")</f>
        <v>45437</v>
      </c>
      <c r="B18" s="11">
        <f>+IF(A18="","",IF(A18&lt;Input!$C$19,Input!$C$28,IF(A18&gt;Input!$C$22,IF(A18&lt;Input!$C$24,Input!$C$30,B17-Input!$C$64),MIN(B17+Input!$C$63,Input!C$30))))</f>
        <v>0.25</v>
      </c>
      <c r="C18" s="33">
        <f>IF(C17&lt;Input!$C$26,'Crop Coeff'!C17+1,"")</f>
        <v>45437</v>
      </c>
      <c r="D18" s="31">
        <f>+IF(C18="","",IF(C18&lt;Input!$C$19,Input!$C$28,IF(C18&gt;Input!$C$22,IF(C18&lt;Input!$C$24,Input!$C$30,D17-Input!$C$64),MIN(D17+Input!$C$63,Input!$C$30))))</f>
        <v>0.25</v>
      </c>
      <c r="E18" s="31">
        <f>IF(Budget!G22&lt;Budget!$F$4,'Crop Coeff'!D18*Budget!G22/Budget!$F$4,'Crop Coeff'!D18)</f>
        <v>0.25</v>
      </c>
      <c r="F18" s="19"/>
      <c r="G18" s="19"/>
      <c r="H18" s="19"/>
      <c r="I18" s="19"/>
      <c r="J18" s="19"/>
      <c r="K18" s="19"/>
      <c r="L18" s="19"/>
      <c r="M18" s="19"/>
      <c r="N18" s="19"/>
    </row>
    <row r="19" spans="1:14" x14ac:dyDescent="0.2">
      <c r="A19" s="21">
        <f>IF(A18&lt;Input!$C$26,'Crop Coeff'!A18+1,"")</f>
        <v>45438</v>
      </c>
      <c r="B19" s="11">
        <f>+IF(A19="","",IF(A19&lt;Input!$C$19,Input!$C$28,IF(A19&gt;Input!$C$22,IF(A19&lt;Input!$C$24,Input!$C$30,B18-Input!$C$64),MIN(B18+Input!$C$63,Input!C$30))))</f>
        <v>0.25</v>
      </c>
      <c r="C19" s="33">
        <f>IF(C18&lt;Input!$C$26,'Crop Coeff'!C18+1,"")</f>
        <v>45438</v>
      </c>
      <c r="D19" s="31">
        <f>+IF(C19="","",IF(C19&lt;Input!$C$19,Input!$C$28,IF(C19&gt;Input!$C$22,IF(C19&lt;Input!$C$24,Input!$C$30,D18-Input!$C$64),MIN(D18+Input!$C$63,Input!$C$30))))</f>
        <v>0.25</v>
      </c>
      <c r="E19" s="31">
        <f>IF(Budget!G23&lt;Budget!$F$4,'Crop Coeff'!D19*Budget!G23/Budget!$F$4,'Crop Coeff'!D19)</f>
        <v>0.25</v>
      </c>
      <c r="F19" s="19"/>
      <c r="G19" s="19"/>
      <c r="H19" s="19"/>
      <c r="I19" s="19"/>
      <c r="J19" s="19"/>
      <c r="K19" s="19"/>
      <c r="L19" s="19"/>
      <c r="M19" s="19"/>
      <c r="N19" s="19"/>
    </row>
    <row r="20" spans="1:14" x14ac:dyDescent="0.2">
      <c r="A20" s="21">
        <f>IF(A19&lt;Input!$C$26,'Crop Coeff'!A19+1,"")</f>
        <v>45439</v>
      </c>
      <c r="B20" s="11">
        <f>+IF(A20="","",IF(A20&lt;Input!$C$19,Input!$C$28,IF(A20&gt;Input!$C$22,IF(A20&lt;Input!$C$24,Input!$C$30,B19-Input!$C$64),MIN(B19+Input!$C$63,Input!C$30))))</f>
        <v>0.25</v>
      </c>
      <c r="C20" s="33">
        <f>IF(C19&lt;Input!$C$26,'Crop Coeff'!C19+1,"")</f>
        <v>45439</v>
      </c>
      <c r="D20" s="31">
        <f>+IF(C20="","",IF(C20&lt;Input!$C$19,Input!$C$28,IF(C20&gt;Input!$C$22,IF(C20&lt;Input!$C$24,Input!$C$30,D19-Input!$C$64),MIN(D19+Input!$C$63,Input!$C$30))))</f>
        <v>0.25</v>
      </c>
      <c r="E20" s="31">
        <f>IF(Budget!G24&lt;Budget!$F$4,'Crop Coeff'!D20*Budget!G24/Budget!$F$4,'Crop Coeff'!D20)</f>
        <v>0.25</v>
      </c>
      <c r="F20" s="19"/>
      <c r="G20" s="19"/>
      <c r="H20" s="19"/>
      <c r="I20" s="19"/>
      <c r="J20" s="19"/>
      <c r="K20" s="19"/>
      <c r="L20" s="19"/>
      <c r="M20" s="19"/>
      <c r="N20" s="19"/>
    </row>
    <row r="21" spans="1:14" x14ac:dyDescent="0.2">
      <c r="A21" s="21">
        <f>IF(A20&lt;Input!$C$26,'Crop Coeff'!A20+1,"")</f>
        <v>45440</v>
      </c>
      <c r="B21" s="11">
        <f>+IF(A21="","",IF(A21&lt;Input!$C$19,Input!$C$28,IF(A21&gt;Input!$C$22,IF(A21&lt;Input!$C$24,Input!$C$30,B20-Input!$C$64),MIN(B20+Input!$C$63,Input!C$30))))</f>
        <v>0.25</v>
      </c>
      <c r="C21" s="33">
        <f>IF(C20&lt;Input!$C$26,'Crop Coeff'!C20+1,"")</f>
        <v>45440</v>
      </c>
      <c r="D21" s="31">
        <f>+IF(C21="","",IF(C21&lt;Input!$C$19,Input!$C$28,IF(C21&gt;Input!$C$22,IF(C21&lt;Input!$C$24,Input!$C$30,D20-Input!$C$64),MIN(D20+Input!$C$63,Input!$C$30))))</f>
        <v>0.25</v>
      </c>
      <c r="E21" s="31">
        <f>IF(Budget!G25&lt;Budget!$F$4,'Crop Coeff'!D21*Budget!G25/Budget!$F$4,'Crop Coeff'!D21)</f>
        <v>0.25</v>
      </c>
      <c r="F21" s="19"/>
      <c r="G21" s="19"/>
      <c r="H21" s="19"/>
      <c r="I21" s="19"/>
      <c r="J21" s="19"/>
      <c r="K21" s="19"/>
      <c r="L21" s="19"/>
      <c r="M21" s="19"/>
      <c r="N21" s="19"/>
    </row>
    <row r="22" spans="1:14" x14ac:dyDescent="0.2">
      <c r="A22" s="21">
        <f>IF(A21&lt;Input!$C$26,'Crop Coeff'!A21+1,"")</f>
        <v>45441</v>
      </c>
      <c r="B22" s="11">
        <f>+IF(A22="","",IF(A22&lt;Input!$C$19,Input!$C$28,IF(A22&gt;Input!$C$22,IF(A22&lt;Input!$C$24,Input!$C$30,B21-Input!$C$64),MIN(B21+Input!$C$63,Input!C$30))))</f>
        <v>0.25</v>
      </c>
      <c r="C22" s="33">
        <f>IF(C21&lt;Input!$C$26,'Crop Coeff'!C21+1,"")</f>
        <v>45441</v>
      </c>
      <c r="D22" s="31">
        <f>+IF(C22="","",IF(C22&lt;Input!$C$19,Input!$C$28,IF(C22&gt;Input!$C$22,IF(C22&lt;Input!$C$24,Input!$C$30,D21-Input!$C$64),MIN(D21+Input!$C$63,Input!$C$30))))</f>
        <v>0.25</v>
      </c>
      <c r="E22" s="31">
        <f>IF(Budget!G26&lt;Budget!$F$4,'Crop Coeff'!D22*Budget!G26/Budget!$F$4,'Crop Coeff'!D22)</f>
        <v>0.25</v>
      </c>
      <c r="F22" s="19"/>
      <c r="G22" s="19"/>
      <c r="H22" s="19"/>
      <c r="I22" s="19"/>
      <c r="J22" s="19"/>
      <c r="K22" s="19"/>
      <c r="L22" s="19"/>
      <c r="M22" s="19"/>
      <c r="N22" s="19"/>
    </row>
    <row r="23" spans="1:14" x14ac:dyDescent="0.2">
      <c r="A23" s="21">
        <f>IF(A22&lt;Input!$C$26,'Crop Coeff'!A22+1,"")</f>
        <v>45442</v>
      </c>
      <c r="B23" s="11">
        <f>+IF(A23="","",IF(A23&lt;Input!$C$19,Input!$C$28,IF(A23&gt;Input!$C$22,IF(A23&lt;Input!$C$24,Input!$C$30,B22-Input!$C$64),MIN(B22+Input!$C$63,Input!C$30))))</f>
        <v>0.25</v>
      </c>
      <c r="C23" s="33">
        <f>IF(C22&lt;Input!$C$26,'Crop Coeff'!C22+1,"")</f>
        <v>45442</v>
      </c>
      <c r="D23" s="31">
        <f>+IF(C23="","",IF(C23&lt;Input!$C$19,Input!$C$28,IF(C23&gt;Input!$C$22,IF(C23&lt;Input!$C$24,Input!$C$30,D22-Input!$C$64),MIN(D22+Input!$C$63,Input!$C$30))))</f>
        <v>0.25</v>
      </c>
      <c r="E23" s="31">
        <f>IF(Budget!G27&lt;Budget!$F$4,'Crop Coeff'!D23*Budget!G27/Budget!$F$4,'Crop Coeff'!D23)</f>
        <v>0.25</v>
      </c>
      <c r="F23" s="19"/>
      <c r="G23" s="19"/>
      <c r="H23" s="19"/>
      <c r="I23" s="19"/>
      <c r="J23" s="19"/>
      <c r="K23" s="19"/>
      <c r="L23" s="19"/>
      <c r="M23" s="19"/>
      <c r="N23" s="19"/>
    </row>
    <row r="24" spans="1:14" x14ac:dyDescent="0.2">
      <c r="A24" s="21">
        <f>IF(A23&lt;Input!$C$26,'Crop Coeff'!A23+1,"")</f>
        <v>45443</v>
      </c>
      <c r="B24" s="11">
        <f>+IF(A24="","",IF(A24&lt;Input!$C$19,Input!$C$28,IF(A24&gt;Input!$C$22,IF(A24&lt;Input!$C$24,Input!$C$30,B23-Input!$C$64),MIN(B23+Input!$C$63,Input!C$30))))</f>
        <v>0.25</v>
      </c>
      <c r="C24" s="33">
        <f>IF(C23&lt;Input!$C$26,'Crop Coeff'!C23+1,"")</f>
        <v>45443</v>
      </c>
      <c r="D24" s="31">
        <f>+IF(C24="","",IF(C24&lt;Input!$C$19,Input!$C$28,IF(C24&gt;Input!$C$22,IF(C24&lt;Input!$C$24,Input!$C$30,D23-Input!$C$64),MIN(D23+Input!$C$63,Input!$C$30))))</f>
        <v>0.25</v>
      </c>
      <c r="E24" s="31">
        <f>IF(Budget!G28&lt;Budget!$F$4,'Crop Coeff'!D24*Budget!G28/Budget!$F$4,'Crop Coeff'!D24)</f>
        <v>0.25</v>
      </c>
      <c r="F24" s="19"/>
      <c r="G24" s="19"/>
      <c r="H24" s="19"/>
      <c r="I24" s="19"/>
      <c r="J24" s="19"/>
      <c r="K24" s="19"/>
      <c r="L24" s="19"/>
      <c r="M24" s="19"/>
      <c r="N24" s="19"/>
    </row>
    <row r="25" spans="1:14" x14ac:dyDescent="0.2">
      <c r="A25" s="21">
        <f>IF(A24&lt;Input!$C$26,'Crop Coeff'!A24+1,"")</f>
        <v>45444</v>
      </c>
      <c r="B25" s="11">
        <f>+IF(A25="","",IF(A25&lt;Input!$C$19,Input!$C$28,IF(A25&gt;Input!$C$22,IF(A25&lt;Input!$C$24,Input!$C$30,B24-Input!$C$64),MIN(B24+Input!$C$63,Input!C$30))))</f>
        <v>0.25</v>
      </c>
      <c r="C25" s="33">
        <f>IF(C24&lt;Input!$C$26,'Crop Coeff'!C24+1,"")</f>
        <v>45444</v>
      </c>
      <c r="D25" s="31">
        <f>+IF(C25="","",IF(C25&lt;Input!$C$19,Input!$C$28,IF(C25&gt;Input!$C$22,IF(C25&lt;Input!$C$24,Input!$C$30,D24-Input!$C$64),MIN(D24+Input!$C$63,Input!$C$30))))</f>
        <v>0.25</v>
      </c>
      <c r="E25" s="31">
        <f>IF(Budget!G29&lt;Budget!$F$4,'Crop Coeff'!D25*Budget!G29/Budget!$F$4,'Crop Coeff'!D25)</f>
        <v>0.25</v>
      </c>
      <c r="F25" s="19"/>
      <c r="G25" s="19"/>
      <c r="H25" s="19"/>
      <c r="I25" s="19"/>
      <c r="J25" s="19"/>
      <c r="K25" s="19"/>
      <c r="L25" s="19"/>
      <c r="M25" s="19"/>
      <c r="N25" s="19"/>
    </row>
    <row r="26" spans="1:14" x14ac:dyDescent="0.2">
      <c r="A26" s="21">
        <f>IF(A25&lt;Input!$C$26,'Crop Coeff'!A25+1,"")</f>
        <v>45445</v>
      </c>
      <c r="B26" s="11">
        <f>+IF(A26="","",IF(A26&lt;Input!$C$19,Input!$C$28,IF(A26&gt;Input!$C$22,IF(A26&lt;Input!$C$24,Input!$C$30,B25-Input!$C$64),MIN(B25+Input!$C$63,Input!C$30))))</f>
        <v>0.25</v>
      </c>
      <c r="C26" s="33">
        <f>IF(C25&lt;Input!$C$26,'Crop Coeff'!C25+1,"")</f>
        <v>45445</v>
      </c>
      <c r="D26" s="31">
        <f>+IF(C26="","",IF(C26&lt;Input!$C$19,Input!$C$28,IF(C26&gt;Input!$C$22,IF(C26&lt;Input!$C$24,Input!$C$30,D25-Input!$C$64),MIN(D25+Input!$C$63,Input!$C$30))))</f>
        <v>0.25</v>
      </c>
      <c r="E26" s="31">
        <f>IF(Budget!G30&lt;Budget!$F$4,'Crop Coeff'!D26*Budget!G30/Budget!$F$4,'Crop Coeff'!D26)</f>
        <v>0.25</v>
      </c>
      <c r="F26" s="19"/>
      <c r="G26" s="19"/>
      <c r="H26" s="19"/>
      <c r="I26" s="19"/>
      <c r="J26" s="19"/>
      <c r="K26" s="19"/>
      <c r="L26" s="19"/>
      <c r="M26" s="19"/>
      <c r="N26" s="19"/>
    </row>
    <row r="27" spans="1:14" x14ac:dyDescent="0.2">
      <c r="A27" s="21">
        <f>IF(A26&lt;Input!$C$26,'Crop Coeff'!A26+1,"")</f>
        <v>45446</v>
      </c>
      <c r="B27" s="11">
        <f>+IF(A27="","",IF(A27&lt;Input!$C$19,Input!$C$28,IF(A27&gt;Input!$C$22,IF(A27&lt;Input!$C$24,Input!$C$30,B26-Input!$C$64),MIN(B26+Input!$C$63,Input!C$30))))</f>
        <v>0.25</v>
      </c>
      <c r="C27" s="33">
        <f>IF(C26&lt;Input!$C$26,'Crop Coeff'!C26+1,"")</f>
        <v>45446</v>
      </c>
      <c r="D27" s="31">
        <f>+IF(C27="","",IF(C27&lt;Input!$C$19,Input!$C$28,IF(C27&gt;Input!$C$22,IF(C27&lt;Input!$C$24,Input!$C$30,D26-Input!$C$64),MIN(D26+Input!$C$63,Input!$C$30))))</f>
        <v>0.25</v>
      </c>
      <c r="E27" s="31">
        <f>IF(Budget!G31&lt;Budget!$F$4,'Crop Coeff'!D27*Budget!G31/Budget!$F$4,'Crop Coeff'!D27)</f>
        <v>0.25</v>
      </c>
      <c r="F27" s="19"/>
      <c r="G27" s="19"/>
      <c r="H27" s="19"/>
      <c r="I27" s="19"/>
      <c r="J27" s="19"/>
      <c r="K27" s="19"/>
      <c r="L27" s="19"/>
      <c r="M27" s="19"/>
      <c r="N27" s="19"/>
    </row>
    <row r="28" spans="1:14" x14ac:dyDescent="0.2">
      <c r="A28" s="21">
        <f>IF(A27&lt;Input!$C$26,'Crop Coeff'!A27+1,"")</f>
        <v>45447</v>
      </c>
      <c r="B28" s="11">
        <f>+IF(A28="","",IF(A28&lt;Input!$C$19,Input!$C$28,IF(A28&gt;Input!$C$22,IF(A28&lt;Input!$C$24,Input!$C$30,B27-Input!$C$64),MIN(B27+Input!$C$63,Input!C$30))))</f>
        <v>0.25</v>
      </c>
      <c r="C28" s="33">
        <f>IF(C27&lt;Input!$C$26,'Crop Coeff'!C27+1,"")</f>
        <v>45447</v>
      </c>
      <c r="D28" s="31">
        <f>+IF(C28="","",IF(C28&lt;Input!$C$19,Input!$C$28,IF(C28&gt;Input!$C$22,IF(C28&lt;Input!$C$24,Input!$C$30,D27-Input!$C$64),MIN(D27+Input!$C$63,Input!$C$30))))</f>
        <v>0.25</v>
      </c>
      <c r="E28" s="31">
        <f>IF(Budget!G32&lt;Budget!$F$4,'Crop Coeff'!D28*Budget!G32/Budget!$F$4,'Crop Coeff'!D28)</f>
        <v>0.25</v>
      </c>
      <c r="F28" s="19"/>
      <c r="G28" s="19"/>
      <c r="H28" s="19"/>
      <c r="I28" s="19"/>
      <c r="J28" s="19"/>
      <c r="K28" s="19"/>
      <c r="L28" s="19"/>
      <c r="M28" s="19"/>
      <c r="N28" s="19"/>
    </row>
    <row r="29" spans="1:14" x14ac:dyDescent="0.2">
      <c r="A29" s="21">
        <f>IF(A28&lt;Input!$C$26,'Crop Coeff'!A28+1,"")</f>
        <v>45448</v>
      </c>
      <c r="B29" s="11">
        <f>+IF(A29="","",IF(A29&lt;Input!$C$19,Input!$C$28,IF(A29&gt;Input!$C$22,IF(A29&lt;Input!$C$24,Input!$C$30,B28-Input!$C$64),MIN(B28+Input!$C$63,Input!C$30))))</f>
        <v>0.25</v>
      </c>
      <c r="C29" s="33">
        <f>IF(C28&lt;Input!$C$26,'Crop Coeff'!C28+1,"")</f>
        <v>45448</v>
      </c>
      <c r="D29" s="31">
        <f>+IF(C29="","",IF(C29&lt;Input!$C$19,Input!$C$28,IF(C29&gt;Input!$C$22,IF(C29&lt;Input!$C$24,Input!$C$30,D28-Input!$C$64),MIN(D28+Input!$C$63,Input!$C$30))))</f>
        <v>0.25</v>
      </c>
      <c r="E29" s="31">
        <f>IF(Budget!G33&lt;Budget!$F$4,'Crop Coeff'!D29*Budget!G33/Budget!$F$4,'Crop Coeff'!D29)</f>
        <v>0.25</v>
      </c>
      <c r="F29" s="19"/>
      <c r="G29" s="19"/>
      <c r="H29" s="19"/>
      <c r="I29" s="19"/>
      <c r="J29" s="19"/>
      <c r="K29" s="19"/>
      <c r="L29" s="19"/>
      <c r="M29" s="19"/>
      <c r="N29" s="19"/>
    </row>
    <row r="30" spans="1:14" x14ac:dyDescent="0.2">
      <c r="A30" s="21">
        <f>IF(A29&lt;Input!$C$26,'Crop Coeff'!A29+1,"")</f>
        <v>45449</v>
      </c>
      <c r="B30" s="11">
        <f>+IF(A30="","",IF(A30&lt;Input!$C$19,Input!$C$28,IF(A30&gt;Input!$C$22,IF(A30&lt;Input!$C$24,Input!$C$30,B29-Input!$C$64),MIN(B29+Input!$C$63,Input!C$30))))</f>
        <v>0.25</v>
      </c>
      <c r="C30" s="33">
        <f>IF(C29&lt;Input!$C$26,'Crop Coeff'!C29+1,"")</f>
        <v>45449</v>
      </c>
      <c r="D30" s="31">
        <f>+IF(C30="","",IF(C30&lt;Input!$C$19,Input!$C$28,IF(C30&gt;Input!$C$22,IF(C30&lt;Input!$C$24,Input!$C$30,D29-Input!$C$64),MIN(D29+Input!$C$63,Input!$C$30))))</f>
        <v>0.25</v>
      </c>
      <c r="E30" s="31">
        <f>IF(Budget!G34&lt;Budget!$F$4,'Crop Coeff'!D30*Budget!G34/Budget!$F$4,'Crop Coeff'!D30)</f>
        <v>0.25</v>
      </c>
      <c r="F30" s="19"/>
      <c r="G30" s="19"/>
      <c r="H30" s="19"/>
      <c r="I30" s="19"/>
      <c r="J30" s="19"/>
      <c r="K30" s="19"/>
      <c r="L30" s="19"/>
      <c r="M30" s="19"/>
      <c r="N30" s="19"/>
    </row>
    <row r="31" spans="1:14" x14ac:dyDescent="0.2">
      <c r="A31" s="21">
        <f>IF(A30&lt;Input!$C$26,'Crop Coeff'!A30+1,"")</f>
        <v>45450</v>
      </c>
      <c r="B31" s="11">
        <f>+IF(A31="","",IF(A31&lt;Input!$C$19,Input!$C$28,IF(A31&gt;Input!$C$22,IF(A31&lt;Input!$C$24,Input!$C$30,B30-Input!$C$64),MIN(B30+Input!$C$63,Input!C$30))))</f>
        <v>0.28166666666666668</v>
      </c>
      <c r="C31" s="33">
        <f>IF(C30&lt;Input!$C$26,'Crop Coeff'!C30+1,"")</f>
        <v>45450</v>
      </c>
      <c r="D31" s="31">
        <f>+IF(C31="","",IF(C31&lt;Input!$C$19,Input!$C$28,IF(C31&gt;Input!$C$22,IF(C31&lt;Input!$C$24,Input!$C$30,D30-Input!$C$64),MIN(D30+Input!$C$63,Input!$C$30))))</f>
        <v>0.28166666666666668</v>
      </c>
      <c r="E31" s="31">
        <f>IF(Budget!G35&lt;Budget!$F$4,'Crop Coeff'!D31*Budget!G35/Budget!$F$4,'Crop Coeff'!D31)</f>
        <v>0.28166666666666668</v>
      </c>
      <c r="F31" s="19"/>
      <c r="G31" s="19"/>
      <c r="H31" s="19"/>
      <c r="I31" s="19"/>
      <c r="J31" s="19"/>
      <c r="K31" s="19"/>
      <c r="L31" s="19"/>
      <c r="M31" s="19"/>
      <c r="N31" s="19"/>
    </row>
    <row r="32" spans="1:14" x14ac:dyDescent="0.2">
      <c r="A32" s="21">
        <f>IF(A31&lt;Input!$C$26,'Crop Coeff'!A31+1,"")</f>
        <v>45451</v>
      </c>
      <c r="B32" s="11">
        <f>+IF(A32="","",IF(A32&lt;Input!$C$19,Input!$C$28,IF(A32&gt;Input!$C$22,IF(A32&lt;Input!$C$24,Input!$C$30,B31-Input!$C$64),MIN(B31+Input!$C$63,Input!C$30))))</f>
        <v>0.31333333333333335</v>
      </c>
      <c r="C32" s="33">
        <f>IF(C31&lt;Input!$C$26,'Crop Coeff'!C31+1,"")</f>
        <v>45451</v>
      </c>
      <c r="D32" s="31">
        <f>+IF(C32="","",IF(C32&lt;Input!$C$19,Input!$C$28,IF(C32&gt;Input!$C$22,IF(C32&lt;Input!$C$24,Input!$C$30,D31-Input!$C$64),MIN(D31+Input!$C$63,Input!$C$30))))</f>
        <v>0.31333333333333335</v>
      </c>
      <c r="E32" s="31">
        <f>IF(Budget!G36&lt;Budget!$F$4,'Crop Coeff'!D32*Budget!G36/Budget!$F$4,'Crop Coeff'!D32)</f>
        <v>0.31333333333333335</v>
      </c>
      <c r="F32" s="19"/>
      <c r="G32" s="19"/>
      <c r="H32" s="19"/>
      <c r="I32" s="19"/>
      <c r="J32" s="19"/>
      <c r="K32" s="19"/>
      <c r="L32" s="19"/>
      <c r="M32" s="19"/>
      <c r="N32" s="19"/>
    </row>
    <row r="33" spans="1:14" x14ac:dyDescent="0.2">
      <c r="A33" s="21">
        <f>IF(A32&lt;Input!$C$26,'Crop Coeff'!A32+1,"")</f>
        <v>45452</v>
      </c>
      <c r="B33" s="11">
        <f>+IF(A33="","",IF(A33&lt;Input!$C$19,Input!$C$28,IF(A33&gt;Input!$C$22,IF(A33&lt;Input!$C$24,Input!$C$30,B32-Input!$C$64),MIN(B32+Input!$C$63,Input!C$30))))</f>
        <v>0.34500000000000003</v>
      </c>
      <c r="C33" s="33">
        <f>IF(C32&lt;Input!$C$26,'Crop Coeff'!C32+1,"")</f>
        <v>45452</v>
      </c>
      <c r="D33" s="31">
        <f>+IF(C33="","",IF(C33&lt;Input!$C$19,Input!$C$28,IF(C33&gt;Input!$C$22,IF(C33&lt;Input!$C$24,Input!$C$30,D32-Input!$C$64),MIN(D32+Input!$C$63,Input!$C$30))))</f>
        <v>0.34500000000000003</v>
      </c>
      <c r="E33" s="31">
        <f>IF(Budget!G37&lt;Budget!$F$4,'Crop Coeff'!D33*Budget!G37/Budget!$F$4,'Crop Coeff'!D33)</f>
        <v>0.34500000000000003</v>
      </c>
      <c r="F33" s="19"/>
      <c r="G33" s="19"/>
      <c r="H33" s="19"/>
      <c r="I33" s="19"/>
      <c r="J33" s="19"/>
      <c r="K33" s="19"/>
      <c r="L33" s="19"/>
      <c r="M33" s="19"/>
      <c r="N33" s="19"/>
    </row>
    <row r="34" spans="1:14" x14ac:dyDescent="0.2">
      <c r="A34" s="21">
        <f>IF(A33&lt;Input!$C$26,'Crop Coeff'!A33+1,"")</f>
        <v>45453</v>
      </c>
      <c r="B34" s="11">
        <f>+IF(A34="","",IF(A34&lt;Input!$C$19,Input!$C$28,IF(A34&gt;Input!$C$22,IF(A34&lt;Input!$C$24,Input!$C$30,B33-Input!$C$64),MIN(B33+Input!$C$63,Input!C$30))))</f>
        <v>0.37666666666666671</v>
      </c>
      <c r="C34" s="33">
        <f>IF(C33&lt;Input!$C$26,'Crop Coeff'!C33+1,"")</f>
        <v>45453</v>
      </c>
      <c r="D34" s="31">
        <f>+IF(C34="","",IF(C34&lt;Input!$C$19,Input!$C$28,IF(C34&gt;Input!$C$22,IF(C34&lt;Input!$C$24,Input!$C$30,D33-Input!$C$64),MIN(D33+Input!$C$63,Input!$C$30))))</f>
        <v>0.37666666666666671</v>
      </c>
      <c r="E34" s="31">
        <f>IF(Budget!G38&lt;Budget!$F$4,'Crop Coeff'!D34*Budget!G38/Budget!$F$4,'Crop Coeff'!D34)</f>
        <v>0.37666666666666671</v>
      </c>
      <c r="F34" s="19"/>
      <c r="G34" s="19"/>
      <c r="H34" s="19"/>
      <c r="I34" s="19"/>
      <c r="J34" s="19"/>
      <c r="K34" s="19"/>
      <c r="L34" s="19"/>
      <c r="M34" s="19"/>
      <c r="N34" s="19"/>
    </row>
    <row r="35" spans="1:14" x14ac:dyDescent="0.2">
      <c r="A35" s="21">
        <f>IF(A34&lt;Input!$C$26,'Crop Coeff'!A34+1,"")</f>
        <v>45454</v>
      </c>
      <c r="B35" s="11">
        <f>+IF(A35="","",IF(A35&lt;Input!$C$19,Input!$C$28,IF(A35&gt;Input!$C$22,IF(A35&lt;Input!$C$24,Input!$C$30,B34-Input!$C$64),MIN(B34+Input!$C$63,Input!C$30))))</f>
        <v>0.40833333333333338</v>
      </c>
      <c r="C35" s="33">
        <f>IF(C34&lt;Input!$C$26,'Crop Coeff'!C34+1,"")</f>
        <v>45454</v>
      </c>
      <c r="D35" s="31">
        <f>+IF(C35="","",IF(C35&lt;Input!$C$19,Input!$C$28,IF(C35&gt;Input!$C$22,IF(C35&lt;Input!$C$24,Input!$C$30,D34-Input!$C$64),MIN(D34+Input!$C$63,Input!$C$30))))</f>
        <v>0.40833333333333338</v>
      </c>
      <c r="E35" s="31">
        <f>IF(Budget!G39&lt;Budget!$F$4,'Crop Coeff'!D35*Budget!G39/Budget!$F$4,'Crop Coeff'!D35)</f>
        <v>0.40833333333333338</v>
      </c>
      <c r="F35" s="19"/>
      <c r="G35" s="19"/>
      <c r="H35" s="19"/>
      <c r="I35" s="19"/>
      <c r="J35" s="19"/>
      <c r="K35" s="19"/>
      <c r="L35" s="19"/>
      <c r="M35" s="19"/>
      <c r="N35" s="19"/>
    </row>
    <row r="36" spans="1:14" x14ac:dyDescent="0.2">
      <c r="A36" s="21">
        <f>IF(A35&lt;Input!$C$26,'Crop Coeff'!A35+1,"")</f>
        <v>45455</v>
      </c>
      <c r="B36" s="11">
        <f>+IF(A36="","",IF(A36&lt;Input!$C$19,Input!$C$28,IF(A36&gt;Input!$C$22,IF(A36&lt;Input!$C$24,Input!$C$30,B35-Input!$C$64),MIN(B35+Input!$C$63,Input!C$30))))</f>
        <v>0.44000000000000006</v>
      </c>
      <c r="C36" s="33">
        <f>IF(C35&lt;Input!$C$26,'Crop Coeff'!C35+1,"")</f>
        <v>45455</v>
      </c>
      <c r="D36" s="31">
        <f>+IF(C36="","",IF(C36&lt;Input!$C$19,Input!$C$28,IF(C36&gt;Input!$C$22,IF(C36&lt;Input!$C$24,Input!$C$30,D35-Input!$C$64),MIN(D35+Input!$C$63,Input!$C$30))))</f>
        <v>0.44000000000000006</v>
      </c>
      <c r="E36" s="31">
        <f>IF(Budget!G40&lt;Budget!$F$4,'Crop Coeff'!D36*Budget!G40/Budget!$F$4,'Crop Coeff'!D36)</f>
        <v>0.44000000000000006</v>
      </c>
      <c r="F36" s="19"/>
      <c r="G36" s="19"/>
      <c r="H36" s="19"/>
      <c r="I36" s="19"/>
      <c r="J36" s="19"/>
      <c r="K36" s="19"/>
      <c r="L36" s="19"/>
      <c r="M36" s="19"/>
      <c r="N36" s="19"/>
    </row>
    <row r="37" spans="1:14" x14ac:dyDescent="0.2">
      <c r="A37" s="21">
        <f>IF(A36&lt;Input!$C$26,'Crop Coeff'!A36+1,"")</f>
        <v>45456</v>
      </c>
      <c r="B37" s="11">
        <f>+IF(A37="","",IF(A37&lt;Input!$C$19,Input!$C$28,IF(A37&gt;Input!$C$22,IF(A37&lt;Input!$C$24,Input!$C$30,B36-Input!$C$64),MIN(B36+Input!$C$63,Input!C$30))))</f>
        <v>0.47166666666666673</v>
      </c>
      <c r="C37" s="33">
        <f>IF(C36&lt;Input!$C$26,'Crop Coeff'!C36+1,"")</f>
        <v>45456</v>
      </c>
      <c r="D37" s="31">
        <f>+IF(C37="","",IF(C37&lt;Input!$C$19,Input!$C$28,IF(C37&gt;Input!$C$22,IF(C37&lt;Input!$C$24,Input!$C$30,D36-Input!$C$64),MIN(D36+Input!$C$63,Input!$C$30))))</f>
        <v>0.47166666666666673</v>
      </c>
      <c r="E37" s="31">
        <f>IF(Budget!G41&lt;Budget!$F$4,'Crop Coeff'!D37*Budget!G41/Budget!$F$4,'Crop Coeff'!D37)</f>
        <v>0.47166666666666673</v>
      </c>
      <c r="F37" s="19"/>
      <c r="G37" s="19"/>
      <c r="H37" s="19"/>
      <c r="I37" s="19"/>
      <c r="J37" s="19"/>
      <c r="K37" s="19"/>
      <c r="L37" s="19"/>
      <c r="M37" s="19"/>
      <c r="N37" s="19"/>
    </row>
    <row r="38" spans="1:14" x14ac:dyDescent="0.2">
      <c r="A38" s="21">
        <f>IF(A37&lt;Input!$C$26,'Crop Coeff'!A37+1,"")</f>
        <v>45457</v>
      </c>
      <c r="B38" s="11">
        <f>+IF(A38="","",IF(A38&lt;Input!$C$19,Input!$C$28,IF(A38&gt;Input!$C$22,IF(A38&lt;Input!$C$24,Input!$C$30,B37-Input!$C$64),MIN(B37+Input!$C$63,Input!C$30))))</f>
        <v>0.50333333333333341</v>
      </c>
      <c r="C38" s="33">
        <f>IF(C37&lt;Input!$C$26,'Crop Coeff'!C37+1,"")</f>
        <v>45457</v>
      </c>
      <c r="D38" s="31">
        <f>+IF(C38="","",IF(C38&lt;Input!$C$19,Input!$C$28,IF(C38&gt;Input!$C$22,IF(C38&lt;Input!$C$24,Input!$C$30,D37-Input!$C$64),MIN(D37+Input!$C$63,Input!$C$30))))</f>
        <v>0.50333333333333341</v>
      </c>
      <c r="E38" s="31">
        <f>IF(Budget!G42&lt;Budget!$F$4,'Crop Coeff'!D38*Budget!G42/Budget!$F$4,'Crop Coeff'!D38)</f>
        <v>0.50333333333333341</v>
      </c>
      <c r="F38" s="19"/>
      <c r="G38" s="19"/>
      <c r="H38" s="19"/>
      <c r="I38" s="19"/>
      <c r="J38" s="19"/>
      <c r="K38" s="19"/>
      <c r="L38" s="19"/>
      <c r="M38" s="19"/>
      <c r="N38" s="19"/>
    </row>
    <row r="39" spans="1:14" x14ac:dyDescent="0.2">
      <c r="A39" s="21">
        <f>IF(A38&lt;Input!$C$26,'Crop Coeff'!A38+1,"")</f>
        <v>45458</v>
      </c>
      <c r="B39" s="11">
        <f>+IF(A39="","",IF(A39&lt;Input!$C$19,Input!$C$28,IF(A39&gt;Input!$C$22,IF(A39&lt;Input!$C$24,Input!$C$30,B38-Input!$C$64),MIN(B38+Input!$C$63,Input!C$30))))</f>
        <v>0.53500000000000003</v>
      </c>
      <c r="C39" s="33">
        <f>IF(C38&lt;Input!$C$26,'Crop Coeff'!C38+1,"")</f>
        <v>45458</v>
      </c>
      <c r="D39" s="31">
        <f>+IF(C39="","",IF(C39&lt;Input!$C$19,Input!$C$28,IF(C39&gt;Input!$C$22,IF(C39&lt;Input!$C$24,Input!$C$30,D38-Input!$C$64),MIN(D38+Input!$C$63,Input!$C$30))))</f>
        <v>0.53500000000000003</v>
      </c>
      <c r="E39" s="31">
        <f>IF(Budget!G43&lt;Budget!$F$4,'Crop Coeff'!D39*Budget!G43/Budget!$F$4,'Crop Coeff'!D39)</f>
        <v>0.53500000000000003</v>
      </c>
      <c r="F39" s="19"/>
      <c r="G39" s="19"/>
      <c r="H39" s="19"/>
      <c r="I39" s="19"/>
      <c r="J39" s="19"/>
      <c r="K39" s="19"/>
      <c r="L39" s="19"/>
      <c r="M39" s="19"/>
      <c r="N39" s="19"/>
    </row>
    <row r="40" spans="1:14" x14ac:dyDescent="0.2">
      <c r="A40" s="21">
        <f>IF(A39&lt;Input!$C$26,'Crop Coeff'!A39+1,"")</f>
        <v>45459</v>
      </c>
      <c r="B40" s="11">
        <f>+IF(A40="","",IF(A40&lt;Input!$C$19,Input!$C$28,IF(A40&gt;Input!$C$22,IF(A40&lt;Input!$C$24,Input!$C$30,B39-Input!$C$64),MIN(B39+Input!$C$63,Input!C$30))))</f>
        <v>0.56666666666666665</v>
      </c>
      <c r="C40" s="33">
        <f>IF(C39&lt;Input!$C$26,'Crop Coeff'!C39+1,"")</f>
        <v>45459</v>
      </c>
      <c r="D40" s="31">
        <f>+IF(C40="","",IF(C40&lt;Input!$C$19,Input!$C$28,IF(C40&gt;Input!$C$22,IF(C40&lt;Input!$C$24,Input!$C$30,D39-Input!$C$64),MIN(D39+Input!$C$63,Input!$C$30))))</f>
        <v>0.56666666666666665</v>
      </c>
      <c r="E40" s="31">
        <f>IF(Budget!G44&lt;Budget!$F$4,'Crop Coeff'!D40*Budget!G44/Budget!$F$4,'Crop Coeff'!D40)</f>
        <v>0.56666666666666665</v>
      </c>
      <c r="F40" s="19"/>
      <c r="G40" s="19"/>
      <c r="H40" s="19"/>
      <c r="I40" s="19"/>
      <c r="J40" s="19"/>
      <c r="K40" s="19"/>
      <c r="L40" s="19"/>
      <c r="M40" s="19"/>
      <c r="N40" s="19"/>
    </row>
    <row r="41" spans="1:14" x14ac:dyDescent="0.2">
      <c r="A41" s="21">
        <f>IF(A40&lt;Input!$C$26,'Crop Coeff'!A40+1,"")</f>
        <v>45460</v>
      </c>
      <c r="B41" s="11">
        <f>+IF(A41="","",IF(A41&lt;Input!$C$19,Input!$C$28,IF(A41&gt;Input!$C$22,IF(A41&lt;Input!$C$24,Input!$C$30,B40-Input!$C$64),MIN(B40+Input!$C$63,Input!C$30))))</f>
        <v>0.59833333333333327</v>
      </c>
      <c r="C41" s="33">
        <f>IF(C40&lt;Input!$C$26,'Crop Coeff'!C40+1,"")</f>
        <v>45460</v>
      </c>
      <c r="D41" s="31">
        <f>+IF(C41="","",IF(C41&lt;Input!$C$19,Input!$C$28,IF(C41&gt;Input!$C$22,IF(C41&lt;Input!$C$24,Input!$C$30,D40-Input!$C$64),MIN(D40+Input!$C$63,Input!$C$30))))</f>
        <v>0.59833333333333327</v>
      </c>
      <c r="E41" s="31">
        <f>IF(Budget!G45&lt;Budget!$F$4,'Crop Coeff'!D41*Budget!G45/Budget!$F$4,'Crop Coeff'!D41)</f>
        <v>0.59833333333333327</v>
      </c>
      <c r="F41" s="19"/>
      <c r="G41" s="19"/>
      <c r="H41" s="19"/>
      <c r="I41" s="19"/>
      <c r="J41" s="19"/>
      <c r="K41" s="19"/>
      <c r="L41" s="19"/>
      <c r="M41" s="19"/>
      <c r="N41" s="19"/>
    </row>
    <row r="42" spans="1:14" x14ac:dyDescent="0.2">
      <c r="A42" s="21">
        <f>IF(A41&lt;Input!$C$26,'Crop Coeff'!A41+1,"")</f>
        <v>45461</v>
      </c>
      <c r="B42" s="11">
        <f>+IF(A42="","",IF(A42&lt;Input!$C$19,Input!$C$28,IF(A42&gt;Input!$C$22,IF(A42&lt;Input!$C$24,Input!$C$30,B41-Input!$C$64),MIN(B41+Input!$C$63,Input!C$30))))</f>
        <v>0.62999999999999989</v>
      </c>
      <c r="C42" s="33">
        <f>IF(C41&lt;Input!$C$26,'Crop Coeff'!C41+1,"")</f>
        <v>45461</v>
      </c>
      <c r="D42" s="31">
        <f>+IF(C42="","",IF(C42&lt;Input!$C$19,Input!$C$28,IF(C42&gt;Input!$C$22,IF(C42&lt;Input!$C$24,Input!$C$30,D41-Input!$C$64),MIN(D41+Input!$C$63,Input!$C$30))))</f>
        <v>0.62999999999999989</v>
      </c>
      <c r="E42" s="31">
        <f>IF(Budget!G46&lt;Budget!$F$4,'Crop Coeff'!D42*Budget!G46/Budget!$F$4,'Crop Coeff'!D42)</f>
        <v>0.62999999999999989</v>
      </c>
      <c r="F42" s="19"/>
      <c r="G42" s="19"/>
      <c r="H42" s="19"/>
      <c r="I42" s="19"/>
      <c r="J42" s="19"/>
      <c r="K42" s="19"/>
      <c r="L42" s="19"/>
      <c r="M42" s="19"/>
      <c r="N42" s="19"/>
    </row>
    <row r="43" spans="1:14" x14ac:dyDescent="0.2">
      <c r="A43" s="21">
        <f>IF(A42&lt;Input!$C$26,'Crop Coeff'!A42+1,"")</f>
        <v>45462</v>
      </c>
      <c r="B43" s="11">
        <f>+IF(A43="","",IF(A43&lt;Input!$C$19,Input!$C$28,IF(A43&gt;Input!$C$22,IF(A43&lt;Input!$C$24,Input!$C$30,B42-Input!$C$64),MIN(B42+Input!$C$63,Input!C$30))))</f>
        <v>0.66166666666666651</v>
      </c>
      <c r="C43" s="33">
        <f>IF(C42&lt;Input!$C$26,'Crop Coeff'!C42+1,"")</f>
        <v>45462</v>
      </c>
      <c r="D43" s="31">
        <f>+IF(C43="","",IF(C43&lt;Input!$C$19,Input!$C$28,IF(C43&gt;Input!$C$22,IF(C43&lt;Input!$C$24,Input!$C$30,D42-Input!$C$64),MIN(D42+Input!$C$63,Input!$C$30))))</f>
        <v>0.66166666666666651</v>
      </c>
      <c r="E43" s="31">
        <f>IF(Budget!G47&lt;Budget!$F$4,'Crop Coeff'!D43*Budget!G47/Budget!$F$4,'Crop Coeff'!D43)</f>
        <v>0.66166666666666651</v>
      </c>
      <c r="F43" s="19"/>
      <c r="G43" s="19"/>
      <c r="H43" s="19"/>
      <c r="I43" s="19"/>
      <c r="J43" s="19"/>
      <c r="K43" s="19"/>
      <c r="L43" s="19"/>
      <c r="M43" s="19"/>
      <c r="N43" s="19"/>
    </row>
    <row r="44" spans="1:14" x14ac:dyDescent="0.2">
      <c r="A44" s="21">
        <f>IF(A43&lt;Input!$C$26,'Crop Coeff'!A43+1,"")</f>
        <v>45463</v>
      </c>
      <c r="B44" s="11">
        <f>+IF(A44="","",IF(A44&lt;Input!$C$19,Input!$C$28,IF(A44&gt;Input!$C$22,IF(A44&lt;Input!$C$24,Input!$C$30,B43-Input!$C$64),MIN(B43+Input!$C$63,Input!C$30))))</f>
        <v>0.69333333333333313</v>
      </c>
      <c r="C44" s="33">
        <f>IF(C43&lt;Input!$C$26,'Crop Coeff'!C43+1,"")</f>
        <v>45463</v>
      </c>
      <c r="D44" s="31">
        <f>+IF(C44="","",IF(C44&lt;Input!$C$19,Input!$C$28,IF(C44&gt;Input!$C$22,IF(C44&lt;Input!$C$24,Input!$C$30,D43-Input!$C$64),MIN(D43+Input!$C$63,Input!$C$30))))</f>
        <v>0.69333333333333313</v>
      </c>
      <c r="E44" s="31">
        <f>IF(Budget!G48&lt;Budget!$F$4,'Crop Coeff'!D44*Budget!G48/Budget!$F$4,'Crop Coeff'!D44)</f>
        <v>0.69333333333333313</v>
      </c>
      <c r="F44" s="19"/>
      <c r="G44" s="19"/>
      <c r="H44" s="19"/>
      <c r="I44" s="19"/>
      <c r="J44" s="19"/>
      <c r="K44" s="19"/>
      <c r="L44" s="19"/>
      <c r="M44" s="19"/>
      <c r="N44" s="19"/>
    </row>
    <row r="45" spans="1:14" x14ac:dyDescent="0.2">
      <c r="A45" s="21">
        <f>IF(A44&lt;Input!$C$26,'Crop Coeff'!A44+1,"")</f>
        <v>45464</v>
      </c>
      <c r="B45" s="11">
        <f>+IF(A45="","",IF(A45&lt;Input!$C$19,Input!$C$28,IF(A45&gt;Input!$C$22,IF(A45&lt;Input!$C$24,Input!$C$30,B44-Input!$C$64),MIN(B44+Input!$C$63,Input!C$30))))</f>
        <v>0.72499999999999976</v>
      </c>
      <c r="C45" s="33">
        <f>IF(C44&lt;Input!$C$26,'Crop Coeff'!C44+1,"")</f>
        <v>45464</v>
      </c>
      <c r="D45" s="31">
        <f>+IF(C45="","",IF(C45&lt;Input!$C$19,Input!$C$28,IF(C45&gt;Input!$C$22,IF(C45&lt;Input!$C$24,Input!$C$30,D44-Input!$C$64),MIN(D44+Input!$C$63,Input!$C$30))))</f>
        <v>0.72499999999999976</v>
      </c>
      <c r="E45" s="31">
        <f>IF(Budget!G49&lt;Budget!$F$4,'Crop Coeff'!D45*Budget!G49/Budget!$F$4,'Crop Coeff'!D45)</f>
        <v>0.72499999999999976</v>
      </c>
      <c r="F45" s="19"/>
      <c r="G45" s="19"/>
      <c r="H45" s="19"/>
      <c r="I45" s="19"/>
      <c r="J45" s="19"/>
      <c r="K45" s="19"/>
      <c r="L45" s="19"/>
      <c r="M45" s="19"/>
      <c r="N45" s="19"/>
    </row>
    <row r="46" spans="1:14" x14ac:dyDescent="0.2">
      <c r="A46" s="21">
        <f>IF(A45&lt;Input!$C$26,'Crop Coeff'!A45+1,"")</f>
        <v>45465</v>
      </c>
      <c r="B46" s="11">
        <f>+IF(A46="","",IF(A46&lt;Input!$C$19,Input!$C$28,IF(A46&gt;Input!$C$22,IF(A46&lt;Input!$C$24,Input!$C$30,B45-Input!$C$64),MIN(B45+Input!$C$63,Input!C$30))))</f>
        <v>0.75666666666666638</v>
      </c>
      <c r="C46" s="33">
        <f>IF(C45&lt;Input!$C$26,'Crop Coeff'!C45+1,"")</f>
        <v>45465</v>
      </c>
      <c r="D46" s="31">
        <f>+IF(C46="","",IF(C46&lt;Input!$C$19,Input!$C$28,IF(C46&gt;Input!$C$22,IF(C46&lt;Input!$C$24,Input!$C$30,D45-Input!$C$64),MIN(D45+Input!$C$63,Input!$C$30))))</f>
        <v>0.75666666666666638</v>
      </c>
      <c r="E46" s="31">
        <f>IF(Budget!G50&lt;Budget!$F$4,'Crop Coeff'!D46*Budget!G50/Budget!$F$4,'Crop Coeff'!D46)</f>
        <v>0.75666666666666638</v>
      </c>
      <c r="F46" s="19"/>
      <c r="G46" s="19"/>
      <c r="H46" s="19"/>
      <c r="I46" s="19"/>
      <c r="J46" s="19"/>
      <c r="K46" s="19"/>
      <c r="L46" s="19"/>
      <c r="M46" s="19"/>
      <c r="N46" s="19"/>
    </row>
    <row r="47" spans="1:14" x14ac:dyDescent="0.2">
      <c r="A47" s="21">
        <f>IF(A46&lt;Input!$C$26,'Crop Coeff'!A46+1,"")</f>
        <v>45466</v>
      </c>
      <c r="B47" s="11">
        <f>+IF(A47="","",IF(A47&lt;Input!$C$19,Input!$C$28,IF(A47&gt;Input!$C$22,IF(A47&lt;Input!$C$24,Input!$C$30,B46-Input!$C$64),MIN(B46+Input!$C$63,Input!C$30))))</f>
        <v>0.788333333333333</v>
      </c>
      <c r="C47" s="33">
        <f>IF(C46&lt;Input!$C$26,'Crop Coeff'!C46+1,"")</f>
        <v>45466</v>
      </c>
      <c r="D47" s="31">
        <f>+IF(C47="","",IF(C47&lt;Input!$C$19,Input!$C$28,IF(C47&gt;Input!$C$22,IF(C47&lt;Input!$C$24,Input!$C$30,D46-Input!$C$64),MIN(D46+Input!$C$63,Input!$C$30))))</f>
        <v>0.788333333333333</v>
      </c>
      <c r="E47" s="31">
        <f>IF(Budget!G51&lt;Budget!$F$4,'Crop Coeff'!D47*Budget!G51/Budget!$F$4,'Crop Coeff'!D47)</f>
        <v>0.788333333333333</v>
      </c>
      <c r="F47" s="19"/>
      <c r="G47" s="19"/>
      <c r="H47" s="19"/>
      <c r="I47" s="19"/>
      <c r="J47" s="19"/>
      <c r="K47" s="19"/>
      <c r="L47" s="19"/>
      <c r="M47" s="19"/>
      <c r="N47" s="19"/>
    </row>
    <row r="48" spans="1:14" x14ac:dyDescent="0.2">
      <c r="A48" s="21">
        <f>IF(A47&lt;Input!$C$26,'Crop Coeff'!A47+1,"")</f>
        <v>45467</v>
      </c>
      <c r="B48" s="11">
        <f>+IF(A48="","",IF(A48&lt;Input!$C$19,Input!$C$28,IF(A48&gt;Input!$C$22,IF(A48&lt;Input!$C$24,Input!$C$30,B47-Input!$C$64),MIN(B47+Input!$C$63,Input!C$30))))</f>
        <v>0.81999999999999962</v>
      </c>
      <c r="C48" s="33">
        <f>IF(C47&lt;Input!$C$26,'Crop Coeff'!C47+1,"")</f>
        <v>45467</v>
      </c>
      <c r="D48" s="31">
        <f>+IF(C48="","",IF(C48&lt;Input!$C$19,Input!$C$28,IF(C48&gt;Input!$C$22,IF(C48&lt;Input!$C$24,Input!$C$30,D47-Input!$C$64),MIN(D47+Input!$C$63,Input!$C$30))))</f>
        <v>0.81999999999999962</v>
      </c>
      <c r="E48" s="31">
        <f>IF(Budget!G52&lt;Budget!$F$4,'Crop Coeff'!D48*Budget!G52/Budget!$F$4,'Crop Coeff'!D48)</f>
        <v>0.81999999999999962</v>
      </c>
      <c r="F48" s="19"/>
      <c r="G48" s="19"/>
      <c r="H48" s="19"/>
      <c r="I48" s="19"/>
      <c r="J48" s="19"/>
      <c r="K48" s="19"/>
      <c r="L48" s="19"/>
      <c r="M48" s="19"/>
      <c r="N48" s="19"/>
    </row>
    <row r="49" spans="1:14" x14ac:dyDescent="0.2">
      <c r="A49" s="21">
        <f>IF(A48&lt;Input!$C$26,'Crop Coeff'!A48+1,"")</f>
        <v>45468</v>
      </c>
      <c r="B49" s="11">
        <f>+IF(A49="","",IF(A49&lt;Input!$C$19,Input!$C$28,IF(A49&gt;Input!$C$22,IF(A49&lt;Input!$C$24,Input!$C$30,B48-Input!$C$64),MIN(B48+Input!$C$63,Input!C$30))))</f>
        <v>0.85166666666666624</v>
      </c>
      <c r="C49" s="33">
        <f>IF(C48&lt;Input!$C$26,'Crop Coeff'!C48+1,"")</f>
        <v>45468</v>
      </c>
      <c r="D49" s="31">
        <f>+IF(C49="","",IF(C49&lt;Input!$C$19,Input!$C$28,IF(C49&gt;Input!$C$22,IF(C49&lt;Input!$C$24,Input!$C$30,D48-Input!$C$64),MIN(D48+Input!$C$63,Input!$C$30))))</f>
        <v>0.85166666666666624</v>
      </c>
      <c r="E49" s="31">
        <f>IF(Budget!G53&lt;Budget!$F$4,'Crop Coeff'!D49*Budget!G53/Budget!$F$4,'Crop Coeff'!D49)</f>
        <v>0.85166666666666624</v>
      </c>
      <c r="F49" s="19"/>
      <c r="G49" s="19"/>
      <c r="H49" s="19"/>
      <c r="I49" s="19"/>
      <c r="J49" s="19"/>
      <c r="K49" s="19"/>
      <c r="L49" s="19"/>
      <c r="M49" s="19"/>
      <c r="N49" s="19"/>
    </row>
    <row r="50" spans="1:14" x14ac:dyDescent="0.2">
      <c r="A50" s="21">
        <f>IF(A49&lt;Input!$C$26,'Crop Coeff'!A49+1,"")</f>
        <v>45469</v>
      </c>
      <c r="B50" s="11">
        <f>+IF(A50="","",IF(A50&lt;Input!$C$19,Input!$C$28,IF(A50&gt;Input!$C$22,IF(A50&lt;Input!$C$24,Input!$C$30,B49-Input!$C$64),MIN(B49+Input!$C$63,Input!C$30))))</f>
        <v>0.88333333333333286</v>
      </c>
      <c r="C50" s="33">
        <f>IF(C49&lt;Input!$C$26,'Crop Coeff'!C49+1,"")</f>
        <v>45469</v>
      </c>
      <c r="D50" s="31">
        <f>+IF(C50="","",IF(C50&lt;Input!$C$19,Input!$C$28,IF(C50&gt;Input!$C$22,IF(C50&lt;Input!$C$24,Input!$C$30,D49-Input!$C$64),MIN(D49+Input!$C$63,Input!$C$30))))</f>
        <v>0.88333333333333286</v>
      </c>
      <c r="E50" s="31">
        <f>IF(Budget!G54&lt;Budget!$F$4,'Crop Coeff'!D50*Budget!G54/Budget!$F$4,'Crop Coeff'!D50)</f>
        <v>0.88333333333333286</v>
      </c>
      <c r="F50" s="19"/>
      <c r="G50" s="19"/>
      <c r="H50" s="19"/>
      <c r="I50" s="19"/>
      <c r="J50" s="19"/>
      <c r="K50" s="19"/>
      <c r="L50" s="19"/>
      <c r="M50" s="19"/>
      <c r="N50" s="19"/>
    </row>
    <row r="51" spans="1:14" x14ac:dyDescent="0.2">
      <c r="A51" s="21">
        <f>IF(A50&lt;Input!$C$26,'Crop Coeff'!A50+1,"")</f>
        <v>45470</v>
      </c>
      <c r="B51" s="11">
        <f>+IF(A51="","",IF(A51&lt;Input!$C$19,Input!$C$28,IF(A51&gt;Input!$C$22,IF(A51&lt;Input!$C$24,Input!$C$30,B50-Input!$C$64),MIN(B50+Input!$C$63,Input!C$30))))</f>
        <v>0.91499999999999948</v>
      </c>
      <c r="C51" s="33">
        <f>IF(C50&lt;Input!$C$26,'Crop Coeff'!C50+1,"")</f>
        <v>45470</v>
      </c>
      <c r="D51" s="31">
        <f>+IF(C51="","",IF(C51&lt;Input!$C$19,Input!$C$28,IF(C51&gt;Input!$C$22,IF(C51&lt;Input!$C$24,Input!$C$30,D50-Input!$C$64),MIN(D50+Input!$C$63,Input!$C$30))))</f>
        <v>0.91499999999999948</v>
      </c>
      <c r="E51" s="31">
        <f>IF(Budget!G55&lt;Budget!$F$4,'Crop Coeff'!D51*Budget!G55/Budget!$F$4,'Crop Coeff'!D51)</f>
        <v>0.91499999999999948</v>
      </c>
      <c r="F51" s="19"/>
      <c r="G51" s="19"/>
      <c r="H51" s="19"/>
      <c r="I51" s="19"/>
      <c r="J51" s="19"/>
      <c r="K51" s="19"/>
      <c r="L51" s="19"/>
      <c r="M51" s="19"/>
      <c r="N51" s="19"/>
    </row>
    <row r="52" spans="1:14" x14ac:dyDescent="0.2">
      <c r="A52" s="21">
        <f>IF(A51&lt;Input!$C$26,'Crop Coeff'!A51+1,"")</f>
        <v>45471</v>
      </c>
      <c r="B52" s="11">
        <f>+IF(A52="","",IF(A52&lt;Input!$C$19,Input!$C$28,IF(A52&gt;Input!$C$22,IF(A52&lt;Input!$C$24,Input!$C$30,B51-Input!$C$64),MIN(B51+Input!$C$63,Input!C$30))))</f>
        <v>0.9466666666666661</v>
      </c>
      <c r="C52" s="33">
        <f>IF(C51&lt;Input!$C$26,'Crop Coeff'!C51+1,"")</f>
        <v>45471</v>
      </c>
      <c r="D52" s="31">
        <f>+IF(C52="","",IF(C52&lt;Input!$C$19,Input!$C$28,IF(C52&gt;Input!$C$22,IF(C52&lt;Input!$C$24,Input!$C$30,D51-Input!$C$64),MIN(D51+Input!$C$63,Input!$C$30))))</f>
        <v>0.9466666666666661</v>
      </c>
      <c r="E52" s="31">
        <f>IF(Budget!G56&lt;Budget!$F$4,'Crop Coeff'!D52*Budget!G56/Budget!$F$4,'Crop Coeff'!D52)</f>
        <v>0.9466666666666661</v>
      </c>
      <c r="F52" s="19"/>
      <c r="G52" s="19"/>
      <c r="H52" s="19"/>
      <c r="I52" s="19"/>
      <c r="J52" s="19"/>
      <c r="K52" s="19"/>
      <c r="L52" s="19"/>
      <c r="M52" s="19"/>
      <c r="N52" s="19"/>
    </row>
    <row r="53" spans="1:14" x14ac:dyDescent="0.2">
      <c r="A53" s="21">
        <f>IF(A52&lt;Input!$C$26,'Crop Coeff'!A52+1,"")</f>
        <v>45472</v>
      </c>
      <c r="B53" s="11">
        <f>+IF(A53="","",IF(A53&lt;Input!$C$19,Input!$C$28,IF(A53&gt;Input!$C$22,IF(A53&lt;Input!$C$24,Input!$C$30,B52-Input!$C$64),MIN(B52+Input!$C$63,Input!C$30))))</f>
        <v>0.97833333333333272</v>
      </c>
      <c r="C53" s="33">
        <f>IF(C52&lt;Input!$C$26,'Crop Coeff'!C52+1,"")</f>
        <v>45472</v>
      </c>
      <c r="D53" s="31">
        <f>+IF(C53="","",IF(C53&lt;Input!$C$19,Input!$C$28,IF(C53&gt;Input!$C$22,IF(C53&lt;Input!$C$24,Input!$C$30,D52-Input!$C$64),MIN(D52+Input!$C$63,Input!$C$30))))</f>
        <v>0.97833333333333272</v>
      </c>
      <c r="E53" s="31">
        <f>IF(Budget!G57&lt;Budget!$F$4,'Crop Coeff'!D53*Budget!G57/Budget!$F$4,'Crop Coeff'!D53)</f>
        <v>0.97833333333333272</v>
      </c>
      <c r="F53" s="19"/>
      <c r="G53" s="19"/>
      <c r="H53" s="19"/>
      <c r="I53" s="19"/>
      <c r="J53" s="19"/>
      <c r="K53" s="19"/>
      <c r="L53" s="19"/>
      <c r="M53" s="19"/>
      <c r="N53" s="19"/>
    </row>
    <row r="54" spans="1:14" x14ac:dyDescent="0.2">
      <c r="A54" s="21">
        <f>IF(A53&lt;Input!$C$26,'Crop Coeff'!A53+1,"")</f>
        <v>45473</v>
      </c>
      <c r="B54" s="11">
        <f>+IF(A54="","",IF(A54&lt;Input!$C$19,Input!$C$28,IF(A54&gt;Input!$C$22,IF(A54&lt;Input!$C$24,Input!$C$30,B53-Input!$C$64),MIN(B53+Input!$C$63,Input!C$30))))</f>
        <v>1.0099999999999993</v>
      </c>
      <c r="C54" s="33">
        <f>IF(C53&lt;Input!$C$26,'Crop Coeff'!C53+1,"")</f>
        <v>45473</v>
      </c>
      <c r="D54" s="31">
        <f>+IF(C54="","",IF(C54&lt;Input!$C$19,Input!$C$28,IF(C54&gt;Input!$C$22,IF(C54&lt;Input!$C$24,Input!$C$30,D53-Input!$C$64),MIN(D53+Input!$C$63,Input!$C$30))))</f>
        <v>1.0099999999999993</v>
      </c>
      <c r="E54" s="31">
        <f>IF(Budget!G58&lt;Budget!$F$4,'Crop Coeff'!D54*Budget!G58/Budget!$F$4,'Crop Coeff'!D54)</f>
        <v>1.0099999999999993</v>
      </c>
      <c r="F54" s="19"/>
      <c r="G54" s="19"/>
      <c r="H54" s="19"/>
      <c r="I54" s="19"/>
      <c r="J54" s="19"/>
      <c r="K54" s="19"/>
      <c r="L54" s="19"/>
      <c r="M54" s="19"/>
      <c r="N54" s="19"/>
    </row>
    <row r="55" spans="1:14" x14ac:dyDescent="0.2">
      <c r="A55" s="21">
        <f>IF(A54&lt;Input!$C$26,'Crop Coeff'!A54+1,"")</f>
        <v>45474</v>
      </c>
      <c r="B55" s="11">
        <f>+IF(A55="","",IF(A55&lt;Input!$C$19,Input!$C$28,IF(A55&gt;Input!$C$22,IF(A55&lt;Input!$C$24,Input!$C$30,B54-Input!$C$64),MIN(B54+Input!$C$63,Input!C$30))))</f>
        <v>1.0416666666666661</v>
      </c>
      <c r="C55" s="33">
        <f>IF(C54&lt;Input!$C$26,'Crop Coeff'!C54+1,"")</f>
        <v>45474</v>
      </c>
      <c r="D55" s="31">
        <f>+IF(C55="","",IF(C55&lt;Input!$C$19,Input!$C$28,IF(C55&gt;Input!$C$22,IF(C55&lt;Input!$C$24,Input!$C$30,D54-Input!$C$64),MIN(D54+Input!$C$63,Input!$C$30))))</f>
        <v>1.0416666666666661</v>
      </c>
      <c r="E55" s="31">
        <f>IF(Budget!G59&lt;Budget!$F$4,'Crop Coeff'!D55*Budget!G59/Budget!$F$4,'Crop Coeff'!D55)</f>
        <v>1.0416666666666661</v>
      </c>
      <c r="F55" s="19"/>
      <c r="G55" s="19"/>
      <c r="H55" s="19"/>
      <c r="I55" s="19"/>
      <c r="J55" s="19"/>
      <c r="K55" s="19"/>
      <c r="L55" s="19"/>
      <c r="M55" s="19"/>
      <c r="N55" s="19"/>
    </row>
    <row r="56" spans="1:14" x14ac:dyDescent="0.2">
      <c r="A56" s="21">
        <f>IF(A55&lt;Input!$C$26,'Crop Coeff'!A55+1,"")</f>
        <v>45475</v>
      </c>
      <c r="B56" s="11">
        <f>+IF(A56="","",IF(A56&lt;Input!$C$19,Input!$C$28,IF(A56&gt;Input!$C$22,IF(A56&lt;Input!$C$24,Input!$C$30,B55-Input!$C$64),MIN(B55+Input!$C$63,Input!C$30))))</f>
        <v>1.0733333333333328</v>
      </c>
      <c r="C56" s="33">
        <f>IF(C55&lt;Input!$C$26,'Crop Coeff'!C55+1,"")</f>
        <v>45475</v>
      </c>
      <c r="D56" s="31">
        <f>+IF(C56="","",IF(C56&lt;Input!$C$19,Input!$C$28,IF(C56&gt;Input!$C$22,IF(C56&lt;Input!$C$24,Input!$C$30,D55-Input!$C$64),MIN(D55+Input!$C$63,Input!$C$30))))</f>
        <v>1.0733333333333328</v>
      </c>
      <c r="E56" s="31">
        <f>IF(Budget!G60&lt;Budget!$F$4,'Crop Coeff'!D56*Budget!G60/Budget!$F$4,'Crop Coeff'!D56)</f>
        <v>1.0733333333333328</v>
      </c>
      <c r="F56" s="19"/>
      <c r="G56" s="19"/>
      <c r="H56" s="19"/>
      <c r="I56" s="19"/>
      <c r="J56" s="19"/>
      <c r="K56" s="19"/>
      <c r="L56" s="19"/>
      <c r="M56" s="19"/>
      <c r="N56" s="19"/>
    </row>
    <row r="57" spans="1:14" x14ac:dyDescent="0.2">
      <c r="A57" s="21">
        <f>IF(A56&lt;Input!$C$26,'Crop Coeff'!A56+1,"")</f>
        <v>45476</v>
      </c>
      <c r="B57" s="11">
        <f>+IF(A57="","",IF(A57&lt;Input!$C$19,Input!$C$28,IF(A57&gt;Input!$C$22,IF(A57&lt;Input!$C$24,Input!$C$30,B56-Input!$C$64),MIN(B56+Input!$C$63,Input!C$30))))</f>
        <v>1.1049999999999995</v>
      </c>
      <c r="C57" s="33">
        <f>IF(C56&lt;Input!$C$26,'Crop Coeff'!C56+1,"")</f>
        <v>45476</v>
      </c>
      <c r="D57" s="31">
        <f>+IF(C57="","",IF(C57&lt;Input!$C$19,Input!$C$28,IF(C57&gt;Input!$C$22,IF(C57&lt;Input!$C$24,Input!$C$30,D56-Input!$C$64),MIN(D56+Input!$C$63,Input!$C$30))))</f>
        <v>1.1049999999999995</v>
      </c>
      <c r="E57" s="31">
        <f>IF(Budget!G61&lt;Budget!$F$4,'Crop Coeff'!D57*Budget!G61/Budget!$F$4,'Crop Coeff'!D57)</f>
        <v>1.1049999999999995</v>
      </c>
      <c r="F57" s="19"/>
      <c r="G57" s="19"/>
      <c r="H57" s="19"/>
      <c r="I57" s="19"/>
      <c r="J57" s="19"/>
      <c r="K57" s="19"/>
      <c r="L57" s="19"/>
      <c r="M57" s="19"/>
      <c r="N57" s="19"/>
    </row>
    <row r="58" spans="1:14" x14ac:dyDescent="0.2">
      <c r="A58" s="21">
        <f>IF(A57&lt;Input!$C$26,'Crop Coeff'!A57+1,"")</f>
        <v>45477</v>
      </c>
      <c r="B58" s="11">
        <f>+IF(A58="","",IF(A58&lt;Input!$C$19,Input!$C$28,IF(A58&gt;Input!$C$22,IF(A58&lt;Input!$C$24,Input!$C$30,B57-Input!$C$64),MIN(B57+Input!$C$63,Input!C$30))))</f>
        <v>1.1366666666666663</v>
      </c>
      <c r="C58" s="33">
        <f>IF(C57&lt;Input!$C$26,'Crop Coeff'!C57+1,"")</f>
        <v>45477</v>
      </c>
      <c r="D58" s="31">
        <f>+IF(C58="","",IF(C58&lt;Input!$C$19,Input!$C$28,IF(C58&gt;Input!$C$22,IF(C58&lt;Input!$C$24,Input!$C$30,D57-Input!$C$64),MIN(D57+Input!$C$63,Input!$C$30))))</f>
        <v>1.1366666666666663</v>
      </c>
      <c r="E58" s="31">
        <f>IF(Budget!G62&lt;Budget!$F$4,'Crop Coeff'!D58*Budget!G62/Budget!$F$4,'Crop Coeff'!D58)</f>
        <v>1.1366666666666663</v>
      </c>
      <c r="F58" s="19"/>
      <c r="G58" s="19"/>
      <c r="H58" s="19"/>
      <c r="I58" s="19"/>
      <c r="J58" s="19"/>
      <c r="K58" s="19"/>
      <c r="L58" s="19"/>
      <c r="M58" s="19"/>
      <c r="N58" s="19"/>
    </row>
    <row r="59" spans="1:14" x14ac:dyDescent="0.2">
      <c r="A59" s="21">
        <f>IF(A58&lt;Input!$C$26,'Crop Coeff'!A58+1,"")</f>
        <v>45478</v>
      </c>
      <c r="B59" s="11">
        <f>+IF(A59="","",IF(A59&lt;Input!$C$19,Input!$C$28,IF(A59&gt;Input!$C$22,IF(A59&lt;Input!$C$24,Input!$C$30,B58-Input!$C$64),MIN(B58+Input!$C$63,Input!C$30))))</f>
        <v>1.168333333333333</v>
      </c>
      <c r="C59" s="33">
        <f>IF(C58&lt;Input!$C$26,'Crop Coeff'!C58+1,"")</f>
        <v>45478</v>
      </c>
      <c r="D59" s="31">
        <f>+IF(C59="","",IF(C59&lt;Input!$C$19,Input!$C$28,IF(C59&gt;Input!$C$22,IF(C59&lt;Input!$C$24,Input!$C$30,D58-Input!$C$64),MIN(D58+Input!$C$63,Input!$C$30))))</f>
        <v>1.168333333333333</v>
      </c>
      <c r="E59" s="31">
        <f>IF(Budget!G63&lt;Budget!$F$4,'Crop Coeff'!D59*Budget!G63/Budget!$F$4,'Crop Coeff'!D59)</f>
        <v>1.168333333333333</v>
      </c>
      <c r="F59" s="19"/>
      <c r="G59" s="19"/>
      <c r="H59" s="19"/>
      <c r="I59" s="19"/>
      <c r="J59" s="19"/>
      <c r="K59" s="19"/>
      <c r="L59" s="19"/>
      <c r="M59" s="19"/>
      <c r="N59" s="19"/>
    </row>
    <row r="60" spans="1:14" x14ac:dyDescent="0.2">
      <c r="A60" s="21">
        <f>IF(A59&lt;Input!$C$26,'Crop Coeff'!A59+1,"")</f>
        <v>45479</v>
      </c>
      <c r="B60" s="11">
        <f>+IF(A60="","",IF(A60&lt;Input!$C$19,Input!$C$28,IF(A60&gt;Input!$C$22,IF(A60&lt;Input!$C$24,Input!$C$30,B59-Input!$C$64),MIN(B59+Input!$C$63,Input!C$30))))</f>
        <v>1.1999999999999997</v>
      </c>
      <c r="C60" s="33">
        <f>IF(C59&lt;Input!$C$26,'Crop Coeff'!C59+1,"")</f>
        <v>45479</v>
      </c>
      <c r="D60" s="31">
        <f>+IF(C60="","",IF(C60&lt;Input!$C$19,Input!$C$28,IF(C60&gt;Input!$C$22,IF(C60&lt;Input!$C$24,Input!$C$30,D59-Input!$C$64),MIN(D59+Input!$C$63,Input!$C$30))))</f>
        <v>1.1999999999999997</v>
      </c>
      <c r="E60" s="31">
        <f>IF(Budget!G64&lt;Budget!$F$4,'Crop Coeff'!D60*Budget!G64/Budget!$F$4,'Crop Coeff'!D60)</f>
        <v>1.1999999999999997</v>
      </c>
      <c r="F60" s="19"/>
      <c r="G60" s="19"/>
      <c r="H60" s="19"/>
      <c r="I60" s="19"/>
      <c r="J60" s="19"/>
      <c r="K60" s="19"/>
      <c r="L60" s="19"/>
      <c r="M60" s="19"/>
      <c r="N60" s="19"/>
    </row>
    <row r="61" spans="1:14" x14ac:dyDescent="0.2">
      <c r="A61" s="21">
        <f>IF(A60&lt;Input!$C$26,'Crop Coeff'!A60+1,"")</f>
        <v>45480</v>
      </c>
      <c r="B61" s="11">
        <f>+IF(A61="","",IF(A61&lt;Input!$C$19,Input!$C$28,IF(A61&gt;Input!$C$22,IF(A61&lt;Input!$C$24,Input!$C$30,B60-Input!$C$64),MIN(B60+Input!$C$63,Input!C$30))))</f>
        <v>1.2</v>
      </c>
      <c r="C61" s="33">
        <f>IF(C60&lt;Input!$C$26,'Crop Coeff'!C60+1,"")</f>
        <v>45480</v>
      </c>
      <c r="D61" s="31">
        <f>+IF(C61="","",IF(C61&lt;Input!$C$19,Input!$C$28,IF(C61&gt;Input!$C$22,IF(C61&lt;Input!$C$24,Input!$C$30,D60-Input!$C$64),MIN(D60+Input!$C$63,Input!$C$30))))</f>
        <v>1.2</v>
      </c>
      <c r="E61" s="31">
        <f>IF(Budget!G65&lt;Budget!$F$4,'Crop Coeff'!D61*Budget!G65/Budget!$F$4,'Crop Coeff'!D61)</f>
        <v>1.2</v>
      </c>
      <c r="F61" s="19"/>
      <c r="G61" s="19"/>
      <c r="H61" s="19"/>
      <c r="I61" s="19"/>
      <c r="J61" s="19"/>
      <c r="K61" s="19"/>
      <c r="L61" s="19"/>
      <c r="M61" s="19"/>
      <c r="N61" s="19"/>
    </row>
    <row r="62" spans="1:14" x14ac:dyDescent="0.2">
      <c r="A62" s="21">
        <f>IF(A61&lt;Input!$C$26,'Crop Coeff'!A61+1,"")</f>
        <v>45481</v>
      </c>
      <c r="B62" s="11">
        <f>+IF(A62="","",IF(A62&lt;Input!$C$19,Input!$C$28,IF(A62&gt;Input!$C$22,IF(A62&lt;Input!$C$24,Input!$C$30,B61-Input!$C$64),MIN(B61+Input!$C$63,Input!C$30))))</f>
        <v>1.2</v>
      </c>
      <c r="C62" s="33">
        <f>IF(C61&lt;Input!$C$26,'Crop Coeff'!C61+1,"")</f>
        <v>45481</v>
      </c>
      <c r="D62" s="31">
        <f>+IF(C62="","",IF(C62&lt;Input!$C$19,Input!$C$28,IF(C62&gt;Input!$C$22,IF(C62&lt;Input!$C$24,Input!$C$30,D61-Input!$C$64),MIN(D61+Input!$C$63,Input!$C$30))))</f>
        <v>1.2</v>
      </c>
      <c r="E62" s="31">
        <f>IF(Budget!G66&lt;Budget!$F$4,'Crop Coeff'!D62*Budget!G66/Budget!$F$4,'Crop Coeff'!D62)</f>
        <v>1.2</v>
      </c>
      <c r="F62" s="19"/>
      <c r="G62" s="19"/>
      <c r="H62" s="19"/>
      <c r="I62" s="19"/>
      <c r="J62" s="19"/>
      <c r="K62" s="19"/>
      <c r="L62" s="19"/>
      <c r="M62" s="19"/>
      <c r="N62" s="19"/>
    </row>
    <row r="63" spans="1:14" x14ac:dyDescent="0.2">
      <c r="A63" s="21">
        <f>IF(A62&lt;Input!$C$26,'Crop Coeff'!A62+1,"")</f>
        <v>45482</v>
      </c>
      <c r="B63" s="11">
        <f>+IF(A63="","",IF(A63&lt;Input!$C$19,Input!$C$28,IF(A63&gt;Input!$C$22,IF(A63&lt;Input!$C$24,Input!$C$30,B62-Input!$C$64),MIN(B62+Input!$C$63,Input!C$30))))</f>
        <v>1.2</v>
      </c>
      <c r="C63" s="33">
        <f>IF(C62&lt;Input!$C$26,'Crop Coeff'!C62+1,"")</f>
        <v>45482</v>
      </c>
      <c r="D63" s="31">
        <f>+IF(C63="","",IF(C63&lt;Input!$C$19,Input!$C$28,IF(C63&gt;Input!$C$22,IF(C63&lt;Input!$C$24,Input!$C$30,D62-Input!$C$64),MIN(D62+Input!$C$63,Input!$C$30))))</f>
        <v>1.2</v>
      </c>
      <c r="E63" s="31">
        <f>IF(Budget!G67&lt;Budget!$F$4,'Crop Coeff'!D63*Budget!G67/Budget!$F$4,'Crop Coeff'!D63)</f>
        <v>1.2</v>
      </c>
      <c r="F63" s="19"/>
      <c r="G63" s="19"/>
      <c r="H63" s="19"/>
      <c r="I63" s="19"/>
      <c r="J63" s="19"/>
      <c r="K63" s="19"/>
      <c r="L63" s="19"/>
      <c r="M63" s="19"/>
      <c r="N63" s="19"/>
    </row>
    <row r="64" spans="1:14" x14ac:dyDescent="0.2">
      <c r="A64" s="21">
        <f>IF(A63&lt;Input!$C$26,'Crop Coeff'!A63+1,"")</f>
        <v>45483</v>
      </c>
      <c r="B64" s="11">
        <f>+IF(A64="","",IF(A64&lt;Input!$C$19,Input!$C$28,IF(A64&gt;Input!$C$22,IF(A64&lt;Input!$C$24,Input!$C$30,B63-Input!$C$64),MIN(B63+Input!$C$63,Input!C$30))))</f>
        <v>1.2</v>
      </c>
      <c r="C64" s="33">
        <f>IF(C63&lt;Input!$C$26,'Crop Coeff'!C63+1,"")</f>
        <v>45483</v>
      </c>
      <c r="D64" s="31">
        <f>+IF(C64="","",IF(C64&lt;Input!$C$19,Input!$C$28,IF(C64&gt;Input!$C$22,IF(C64&lt;Input!$C$24,Input!$C$30,D63-Input!$C$64),MIN(D63+Input!$C$63,Input!$C$30))))</f>
        <v>1.2</v>
      </c>
      <c r="E64" s="31">
        <f>IF(Budget!G68&lt;Budget!$F$4,'Crop Coeff'!D64*Budget!G68/Budget!$F$4,'Crop Coeff'!D64)</f>
        <v>1.2</v>
      </c>
      <c r="F64" s="19"/>
      <c r="G64" s="19"/>
      <c r="H64" s="19"/>
      <c r="I64" s="19"/>
      <c r="J64" s="19"/>
      <c r="K64" s="19"/>
      <c r="L64" s="19"/>
      <c r="M64" s="19"/>
      <c r="N64" s="19"/>
    </row>
    <row r="65" spans="1:14" x14ac:dyDescent="0.2">
      <c r="A65" s="21">
        <f>IF(A64&lt;Input!$C$26,'Crop Coeff'!A64+1,"")</f>
        <v>45484</v>
      </c>
      <c r="B65" s="11">
        <f>+IF(A65="","",IF(A65&lt;Input!$C$19,Input!$C$28,IF(A65&gt;Input!$C$22,IF(A65&lt;Input!$C$24,Input!$C$30,B64-Input!$C$64),MIN(B64+Input!$C$63,Input!C$30))))</f>
        <v>1.2</v>
      </c>
      <c r="C65" s="33">
        <f>IF(C64&lt;Input!$C$26,'Crop Coeff'!C64+1,"")</f>
        <v>45484</v>
      </c>
      <c r="D65" s="31">
        <f>+IF(C65="","",IF(C65&lt;Input!$C$19,Input!$C$28,IF(C65&gt;Input!$C$22,IF(C65&lt;Input!$C$24,Input!$C$30,D64-Input!$C$64),MIN(D64+Input!$C$63,Input!$C$30))))</f>
        <v>1.2</v>
      </c>
      <c r="E65" s="31">
        <f>IF(Budget!G69&lt;Budget!$F$4,'Crop Coeff'!D65*Budget!G69/Budget!$F$4,'Crop Coeff'!D65)</f>
        <v>1.2</v>
      </c>
      <c r="F65" s="19"/>
      <c r="G65" s="19"/>
      <c r="H65" s="19"/>
      <c r="I65" s="19"/>
      <c r="J65" s="19"/>
      <c r="K65" s="19"/>
      <c r="L65" s="19"/>
      <c r="M65" s="19"/>
      <c r="N65" s="19"/>
    </row>
    <row r="66" spans="1:14" x14ac:dyDescent="0.2">
      <c r="A66" s="21">
        <f>IF(A65&lt;Input!$C$26,'Crop Coeff'!A65+1,"")</f>
        <v>45485</v>
      </c>
      <c r="B66" s="11">
        <f>+IF(A66="","",IF(A66&lt;Input!$C$19,Input!$C$28,IF(A66&gt;Input!$C$22,IF(A66&lt;Input!$C$24,Input!$C$30,B65-Input!$C$64),MIN(B65+Input!$C$63,Input!C$30))))</f>
        <v>1.2</v>
      </c>
      <c r="C66" s="33">
        <f>IF(C65&lt;Input!$C$26,'Crop Coeff'!C65+1,"")</f>
        <v>45485</v>
      </c>
      <c r="D66" s="31">
        <f>+IF(C66="","",IF(C66&lt;Input!$C$19,Input!$C$28,IF(C66&gt;Input!$C$22,IF(C66&lt;Input!$C$24,Input!$C$30,D65-Input!$C$64),MIN(D65+Input!$C$63,Input!$C$30))))</f>
        <v>1.2</v>
      </c>
      <c r="E66" s="31">
        <f>IF(Budget!G70&lt;Budget!$F$4,'Crop Coeff'!D66*Budget!G70/Budget!$F$4,'Crop Coeff'!D66)</f>
        <v>1.2</v>
      </c>
      <c r="F66" s="19"/>
      <c r="G66" s="19"/>
      <c r="H66" s="19"/>
      <c r="I66" s="19"/>
      <c r="J66" s="19"/>
      <c r="K66" s="19"/>
      <c r="L66" s="19"/>
      <c r="M66" s="19"/>
      <c r="N66" s="19"/>
    </row>
    <row r="67" spans="1:14" x14ac:dyDescent="0.2">
      <c r="A67" s="21">
        <f>IF(A66&lt;Input!$C$26,'Crop Coeff'!A66+1,"")</f>
        <v>45486</v>
      </c>
      <c r="B67" s="11">
        <f>+IF(A67="","",IF(A67&lt;Input!$C$19,Input!$C$28,IF(A67&gt;Input!$C$22,IF(A67&lt;Input!$C$24,Input!$C$30,B66-Input!$C$64),MIN(B66+Input!$C$63,Input!C$30))))</f>
        <v>1.2</v>
      </c>
      <c r="C67" s="33">
        <f>IF(C66&lt;Input!$C$26,'Crop Coeff'!C66+1,"")</f>
        <v>45486</v>
      </c>
      <c r="D67" s="31">
        <f>+IF(C67="","",IF(C67&lt;Input!$C$19,Input!$C$28,IF(C67&gt;Input!$C$22,IF(C67&lt;Input!$C$24,Input!$C$30,D66-Input!$C$64),MIN(D66+Input!$C$63,Input!$C$30))))</f>
        <v>1.2</v>
      </c>
      <c r="E67" s="31">
        <f>IF(Budget!G71&lt;Budget!$F$4,'Crop Coeff'!D67*Budget!G71/Budget!$F$4,'Crop Coeff'!D67)</f>
        <v>1.2</v>
      </c>
      <c r="F67" s="19"/>
      <c r="G67" s="19"/>
      <c r="H67" s="19"/>
      <c r="I67" s="19"/>
      <c r="J67" s="19"/>
      <c r="K67" s="19"/>
      <c r="L67" s="19"/>
      <c r="M67" s="19"/>
      <c r="N67" s="19"/>
    </row>
    <row r="68" spans="1:14" x14ac:dyDescent="0.2">
      <c r="A68" s="21">
        <f>IF(A67&lt;Input!$C$26,'Crop Coeff'!A67+1,"")</f>
        <v>45487</v>
      </c>
      <c r="B68" s="11">
        <f>+IF(A68="","",IF(A68&lt;Input!$C$19,Input!$C$28,IF(A68&gt;Input!$C$22,IF(A68&lt;Input!$C$24,Input!$C$30,B67-Input!$C$64),MIN(B67+Input!$C$63,Input!C$30))))</f>
        <v>1.2</v>
      </c>
      <c r="C68" s="33">
        <f>IF(C67&lt;Input!$C$26,'Crop Coeff'!C67+1,"")</f>
        <v>45487</v>
      </c>
      <c r="D68" s="31">
        <f>+IF(C68="","",IF(C68&lt;Input!$C$19,Input!$C$28,IF(C68&gt;Input!$C$22,IF(C68&lt;Input!$C$24,Input!$C$30,D67-Input!$C$64),MIN(D67+Input!$C$63,Input!$C$30))))</f>
        <v>1.2</v>
      </c>
      <c r="E68" s="31">
        <f>IF(Budget!G72&lt;Budget!$F$4,'Crop Coeff'!D68*Budget!G72/Budget!$F$4,'Crop Coeff'!D68)</f>
        <v>1.2</v>
      </c>
      <c r="F68" s="19"/>
      <c r="G68" s="19"/>
      <c r="H68" s="19"/>
      <c r="I68" s="19"/>
      <c r="J68" s="19"/>
      <c r="K68" s="19"/>
      <c r="L68" s="19"/>
      <c r="M68" s="19"/>
      <c r="N68" s="19"/>
    </row>
    <row r="69" spans="1:14" x14ac:dyDescent="0.2">
      <c r="A69" s="21">
        <f>IF(A68&lt;Input!$C$26,'Crop Coeff'!A68+1,"")</f>
        <v>45488</v>
      </c>
      <c r="B69" s="11">
        <f>+IF(A69="","",IF(A69&lt;Input!$C$19,Input!$C$28,IF(A69&gt;Input!$C$22,IF(A69&lt;Input!$C$24,Input!$C$30,B68-Input!$C$64),MIN(B68+Input!$C$63,Input!C$30))))</f>
        <v>1.2</v>
      </c>
      <c r="C69" s="33">
        <f>IF(C68&lt;Input!$C$26,'Crop Coeff'!C68+1,"")</f>
        <v>45488</v>
      </c>
      <c r="D69" s="31">
        <f>+IF(C69="","",IF(C69&lt;Input!$C$19,Input!$C$28,IF(C69&gt;Input!$C$22,IF(C69&lt;Input!$C$24,Input!$C$30,D68-Input!$C$64),MIN(D68+Input!$C$63,Input!$C$30))))</f>
        <v>1.2</v>
      </c>
      <c r="E69" s="31">
        <f>IF(Budget!G73&lt;Budget!$F$4,'Crop Coeff'!D69*Budget!G73/Budget!$F$4,'Crop Coeff'!D69)</f>
        <v>1.2</v>
      </c>
      <c r="F69" s="19"/>
      <c r="G69" s="19"/>
      <c r="H69" s="19"/>
      <c r="I69" s="19"/>
      <c r="J69" s="19"/>
      <c r="K69" s="19"/>
      <c r="L69" s="19"/>
      <c r="M69" s="19"/>
      <c r="N69" s="19"/>
    </row>
    <row r="70" spans="1:14" x14ac:dyDescent="0.2">
      <c r="A70" s="21">
        <f>IF(A69&lt;Input!$C$26,'Crop Coeff'!A69+1,"")</f>
        <v>45489</v>
      </c>
      <c r="B70" s="11">
        <f>+IF(A70="","",IF(A70&lt;Input!$C$19,Input!$C$28,IF(A70&gt;Input!$C$22,IF(A70&lt;Input!$C$24,Input!$C$30,B69-Input!$C$64),MIN(B69+Input!$C$63,Input!C$30))))</f>
        <v>1.2</v>
      </c>
      <c r="C70" s="33">
        <f>IF(C69&lt;Input!$C$26,'Crop Coeff'!C69+1,"")</f>
        <v>45489</v>
      </c>
      <c r="D70" s="31">
        <f>+IF(C70="","",IF(C70&lt;Input!$C$19,Input!$C$28,IF(C70&gt;Input!$C$22,IF(C70&lt;Input!$C$24,Input!$C$30,D69-Input!$C$64),MIN(D69+Input!$C$63,Input!$C$30))))</f>
        <v>1.2</v>
      </c>
      <c r="E70" s="31">
        <f>IF(Budget!G74&lt;Budget!$F$4,'Crop Coeff'!D70*Budget!G74/Budget!$F$4,'Crop Coeff'!D70)</f>
        <v>1.2</v>
      </c>
      <c r="F70" s="19"/>
      <c r="G70" s="19"/>
      <c r="H70" s="19"/>
      <c r="I70" s="19"/>
      <c r="J70" s="19"/>
      <c r="K70" s="19"/>
      <c r="L70" s="19"/>
      <c r="M70" s="19"/>
      <c r="N70" s="19"/>
    </row>
    <row r="71" spans="1:14" x14ac:dyDescent="0.2">
      <c r="A71" s="21">
        <f>IF(A70&lt;Input!$C$26,'Crop Coeff'!A70+1,"")</f>
        <v>45490</v>
      </c>
      <c r="B71" s="11">
        <f>+IF(A71="","",IF(A71&lt;Input!$C$19,Input!$C$28,IF(A71&gt;Input!$C$22,IF(A71&lt;Input!$C$24,Input!$C$30,B70-Input!$C$64),MIN(B70+Input!$C$63,Input!C$30))))</f>
        <v>1.2</v>
      </c>
      <c r="C71" s="33">
        <f>IF(C70&lt;Input!$C$26,'Crop Coeff'!C70+1,"")</f>
        <v>45490</v>
      </c>
      <c r="D71" s="31">
        <f>+IF(C71="","",IF(C71&lt;Input!$C$19,Input!$C$28,IF(C71&gt;Input!$C$22,IF(C71&lt;Input!$C$24,Input!$C$30,D70-Input!$C$64),MIN(D70+Input!$C$63,Input!$C$30))))</f>
        <v>1.2</v>
      </c>
      <c r="E71" s="31">
        <f>IF(Budget!G75&lt;Budget!$F$4,'Crop Coeff'!D71*Budget!G75/Budget!$F$4,'Crop Coeff'!D71)</f>
        <v>1.2</v>
      </c>
      <c r="F71" s="19"/>
      <c r="G71" s="19"/>
      <c r="H71" s="19"/>
      <c r="I71" s="19"/>
      <c r="J71" s="19"/>
      <c r="K71" s="19"/>
      <c r="L71" s="19"/>
      <c r="M71" s="19"/>
      <c r="N71" s="19"/>
    </row>
    <row r="72" spans="1:14" x14ac:dyDescent="0.2">
      <c r="A72" s="21">
        <f>IF(A71&lt;Input!$C$26,'Crop Coeff'!A71+1,"")</f>
        <v>45491</v>
      </c>
      <c r="B72" s="11">
        <f>+IF(A72="","",IF(A72&lt;Input!$C$19,Input!$C$28,IF(A72&gt;Input!$C$22,IF(A72&lt;Input!$C$24,Input!$C$30,B71-Input!$C$64),MIN(B71+Input!$C$63,Input!C$30))))</f>
        <v>1.2</v>
      </c>
      <c r="C72" s="33">
        <f>IF(C71&lt;Input!$C$26,'Crop Coeff'!C71+1,"")</f>
        <v>45491</v>
      </c>
      <c r="D72" s="31">
        <f>+IF(C72="","",IF(C72&lt;Input!$C$19,Input!$C$28,IF(C72&gt;Input!$C$22,IF(C72&lt;Input!$C$24,Input!$C$30,D71-Input!$C$64),MIN(D71+Input!$C$63,Input!$C$30))))</f>
        <v>1.2</v>
      </c>
      <c r="E72" s="31">
        <f>IF(Budget!G76&lt;Budget!$F$4,'Crop Coeff'!D72*Budget!G76/Budget!$F$4,'Crop Coeff'!D72)</f>
        <v>1.2</v>
      </c>
      <c r="F72" s="19"/>
      <c r="G72" s="19"/>
      <c r="H72" s="19"/>
      <c r="I72" s="19"/>
      <c r="J72" s="19"/>
      <c r="K72" s="19"/>
      <c r="L72" s="19"/>
      <c r="M72" s="19"/>
      <c r="N72" s="19"/>
    </row>
    <row r="73" spans="1:14" x14ac:dyDescent="0.2">
      <c r="A73" s="21">
        <f>IF(A72&lt;Input!$C$26,'Crop Coeff'!A72+1,"")</f>
        <v>45492</v>
      </c>
      <c r="B73" s="11">
        <f>+IF(A73="","",IF(A73&lt;Input!$C$19,Input!$C$28,IF(A73&gt;Input!$C$22,IF(A73&lt;Input!$C$24,Input!$C$30,B72-Input!$C$64),MIN(B72+Input!$C$63,Input!C$30))))</f>
        <v>1.2</v>
      </c>
      <c r="C73" s="33">
        <f>IF(C72&lt;Input!$C$26,'Crop Coeff'!C72+1,"")</f>
        <v>45492</v>
      </c>
      <c r="D73" s="31">
        <f>+IF(C73="","",IF(C73&lt;Input!$C$19,Input!$C$28,IF(C73&gt;Input!$C$22,IF(C73&lt;Input!$C$24,Input!$C$30,D72-Input!$C$64),MIN(D72+Input!$C$63,Input!$C$30))))</f>
        <v>1.2</v>
      </c>
      <c r="E73" s="31">
        <f>IF(Budget!G77&lt;Budget!$F$4,'Crop Coeff'!D73*Budget!G77/Budget!$F$4,'Crop Coeff'!D73)</f>
        <v>1.2</v>
      </c>
      <c r="F73" s="19"/>
      <c r="G73" s="19"/>
      <c r="H73" s="19"/>
      <c r="I73" s="19"/>
      <c r="J73" s="19"/>
      <c r="K73" s="19"/>
      <c r="L73" s="19"/>
      <c r="M73" s="19"/>
      <c r="N73" s="19"/>
    </row>
    <row r="74" spans="1:14" x14ac:dyDescent="0.2">
      <c r="A74" s="21">
        <f>IF(A73&lt;Input!$C$26,'Crop Coeff'!A73+1,"")</f>
        <v>45493</v>
      </c>
      <c r="B74" s="11">
        <f>+IF(A74="","",IF(A74&lt;Input!$C$19,Input!$C$28,IF(A74&gt;Input!$C$22,IF(A74&lt;Input!$C$24,Input!$C$30,B73-Input!$C$64),MIN(B73+Input!$C$63,Input!C$30))))</f>
        <v>1.2</v>
      </c>
      <c r="C74" s="33">
        <f>IF(C73&lt;Input!$C$26,'Crop Coeff'!C73+1,"")</f>
        <v>45493</v>
      </c>
      <c r="D74" s="31">
        <f>+IF(C74="","",IF(C74&lt;Input!$C$19,Input!$C$28,IF(C74&gt;Input!$C$22,IF(C74&lt;Input!$C$24,Input!$C$30,D73-Input!$C$64),MIN(D73+Input!$C$63,Input!$C$30))))</f>
        <v>1.2</v>
      </c>
      <c r="E74" s="31">
        <f>IF(Budget!G78&lt;Budget!$F$4,'Crop Coeff'!D74*Budget!G78/Budget!$F$4,'Crop Coeff'!D74)</f>
        <v>1.2</v>
      </c>
      <c r="F74" s="19"/>
      <c r="G74" s="19"/>
      <c r="H74" s="19"/>
      <c r="I74" s="19"/>
      <c r="J74" s="19"/>
      <c r="K74" s="19"/>
      <c r="L74" s="19"/>
      <c r="M74" s="19"/>
      <c r="N74" s="19"/>
    </row>
    <row r="75" spans="1:14" x14ac:dyDescent="0.2">
      <c r="A75" s="21">
        <f>IF(A74&lt;Input!$C$26,'Crop Coeff'!A74+1,"")</f>
        <v>45494</v>
      </c>
      <c r="B75" s="11">
        <f>+IF(A75="","",IF(A75&lt;Input!$C$19,Input!$C$28,IF(A75&gt;Input!$C$22,IF(A75&lt;Input!$C$24,Input!$C$30,B74-Input!$C$64),MIN(B74+Input!$C$63,Input!C$30))))</f>
        <v>1.2</v>
      </c>
      <c r="C75" s="33">
        <f>IF(C74&lt;Input!$C$26,'Crop Coeff'!C74+1,"")</f>
        <v>45494</v>
      </c>
      <c r="D75" s="31">
        <f>+IF(C75="","",IF(C75&lt;Input!$C$19,Input!$C$28,IF(C75&gt;Input!$C$22,IF(C75&lt;Input!$C$24,Input!$C$30,D74-Input!$C$64),MIN(D74+Input!$C$63,Input!$C$30))))</f>
        <v>1.2</v>
      </c>
      <c r="E75" s="31">
        <f>IF(Budget!G79&lt;Budget!$F$4,'Crop Coeff'!D75*Budget!G79/Budget!$F$4,'Crop Coeff'!D75)</f>
        <v>1.2</v>
      </c>
      <c r="F75" s="19"/>
      <c r="G75" s="19"/>
      <c r="H75" s="19"/>
      <c r="I75" s="19"/>
      <c r="J75" s="19"/>
      <c r="K75" s="19"/>
      <c r="L75" s="19"/>
      <c r="M75" s="19"/>
      <c r="N75" s="19"/>
    </row>
    <row r="76" spans="1:14" x14ac:dyDescent="0.2">
      <c r="A76" s="21">
        <f>IF(A75&lt;Input!$C$26,'Crop Coeff'!A75+1,"")</f>
        <v>45495</v>
      </c>
      <c r="B76" s="11">
        <f>+IF(A76="","",IF(A76&lt;Input!$C$19,Input!$C$28,IF(A76&gt;Input!$C$22,IF(A76&lt;Input!$C$24,Input!$C$30,B75-Input!$C$64),MIN(B75+Input!$C$63,Input!C$30))))</f>
        <v>1.2</v>
      </c>
      <c r="C76" s="33">
        <f>IF(C75&lt;Input!$C$26,'Crop Coeff'!C75+1,"")</f>
        <v>45495</v>
      </c>
      <c r="D76" s="31">
        <f>+IF(C76="","",IF(C76&lt;Input!$C$19,Input!$C$28,IF(C76&gt;Input!$C$22,IF(C76&lt;Input!$C$24,Input!$C$30,D75-Input!$C$64),MIN(D75+Input!$C$63,Input!$C$30))))</f>
        <v>1.2</v>
      </c>
      <c r="E76" s="31">
        <f>IF(Budget!G80&lt;Budget!$F$4,'Crop Coeff'!D76*Budget!G80/Budget!$F$4,'Crop Coeff'!D76)</f>
        <v>1.2</v>
      </c>
      <c r="F76" s="19"/>
      <c r="G76" s="19"/>
      <c r="H76" s="19"/>
      <c r="I76" s="19"/>
      <c r="J76" s="19"/>
      <c r="K76" s="19"/>
      <c r="L76" s="19"/>
      <c r="M76" s="19"/>
      <c r="N76" s="19"/>
    </row>
    <row r="77" spans="1:14" x14ac:dyDescent="0.2">
      <c r="A77" s="21">
        <f>IF(A76&lt;Input!$C$26,'Crop Coeff'!A76+1,"")</f>
        <v>45496</v>
      </c>
      <c r="B77" s="11">
        <f>+IF(A77="","",IF(A77&lt;Input!$C$19,Input!$C$28,IF(A77&gt;Input!$C$22,IF(A77&lt;Input!$C$24,Input!$C$30,B76-Input!$C$64),MIN(B76+Input!$C$63,Input!C$30))))</f>
        <v>1.2</v>
      </c>
      <c r="C77" s="33">
        <f>IF(C76&lt;Input!$C$26,'Crop Coeff'!C76+1,"")</f>
        <v>45496</v>
      </c>
      <c r="D77" s="31">
        <f>+IF(C77="","",IF(C77&lt;Input!$C$19,Input!$C$28,IF(C77&gt;Input!$C$22,IF(C77&lt;Input!$C$24,Input!$C$30,D76-Input!$C$64),MIN(D76+Input!$C$63,Input!$C$30))))</f>
        <v>1.2</v>
      </c>
      <c r="E77" s="31">
        <f>IF(Budget!G81&lt;Budget!$F$4,'Crop Coeff'!D77*Budget!G81/Budget!$F$4,'Crop Coeff'!D77)</f>
        <v>1.2</v>
      </c>
      <c r="F77" s="19"/>
      <c r="G77" s="19"/>
      <c r="H77" s="19"/>
      <c r="I77" s="19"/>
      <c r="J77" s="19"/>
      <c r="K77" s="19"/>
      <c r="L77" s="19"/>
      <c r="M77" s="19"/>
      <c r="N77" s="19"/>
    </row>
    <row r="78" spans="1:14" x14ac:dyDescent="0.2">
      <c r="A78" s="21">
        <f>IF(A77&lt;Input!$C$26,'Crop Coeff'!A77+1,"")</f>
        <v>45497</v>
      </c>
      <c r="B78" s="11">
        <f>+IF(A78="","",IF(A78&lt;Input!$C$19,Input!$C$28,IF(A78&gt;Input!$C$22,IF(A78&lt;Input!$C$24,Input!$C$30,B77-Input!$C$64),MIN(B77+Input!$C$63,Input!C$30))))</f>
        <v>1.2</v>
      </c>
      <c r="C78" s="33">
        <f>IF(C77&lt;Input!$C$26,'Crop Coeff'!C77+1,"")</f>
        <v>45497</v>
      </c>
      <c r="D78" s="31">
        <f>+IF(C78="","",IF(C78&lt;Input!$C$19,Input!$C$28,IF(C78&gt;Input!$C$22,IF(C78&lt;Input!$C$24,Input!$C$30,D77-Input!$C$64),MIN(D77+Input!$C$63,Input!$C$30))))</f>
        <v>1.2</v>
      </c>
      <c r="E78" s="31">
        <f>IF(Budget!G82&lt;Budget!$F$4,'Crop Coeff'!D78*Budget!G82/Budget!$F$4,'Crop Coeff'!D78)</f>
        <v>1.2</v>
      </c>
      <c r="F78" s="19"/>
      <c r="G78" s="19"/>
      <c r="H78" s="19"/>
      <c r="I78" s="19"/>
      <c r="J78" s="19"/>
      <c r="K78" s="19"/>
      <c r="L78" s="19"/>
      <c r="M78" s="19"/>
      <c r="N78" s="19"/>
    </row>
    <row r="79" spans="1:14" x14ac:dyDescent="0.2">
      <c r="A79" s="21">
        <f>IF(A78&lt;Input!$C$26,'Crop Coeff'!A78+1,"")</f>
        <v>45498</v>
      </c>
      <c r="B79" s="11">
        <f>+IF(A79="","",IF(A79&lt;Input!$C$19,Input!$C$28,IF(A79&gt;Input!$C$22,IF(A79&lt;Input!$C$24,Input!$C$30,B78-Input!$C$64),MIN(B78+Input!$C$63,Input!C$30))))</f>
        <v>1.2</v>
      </c>
      <c r="C79" s="33">
        <f>IF(C78&lt;Input!$C$26,'Crop Coeff'!C78+1,"")</f>
        <v>45498</v>
      </c>
      <c r="D79" s="31">
        <f>+IF(C79="","",IF(C79&lt;Input!$C$19,Input!$C$28,IF(C79&gt;Input!$C$22,IF(C79&lt;Input!$C$24,Input!$C$30,D78-Input!$C$64),MIN(D78+Input!$C$63,Input!$C$30))))</f>
        <v>1.2</v>
      </c>
      <c r="E79" s="31">
        <f>IF(Budget!G83&lt;Budget!$F$4,'Crop Coeff'!D79*Budget!G83/Budget!$F$4,'Crop Coeff'!D79)</f>
        <v>1.2</v>
      </c>
      <c r="F79" s="19"/>
      <c r="G79" s="19"/>
      <c r="H79" s="19"/>
      <c r="I79" s="19"/>
      <c r="J79" s="19"/>
      <c r="K79" s="19"/>
      <c r="L79" s="19"/>
      <c r="M79" s="19"/>
      <c r="N79" s="19"/>
    </row>
    <row r="80" spans="1:14" x14ac:dyDescent="0.2">
      <c r="A80" s="21">
        <f>IF(A79&lt;Input!$C$26,'Crop Coeff'!A79+1,"")</f>
        <v>45499</v>
      </c>
      <c r="B80" s="11">
        <f>+IF(A80="","",IF(A80&lt;Input!$C$19,Input!$C$28,IF(A80&gt;Input!$C$22,IF(A80&lt;Input!$C$24,Input!$C$30,B79-Input!$C$64),MIN(B79+Input!$C$63,Input!C$30))))</f>
        <v>1.2</v>
      </c>
      <c r="C80" s="33">
        <f>IF(C79&lt;Input!$C$26,'Crop Coeff'!C79+1,"")</f>
        <v>45499</v>
      </c>
      <c r="D80" s="31">
        <f>+IF(C80="","",IF(C80&lt;Input!$C$19,Input!$C$28,IF(C80&gt;Input!$C$22,IF(C80&lt;Input!$C$24,Input!$C$30,D79-Input!$C$64),MIN(D79+Input!$C$63,Input!$C$30))))</f>
        <v>1.2</v>
      </c>
      <c r="E80" s="31">
        <f>IF(Budget!G84&lt;Budget!$F$4,'Crop Coeff'!D80*Budget!G84/Budget!$F$4,'Crop Coeff'!D80)</f>
        <v>1.2</v>
      </c>
      <c r="F80" s="19"/>
      <c r="G80" s="19"/>
      <c r="H80" s="19"/>
      <c r="I80" s="19"/>
      <c r="J80" s="19"/>
      <c r="K80" s="19"/>
      <c r="L80" s="19"/>
      <c r="M80" s="19"/>
      <c r="N80" s="19"/>
    </row>
    <row r="81" spans="1:14" x14ac:dyDescent="0.2">
      <c r="A81" s="21">
        <f>IF(A80&lt;Input!$C$26,'Crop Coeff'!A80+1,"")</f>
        <v>45500</v>
      </c>
      <c r="B81" s="11">
        <f>+IF(A81="","",IF(A81&lt;Input!$C$19,Input!$C$28,IF(A81&gt;Input!$C$22,IF(A81&lt;Input!$C$24,Input!$C$30,B80-Input!$C$64),MIN(B80+Input!$C$63,Input!C$30))))</f>
        <v>1.2</v>
      </c>
      <c r="C81" s="33">
        <f>IF(C80&lt;Input!$C$26,'Crop Coeff'!C80+1,"")</f>
        <v>45500</v>
      </c>
      <c r="D81" s="31">
        <f>+IF(C81="","",IF(C81&lt;Input!$C$19,Input!$C$28,IF(C81&gt;Input!$C$22,IF(C81&lt;Input!$C$24,Input!$C$30,D80-Input!$C$64),MIN(D80+Input!$C$63,Input!$C$30))))</f>
        <v>1.2</v>
      </c>
      <c r="E81" s="31">
        <f>IF(Budget!G85&lt;Budget!$F$4,'Crop Coeff'!D81*Budget!G85/Budget!$F$4,'Crop Coeff'!D81)</f>
        <v>1.2</v>
      </c>
      <c r="F81" s="19"/>
      <c r="G81" s="19"/>
      <c r="H81" s="19"/>
      <c r="I81" s="19"/>
      <c r="J81" s="19"/>
      <c r="K81" s="19"/>
      <c r="L81" s="19"/>
      <c r="M81" s="19"/>
      <c r="N81" s="19"/>
    </row>
    <row r="82" spans="1:14" x14ac:dyDescent="0.2">
      <c r="A82" s="21">
        <f>IF(A81&lt;Input!$C$26,'Crop Coeff'!A81+1,"")</f>
        <v>45501</v>
      </c>
      <c r="B82" s="11">
        <f>+IF(A82="","",IF(A82&lt;Input!$C$19,Input!$C$28,IF(A82&gt;Input!$C$22,IF(A82&lt;Input!$C$24,Input!$C$30,B81-Input!$C$64),MIN(B81+Input!$C$63,Input!C$30))))</f>
        <v>1.2</v>
      </c>
      <c r="C82" s="33">
        <f>IF(C81&lt;Input!$C$26,'Crop Coeff'!C81+1,"")</f>
        <v>45501</v>
      </c>
      <c r="D82" s="31">
        <f>+IF(C82="","",IF(C82&lt;Input!$C$19,Input!$C$28,IF(C82&gt;Input!$C$22,IF(C82&lt;Input!$C$24,Input!$C$30,D81-Input!$C$64),MIN(D81+Input!$C$63,Input!$C$30))))</f>
        <v>1.2</v>
      </c>
      <c r="E82" s="31">
        <f>IF(Budget!G86&lt;Budget!$F$4,'Crop Coeff'!D82*Budget!G86/Budget!$F$4,'Crop Coeff'!D82)</f>
        <v>1.2</v>
      </c>
      <c r="F82" s="19"/>
      <c r="G82" s="19"/>
      <c r="H82" s="19"/>
      <c r="I82" s="19"/>
      <c r="J82" s="19"/>
      <c r="K82" s="19"/>
      <c r="L82" s="19"/>
      <c r="M82" s="19"/>
      <c r="N82" s="19"/>
    </row>
    <row r="83" spans="1:14" x14ac:dyDescent="0.2">
      <c r="A83" s="21">
        <f>IF(A82&lt;Input!$C$26,'Crop Coeff'!A82+1,"")</f>
        <v>45502</v>
      </c>
      <c r="B83" s="11">
        <f>+IF(A83="","",IF(A83&lt;Input!$C$19,Input!$C$28,IF(A83&gt;Input!$C$22,IF(A83&lt;Input!$C$24,Input!$C$30,B82-Input!$C$64),MIN(B82+Input!$C$63,Input!C$30))))</f>
        <v>1.2</v>
      </c>
      <c r="C83" s="33">
        <f>IF(C82&lt;Input!$C$26,'Crop Coeff'!C82+1,"")</f>
        <v>45502</v>
      </c>
      <c r="D83" s="31">
        <f>+IF(C83="","",IF(C83&lt;Input!$C$19,Input!$C$28,IF(C83&gt;Input!$C$22,IF(C83&lt;Input!$C$24,Input!$C$30,D82-Input!$C$64),MIN(D82+Input!$C$63,Input!$C$30))))</f>
        <v>1.2</v>
      </c>
      <c r="E83" s="31">
        <f>IF(Budget!G87&lt;Budget!$F$4,'Crop Coeff'!D83*Budget!G87/Budget!$F$4,'Crop Coeff'!D83)</f>
        <v>1.2</v>
      </c>
      <c r="F83" s="19"/>
      <c r="G83" s="19"/>
      <c r="H83" s="19"/>
      <c r="I83" s="19"/>
      <c r="J83" s="19"/>
      <c r="K83" s="19"/>
      <c r="L83" s="19"/>
      <c r="M83" s="19"/>
      <c r="N83" s="19"/>
    </row>
    <row r="84" spans="1:14" x14ac:dyDescent="0.2">
      <c r="A84" s="21">
        <f>IF(A83&lt;Input!$C$26,'Crop Coeff'!A83+1,"")</f>
        <v>45503</v>
      </c>
      <c r="B84" s="11">
        <f>+IF(A84="","",IF(A84&lt;Input!$C$19,Input!$C$28,IF(A84&gt;Input!$C$22,IF(A84&lt;Input!$C$24,Input!$C$30,B83-Input!$C$64),MIN(B83+Input!$C$63,Input!C$30))))</f>
        <v>1.2</v>
      </c>
      <c r="C84" s="33">
        <f>IF(C83&lt;Input!$C$26,'Crop Coeff'!C83+1,"")</f>
        <v>45503</v>
      </c>
      <c r="D84" s="31">
        <f>+IF(C84="","",IF(C84&lt;Input!$C$19,Input!$C$28,IF(C84&gt;Input!$C$22,IF(C84&lt;Input!$C$24,Input!$C$30,D83-Input!$C$64),MIN(D83+Input!$C$63,Input!$C$30))))</f>
        <v>1.2</v>
      </c>
      <c r="E84" s="31">
        <f>IF(Budget!G88&lt;Budget!$F$4,'Crop Coeff'!D84*Budget!G88/Budget!$F$4,'Crop Coeff'!D84)</f>
        <v>1.2</v>
      </c>
      <c r="F84" s="19"/>
      <c r="G84" s="19"/>
      <c r="H84" s="19"/>
      <c r="I84" s="19"/>
      <c r="J84" s="19"/>
      <c r="K84" s="19"/>
      <c r="L84" s="19"/>
      <c r="M84" s="19"/>
      <c r="N84" s="19"/>
    </row>
    <row r="85" spans="1:14" x14ac:dyDescent="0.2">
      <c r="A85" s="21">
        <f>IF(A84&lt;Input!$C$26,'Crop Coeff'!A84+1,"")</f>
        <v>45504</v>
      </c>
      <c r="B85" s="11">
        <f>+IF(A85="","",IF(A85&lt;Input!$C$19,Input!$C$28,IF(A85&gt;Input!$C$22,IF(A85&lt;Input!$C$24,Input!$C$30,B84-Input!$C$64),MIN(B84+Input!$C$63,Input!C$30))))</f>
        <v>1.2</v>
      </c>
      <c r="C85" s="33">
        <f>IF(C84&lt;Input!$C$26,'Crop Coeff'!C84+1,"")</f>
        <v>45504</v>
      </c>
      <c r="D85" s="31">
        <f>+IF(C85="","",IF(C85&lt;Input!$C$19,Input!$C$28,IF(C85&gt;Input!$C$22,IF(C85&lt;Input!$C$24,Input!$C$30,D84-Input!$C$64),MIN(D84+Input!$C$63,Input!$C$30))))</f>
        <v>1.2</v>
      </c>
      <c r="E85" s="31">
        <f>IF(Budget!G89&lt;Budget!$F$4,'Crop Coeff'!D85*Budget!G89/Budget!$F$4,'Crop Coeff'!D85)</f>
        <v>1.2</v>
      </c>
      <c r="F85" s="19"/>
      <c r="G85" s="19"/>
      <c r="H85" s="19"/>
      <c r="I85" s="19"/>
      <c r="J85" s="19"/>
      <c r="K85" s="19"/>
      <c r="L85" s="19"/>
      <c r="M85" s="19"/>
      <c r="N85" s="19"/>
    </row>
    <row r="86" spans="1:14" x14ac:dyDescent="0.2">
      <c r="A86" s="21">
        <f>IF(A85&lt;Input!$C$26,'Crop Coeff'!A85+1,"")</f>
        <v>45505</v>
      </c>
      <c r="B86" s="11">
        <f>+IF(A86="","",IF(A86&lt;Input!$C$19,Input!$C$28,IF(A86&gt;Input!$C$22,IF(A86&lt;Input!$C$24,Input!$C$30,B85-Input!$C$64),MIN(B85+Input!$C$63,Input!C$30))))</f>
        <v>1.2</v>
      </c>
      <c r="C86" s="33">
        <f>IF(C85&lt;Input!$C$26,'Crop Coeff'!C85+1,"")</f>
        <v>45505</v>
      </c>
      <c r="D86" s="31">
        <f>+IF(C86="","",IF(C86&lt;Input!$C$19,Input!$C$28,IF(C86&gt;Input!$C$22,IF(C86&lt;Input!$C$24,Input!$C$30,D85-Input!$C$64),MIN(D85+Input!$C$63,Input!$C$30))))</f>
        <v>1.2</v>
      </c>
      <c r="E86" s="31">
        <f>IF(Budget!G90&lt;Budget!$F$4,'Crop Coeff'!D86*Budget!G90/Budget!$F$4,'Crop Coeff'!D86)</f>
        <v>1.2</v>
      </c>
      <c r="F86" s="19"/>
      <c r="G86" s="19"/>
      <c r="H86" s="19"/>
      <c r="I86" s="19"/>
      <c r="J86" s="19"/>
      <c r="K86" s="19"/>
      <c r="L86" s="19"/>
      <c r="M86" s="19"/>
      <c r="N86" s="19"/>
    </row>
    <row r="87" spans="1:14" x14ac:dyDescent="0.2">
      <c r="A87" s="21">
        <f>IF(A86&lt;Input!$C$26,'Crop Coeff'!A86+1,"")</f>
        <v>45506</v>
      </c>
      <c r="B87" s="11">
        <f>+IF(A87="","",IF(A87&lt;Input!$C$19,Input!$C$28,IF(A87&gt;Input!$C$22,IF(A87&lt;Input!$C$24,Input!$C$30,B86-Input!$C$64),MIN(B86+Input!$C$63,Input!C$30))))</f>
        <v>1.2</v>
      </c>
      <c r="C87" s="33">
        <f>IF(C86&lt;Input!$C$26,'Crop Coeff'!C86+1,"")</f>
        <v>45506</v>
      </c>
      <c r="D87" s="31">
        <f>+IF(C87="","",IF(C87&lt;Input!$C$19,Input!$C$28,IF(C87&gt;Input!$C$22,IF(C87&lt;Input!$C$24,Input!$C$30,D86-Input!$C$64),MIN(D86+Input!$C$63,Input!$C$30))))</f>
        <v>1.2</v>
      </c>
      <c r="E87" s="31">
        <f>IF(Budget!G91&lt;Budget!$F$4,'Crop Coeff'!D87*Budget!G91/Budget!$F$4,'Crop Coeff'!D87)</f>
        <v>1.2</v>
      </c>
      <c r="F87" s="19"/>
      <c r="G87" s="19"/>
      <c r="H87" s="19"/>
      <c r="I87" s="19"/>
      <c r="J87" s="19"/>
      <c r="K87" s="19"/>
      <c r="L87" s="19"/>
      <c r="M87" s="19"/>
      <c r="N87" s="19"/>
    </row>
    <row r="88" spans="1:14" x14ac:dyDescent="0.2">
      <c r="A88" s="21">
        <f>IF(A87&lt;Input!$C$26,'Crop Coeff'!A87+1,"")</f>
        <v>45507</v>
      </c>
      <c r="B88" s="11">
        <f>+IF(A88="","",IF(A88&lt;Input!$C$19,Input!$C$28,IF(A88&gt;Input!$C$22,IF(A88&lt;Input!$C$24,Input!$C$30,B87-Input!$C$64),MIN(B87+Input!$C$63,Input!C$30))))</f>
        <v>1.2</v>
      </c>
      <c r="C88" s="33">
        <f>IF(C87&lt;Input!$C$26,'Crop Coeff'!C87+1,"")</f>
        <v>45507</v>
      </c>
      <c r="D88" s="31">
        <f>+IF(C88="","",IF(C88&lt;Input!$C$19,Input!$C$28,IF(C88&gt;Input!$C$22,IF(C88&lt;Input!$C$24,Input!$C$30,D87-Input!$C$64),MIN(D87+Input!$C$63,Input!$C$30))))</f>
        <v>1.2</v>
      </c>
      <c r="E88" s="31">
        <f>IF(Budget!G92&lt;Budget!$F$4,'Crop Coeff'!D88*Budget!G92/Budget!$F$4,'Crop Coeff'!D88)</f>
        <v>1.2</v>
      </c>
      <c r="F88" s="19"/>
      <c r="G88" s="19"/>
      <c r="H88" s="19"/>
      <c r="I88" s="19"/>
      <c r="J88" s="19"/>
      <c r="K88" s="19"/>
      <c r="L88" s="19"/>
      <c r="M88" s="19"/>
      <c r="N88" s="19"/>
    </row>
    <row r="89" spans="1:14" x14ac:dyDescent="0.2">
      <c r="A89" s="21">
        <f>IF(A88&lt;Input!$C$26,'Crop Coeff'!A88+1,"")</f>
        <v>45508</v>
      </c>
      <c r="B89" s="11">
        <f>+IF(A89="","",IF(A89&lt;Input!$C$19,Input!$C$28,IF(A89&gt;Input!$C$22,IF(A89&lt;Input!$C$24,Input!$C$30,B88-Input!$C$64),MIN(B88+Input!$C$63,Input!C$30))))</f>
        <v>1.2</v>
      </c>
      <c r="C89" s="33">
        <f>IF(C88&lt;Input!$C$26,'Crop Coeff'!C88+1,"")</f>
        <v>45508</v>
      </c>
      <c r="D89" s="31">
        <f>+IF(C89="","",IF(C89&lt;Input!$C$19,Input!$C$28,IF(C89&gt;Input!$C$22,IF(C89&lt;Input!$C$24,Input!$C$30,D88-Input!$C$64),MIN(D88+Input!$C$63,Input!$C$30))))</f>
        <v>1.2</v>
      </c>
      <c r="E89" s="31">
        <f>IF(Budget!G93&lt;Budget!$F$4,'Crop Coeff'!D89*Budget!G93/Budget!$F$4,'Crop Coeff'!D89)</f>
        <v>1.1807916666666842</v>
      </c>
      <c r="F89" s="19"/>
      <c r="G89" s="19"/>
      <c r="H89" s="19"/>
      <c r="I89" s="19"/>
      <c r="J89" s="19"/>
      <c r="K89" s="19"/>
      <c r="L89" s="19"/>
      <c r="M89" s="19"/>
      <c r="N89" s="19"/>
    </row>
    <row r="90" spans="1:14" x14ac:dyDescent="0.2">
      <c r="A90" s="21">
        <f>IF(A89&lt;Input!$C$26,'Crop Coeff'!A89+1,"")</f>
        <v>45509</v>
      </c>
      <c r="B90" s="11">
        <f>+IF(A90="","",IF(A90&lt;Input!$C$19,Input!$C$28,IF(A90&gt;Input!$C$22,IF(A90&lt;Input!$C$24,Input!$C$30,B89-Input!$C$64),MIN(B89+Input!$C$63,Input!C$30))))</f>
        <v>1.2</v>
      </c>
      <c r="C90" s="33">
        <f>IF(C89&lt;Input!$C$26,'Crop Coeff'!C89+1,"")</f>
        <v>45509</v>
      </c>
      <c r="D90" s="31">
        <f>+IF(C90="","",IF(C90&lt;Input!$C$19,Input!$C$28,IF(C90&gt;Input!$C$22,IF(C90&lt;Input!$C$24,Input!$C$30,D89-Input!$C$64),MIN(D89+Input!$C$63,Input!$C$30))))</f>
        <v>1.2</v>
      </c>
      <c r="E90" s="31">
        <f>IF(Budget!G94&lt;Budget!$F$4,'Crop Coeff'!D90*Budget!G94/Budget!$F$4,'Crop Coeff'!D90)</f>
        <v>1.0458440476190625</v>
      </c>
      <c r="F90" s="19"/>
      <c r="G90" s="19"/>
      <c r="H90" s="19"/>
      <c r="I90" s="19"/>
      <c r="J90" s="19"/>
      <c r="K90" s="19"/>
      <c r="L90" s="19"/>
      <c r="M90" s="19"/>
      <c r="N90" s="19"/>
    </row>
    <row r="91" spans="1:14" x14ac:dyDescent="0.2">
      <c r="A91" s="21">
        <f>IF(A90&lt;Input!$C$26,'Crop Coeff'!A90+1,"")</f>
        <v>45510</v>
      </c>
      <c r="B91" s="11">
        <f>+IF(A91="","",IF(A91&lt;Input!$C$19,Input!$C$28,IF(A91&gt;Input!$C$22,IF(A91&lt;Input!$C$24,Input!$C$30,B90-Input!$C$64),MIN(B90+Input!$C$63,Input!C$30))))</f>
        <v>1.2</v>
      </c>
      <c r="C91" s="33">
        <f>IF(C90&lt;Input!$C$26,'Crop Coeff'!C90+1,"")</f>
        <v>45510</v>
      </c>
      <c r="D91" s="31">
        <f>+IF(C91="","",IF(C91&lt;Input!$C$19,Input!$C$28,IF(C91&gt;Input!$C$22,IF(C91&lt;Input!$C$24,Input!$C$30,D90-Input!$C$64),MIN(D90+Input!$C$63,Input!$C$30))))</f>
        <v>1.2</v>
      </c>
      <c r="E91" s="31">
        <f>IF(Budget!G95&lt;Budget!$F$4,'Crop Coeff'!D91*Budget!G95/Budget!$F$4,'Crop Coeff'!D91)</f>
        <v>0.92631901360545432</v>
      </c>
      <c r="F91" s="19"/>
      <c r="G91" s="19"/>
      <c r="H91" s="19"/>
      <c r="I91" s="19"/>
      <c r="J91" s="19"/>
      <c r="K91" s="19"/>
      <c r="L91" s="19"/>
      <c r="M91" s="19"/>
      <c r="N91" s="19"/>
    </row>
    <row r="92" spans="1:14" x14ac:dyDescent="0.2">
      <c r="A92" s="21">
        <f>IF(A91&lt;Input!$C$26,'Crop Coeff'!A91+1,"")</f>
        <v>45511</v>
      </c>
      <c r="B92" s="11">
        <f>+IF(A92="","",IF(A92&lt;Input!$C$19,Input!$C$28,IF(A92&gt;Input!$C$22,IF(A92&lt;Input!$C$24,Input!$C$30,B91-Input!$C$64),MIN(B91+Input!$C$63,Input!C$30))))</f>
        <v>1.2</v>
      </c>
      <c r="C92" s="33">
        <f>IF(C91&lt;Input!$C$26,'Crop Coeff'!C91+1,"")</f>
        <v>45511</v>
      </c>
      <c r="D92" s="31">
        <f>+IF(C92="","",IF(C92&lt;Input!$C$19,Input!$C$28,IF(C92&gt;Input!$C$22,IF(C92&lt;Input!$C$24,Input!$C$30,D91-Input!$C$64),MIN(D91+Input!$C$63,Input!$C$30))))</f>
        <v>1.2</v>
      </c>
      <c r="E92" s="31">
        <f>IF(Budget!G96&lt;Budget!$F$4,'Crop Coeff'!D92*Budget!G96/Budget!$F$4,'Crop Coeff'!D92)</f>
        <v>0.87669478073373486</v>
      </c>
      <c r="F92" s="19"/>
      <c r="G92" s="19"/>
      <c r="H92" s="19"/>
      <c r="I92" s="19"/>
      <c r="J92" s="19"/>
      <c r="K92" s="19"/>
      <c r="L92" s="19"/>
      <c r="M92" s="19"/>
      <c r="N92" s="19"/>
    </row>
    <row r="93" spans="1:14" x14ac:dyDescent="0.2">
      <c r="A93" s="21">
        <f>IF(A92&lt;Input!$C$26,'Crop Coeff'!A92+1,"")</f>
        <v>45512</v>
      </c>
      <c r="B93" s="11">
        <f>+IF(A93="","",IF(A93&lt;Input!$C$19,Input!$C$28,IF(A93&gt;Input!$C$22,IF(A93&lt;Input!$C$24,Input!$C$30,B92-Input!$C$64),MIN(B92+Input!$C$63,Input!C$30))))</f>
        <v>1.2</v>
      </c>
      <c r="C93" s="33">
        <f>IF(C92&lt;Input!$C$26,'Crop Coeff'!C92+1,"")</f>
        <v>45512</v>
      </c>
      <c r="D93" s="31">
        <f>+IF(C93="","",IF(C93&lt;Input!$C$19,Input!$C$28,IF(C93&gt;Input!$C$22,IF(C93&lt;Input!$C$24,Input!$C$30,D92-Input!$C$64),MIN(D92+Input!$C$63,Input!$C$30))))</f>
        <v>1.2</v>
      </c>
      <c r="E93" s="31">
        <f>IF(Budget!G97&lt;Budget!$F$4,'Crop Coeff'!D93*Budget!G97/Budget!$F$4,'Crop Coeff'!D93)</f>
        <v>1.2</v>
      </c>
      <c r="F93" s="19"/>
      <c r="G93" s="19"/>
      <c r="H93" s="19"/>
      <c r="I93" s="19"/>
      <c r="J93" s="19"/>
      <c r="K93" s="19"/>
      <c r="L93" s="19"/>
      <c r="M93" s="19"/>
      <c r="N93" s="19"/>
    </row>
    <row r="94" spans="1:14" x14ac:dyDescent="0.2">
      <c r="A94" s="21">
        <f>IF(A93&lt;Input!$C$26,'Crop Coeff'!A93+1,"")</f>
        <v>45513</v>
      </c>
      <c r="B94" s="11">
        <f>+IF(A94="","",IF(A94&lt;Input!$C$19,Input!$C$28,IF(A94&gt;Input!$C$22,IF(A94&lt;Input!$C$24,Input!$C$30,B93-Input!$C$64),MIN(B93+Input!$C$63,Input!C$30))))</f>
        <v>1.2</v>
      </c>
      <c r="C94" s="33">
        <f>IF(C93&lt;Input!$C$26,'Crop Coeff'!C93+1,"")</f>
        <v>45513</v>
      </c>
      <c r="D94" s="31">
        <f>+IF(C94="","",IF(C94&lt;Input!$C$19,Input!$C$28,IF(C94&gt;Input!$C$22,IF(C94&lt;Input!$C$24,Input!$C$30,D93-Input!$C$64),MIN(D93+Input!$C$63,Input!$C$30))))</f>
        <v>1.2</v>
      </c>
      <c r="E94" s="31">
        <f>IF(Budget!G98&lt;Budget!$F$4,'Crop Coeff'!D94*Budget!G98/Budget!$F$4,'Crop Coeff'!D94)</f>
        <v>1.2</v>
      </c>
      <c r="F94" s="19"/>
      <c r="G94" s="19"/>
      <c r="H94" s="19"/>
      <c r="I94" s="19"/>
      <c r="J94" s="19"/>
      <c r="K94" s="19"/>
      <c r="L94" s="19"/>
      <c r="M94" s="19"/>
      <c r="N94" s="19"/>
    </row>
    <row r="95" spans="1:14" x14ac:dyDescent="0.2">
      <c r="A95" s="21">
        <f>IF(A94&lt;Input!$C$26,'Crop Coeff'!A94+1,"")</f>
        <v>45514</v>
      </c>
      <c r="B95" s="11">
        <f>+IF(A95="","",IF(A95&lt;Input!$C$19,Input!$C$28,IF(A95&gt;Input!$C$22,IF(A95&lt;Input!$C$24,Input!$C$30,B94-Input!$C$64),MIN(B94+Input!$C$63,Input!C$30))))</f>
        <v>1.2</v>
      </c>
      <c r="C95" s="33">
        <f>IF(C94&lt;Input!$C$26,'Crop Coeff'!C94+1,"")</f>
        <v>45514</v>
      </c>
      <c r="D95" s="31">
        <f>+IF(C95="","",IF(C95&lt;Input!$C$19,Input!$C$28,IF(C95&gt;Input!$C$22,IF(C95&lt;Input!$C$24,Input!$C$30,D94-Input!$C$64),MIN(D94+Input!$C$63,Input!$C$30))))</f>
        <v>1.2</v>
      </c>
      <c r="E95" s="31">
        <f>IF(Budget!G99&lt;Budget!$F$4,'Crop Coeff'!D95*Budget!G99/Budget!$F$4,'Crop Coeff'!D95)</f>
        <v>1.2</v>
      </c>
      <c r="F95" s="19"/>
      <c r="G95" s="19"/>
      <c r="H95" s="19"/>
      <c r="I95" s="19"/>
      <c r="J95" s="19"/>
      <c r="K95" s="19"/>
      <c r="L95" s="19"/>
      <c r="M95" s="19"/>
      <c r="N95" s="19"/>
    </row>
    <row r="96" spans="1:14" x14ac:dyDescent="0.2">
      <c r="A96" s="21">
        <f>IF(A95&lt;Input!$C$26,'Crop Coeff'!A95+1,"")</f>
        <v>45515</v>
      </c>
      <c r="B96" s="11">
        <f>+IF(A96="","",IF(A96&lt;Input!$C$19,Input!$C$28,IF(A96&gt;Input!$C$22,IF(A96&lt;Input!$C$24,Input!$C$30,B95-Input!$C$64),MIN(B95+Input!$C$63,Input!C$30))))</f>
        <v>1.2</v>
      </c>
      <c r="C96" s="33">
        <f>IF(C95&lt;Input!$C$26,'Crop Coeff'!C95+1,"")</f>
        <v>45515</v>
      </c>
      <c r="D96" s="31">
        <f>+IF(C96="","",IF(C96&lt;Input!$C$19,Input!$C$28,IF(C96&gt;Input!$C$22,IF(C96&lt;Input!$C$24,Input!$C$30,D95-Input!$C$64),MIN(D95+Input!$C$63,Input!$C$30))))</f>
        <v>1.2</v>
      </c>
      <c r="E96" s="31">
        <f>IF(Budget!G100&lt;Budget!$F$4,'Crop Coeff'!D96*Budget!G100/Budget!$F$4,'Crop Coeff'!D96)</f>
        <v>1.2</v>
      </c>
      <c r="F96" s="19"/>
      <c r="G96" s="19"/>
      <c r="H96" s="19"/>
      <c r="I96" s="19"/>
      <c r="J96" s="19"/>
      <c r="K96" s="19"/>
      <c r="L96" s="19"/>
      <c r="M96" s="19"/>
      <c r="N96" s="19"/>
    </row>
    <row r="97" spans="1:14" x14ac:dyDescent="0.2">
      <c r="A97" s="21">
        <f>IF(A96&lt;Input!$C$26,'Crop Coeff'!A96+1,"")</f>
        <v>45516</v>
      </c>
      <c r="B97" s="11">
        <f>+IF(A97="","",IF(A97&lt;Input!$C$19,Input!$C$28,IF(A97&gt;Input!$C$22,IF(A97&lt;Input!$C$24,Input!$C$30,B96-Input!$C$64),MIN(B96+Input!$C$63,Input!C$30))))</f>
        <v>1.176923076923077</v>
      </c>
      <c r="C97" s="33">
        <f>IF(C96&lt;Input!$C$26,'Crop Coeff'!C96+1,"")</f>
        <v>45516</v>
      </c>
      <c r="D97" s="31">
        <f>+IF(C97="","",IF(C97&lt;Input!$C$19,Input!$C$28,IF(C97&gt;Input!$C$22,IF(C97&lt;Input!$C$24,Input!$C$30,D96-Input!$C$64),MIN(D96+Input!$C$63,Input!$C$30))))</f>
        <v>1.176923076923077</v>
      </c>
      <c r="E97" s="31">
        <f>IF(Budget!G101&lt;Budget!$F$4,'Crop Coeff'!D97*Budget!G101/Budget!$F$4,'Crop Coeff'!D97)</f>
        <v>1.176923076923077</v>
      </c>
      <c r="F97" s="19"/>
      <c r="G97" s="19"/>
      <c r="H97" s="19"/>
      <c r="I97" s="19"/>
      <c r="J97" s="19"/>
      <c r="K97" s="19"/>
      <c r="L97" s="19"/>
      <c r="M97" s="19"/>
      <c r="N97" s="19"/>
    </row>
    <row r="98" spans="1:14" x14ac:dyDescent="0.2">
      <c r="A98" s="21">
        <f>IF(A97&lt;Input!$C$26,'Crop Coeff'!A97+1,"")</f>
        <v>45517</v>
      </c>
      <c r="B98" s="11">
        <f>+IF(A98="","",IF(A98&lt;Input!$C$19,Input!$C$28,IF(A98&gt;Input!$C$22,IF(A98&lt;Input!$C$24,Input!$C$30,B97-Input!$C$64),MIN(B97+Input!$C$63,Input!C$30))))</f>
        <v>1.153846153846154</v>
      </c>
      <c r="C98" s="33">
        <f>IF(C97&lt;Input!$C$26,'Crop Coeff'!C97+1,"")</f>
        <v>45517</v>
      </c>
      <c r="D98" s="31">
        <f>+IF(C98="","",IF(C98&lt;Input!$C$19,Input!$C$28,IF(C98&gt;Input!$C$22,IF(C98&lt;Input!$C$24,Input!$C$30,D97-Input!$C$64),MIN(D97+Input!$C$63,Input!$C$30))))</f>
        <v>1.153846153846154</v>
      </c>
      <c r="E98" s="31">
        <f>IF(Budget!G102&lt;Budget!$F$4,'Crop Coeff'!D98*Budget!G102/Budget!$F$4,'Crop Coeff'!D98)</f>
        <v>1.153846153846154</v>
      </c>
      <c r="F98" s="19"/>
      <c r="G98" s="19"/>
      <c r="H98" s="19"/>
      <c r="I98" s="19"/>
      <c r="J98" s="19"/>
      <c r="K98" s="19"/>
      <c r="L98" s="19"/>
      <c r="M98" s="19"/>
      <c r="N98" s="19"/>
    </row>
    <row r="99" spans="1:14" x14ac:dyDescent="0.2">
      <c r="A99" s="21">
        <f>IF(A98&lt;Input!$C$26,'Crop Coeff'!A98+1,"")</f>
        <v>45518</v>
      </c>
      <c r="B99" s="11">
        <f>+IF(A99="","",IF(A99&lt;Input!$C$19,Input!$C$28,IF(A99&gt;Input!$C$22,IF(A99&lt;Input!$C$24,Input!$C$30,B98-Input!$C$64),MIN(B98+Input!$C$63,Input!C$30))))</f>
        <v>1.130769230769231</v>
      </c>
      <c r="C99" s="33">
        <f>IF(C98&lt;Input!$C$26,'Crop Coeff'!C98+1,"")</f>
        <v>45518</v>
      </c>
      <c r="D99" s="31">
        <f>+IF(C99="","",IF(C99&lt;Input!$C$19,Input!$C$28,IF(C99&gt;Input!$C$22,IF(C99&lt;Input!$C$24,Input!$C$30,D98-Input!$C$64),MIN(D98+Input!$C$63,Input!$C$30))))</f>
        <v>1.130769230769231</v>
      </c>
      <c r="E99" s="31">
        <f>IF(Budget!G103&lt;Budget!$F$4,'Crop Coeff'!D99*Budget!G103/Budget!$F$4,'Crop Coeff'!D99)</f>
        <v>1.130769230769231</v>
      </c>
      <c r="F99" s="19"/>
      <c r="G99" s="19"/>
      <c r="H99" s="19"/>
      <c r="I99" s="19"/>
      <c r="J99" s="19"/>
      <c r="K99" s="19"/>
      <c r="L99" s="19"/>
      <c r="M99" s="19"/>
      <c r="N99" s="19"/>
    </row>
    <row r="100" spans="1:14" x14ac:dyDescent="0.2">
      <c r="A100" s="21">
        <f>IF(A99&lt;Input!$C$26,'Crop Coeff'!A99+1,"")</f>
        <v>45519</v>
      </c>
      <c r="B100" s="11">
        <f>+IF(A100="","",IF(A100&lt;Input!$C$19,Input!$C$28,IF(A100&gt;Input!$C$22,IF(A100&lt;Input!$C$24,Input!$C$30,B99-Input!$C$64),MIN(B99+Input!$C$63,Input!C$30))))</f>
        <v>1.107692307692308</v>
      </c>
      <c r="C100" s="33">
        <f>IF(C99&lt;Input!$C$26,'Crop Coeff'!C99+1,"")</f>
        <v>45519</v>
      </c>
      <c r="D100" s="31">
        <f>+IF(C100="","",IF(C100&lt;Input!$C$19,Input!$C$28,IF(C100&gt;Input!$C$22,IF(C100&lt;Input!$C$24,Input!$C$30,D99-Input!$C$64),MIN(D99+Input!$C$63,Input!$C$30))))</f>
        <v>1.107692307692308</v>
      </c>
      <c r="E100" s="31">
        <f>IF(Budget!G104&lt;Budget!$F$4,'Crop Coeff'!D100*Budget!G104/Budget!$F$4,'Crop Coeff'!D100)</f>
        <v>1.107692307692308</v>
      </c>
      <c r="F100" s="19"/>
      <c r="G100" s="19"/>
      <c r="H100" s="19"/>
      <c r="I100" s="19"/>
      <c r="J100" s="19"/>
      <c r="K100" s="19"/>
      <c r="L100" s="19"/>
      <c r="M100" s="19"/>
      <c r="N100" s="19"/>
    </row>
    <row r="101" spans="1:14" x14ac:dyDescent="0.2">
      <c r="A101" s="21">
        <f>IF(A100&lt;Input!$C$26,'Crop Coeff'!A100+1,"")</f>
        <v>45520</v>
      </c>
      <c r="B101" s="11">
        <f>+IF(A101="","",IF(A101&lt;Input!$C$19,Input!$C$28,IF(A101&gt;Input!$C$22,IF(A101&lt;Input!$C$24,Input!$C$30,B100-Input!$C$64),MIN(B100+Input!$C$63,Input!C$30))))</f>
        <v>1.084615384615385</v>
      </c>
      <c r="C101" s="33">
        <f>IF(C100&lt;Input!$C$26,'Crop Coeff'!C100+1,"")</f>
        <v>45520</v>
      </c>
      <c r="D101" s="31">
        <f>+IF(C101="","",IF(C101&lt;Input!$C$19,Input!$C$28,IF(C101&gt;Input!$C$22,IF(C101&lt;Input!$C$24,Input!$C$30,D100-Input!$C$64),MIN(D100+Input!$C$63,Input!$C$30))))</f>
        <v>1.084615384615385</v>
      </c>
      <c r="E101" s="31">
        <f>IF(Budget!G105&lt;Budget!$F$4,'Crop Coeff'!D101*Budget!G105/Budget!$F$4,'Crop Coeff'!D101)</f>
        <v>1.084615384615385</v>
      </c>
      <c r="F101" s="19"/>
      <c r="G101" s="19"/>
      <c r="H101" s="19"/>
      <c r="I101" s="19"/>
      <c r="J101" s="19"/>
      <c r="K101" s="19"/>
      <c r="L101" s="19"/>
      <c r="M101" s="19"/>
      <c r="N101" s="19"/>
    </row>
    <row r="102" spans="1:14" x14ac:dyDescent="0.2">
      <c r="A102" s="21">
        <f>IF(A101&lt;Input!$C$26,'Crop Coeff'!A101+1,"")</f>
        <v>45521</v>
      </c>
      <c r="B102" s="11">
        <f>+IF(A102="","",IF(A102&lt;Input!$C$19,Input!$C$28,IF(A102&gt;Input!$C$22,IF(A102&lt;Input!$C$24,Input!$C$30,B101-Input!$C$64),MIN(B101+Input!$C$63,Input!C$30))))</f>
        <v>1.061538461538462</v>
      </c>
      <c r="C102" s="33">
        <f>IF(C101&lt;Input!$C$26,'Crop Coeff'!C101+1,"")</f>
        <v>45521</v>
      </c>
      <c r="D102" s="31">
        <f>+IF(C102="","",IF(C102&lt;Input!$C$19,Input!$C$28,IF(C102&gt;Input!$C$22,IF(C102&lt;Input!$C$24,Input!$C$30,D101-Input!$C$64),MIN(D101+Input!$C$63,Input!$C$30))))</f>
        <v>1.061538461538462</v>
      </c>
      <c r="E102" s="31">
        <f>IF(Budget!G106&lt;Budget!$F$4,'Crop Coeff'!D102*Budget!G106/Budget!$F$4,'Crop Coeff'!D102)</f>
        <v>1.061538461538462</v>
      </c>
      <c r="F102" s="19"/>
      <c r="G102" s="19"/>
      <c r="H102" s="19"/>
      <c r="I102" s="19"/>
      <c r="J102" s="19"/>
      <c r="K102" s="19"/>
      <c r="L102" s="19"/>
      <c r="M102" s="19"/>
      <c r="N102" s="19"/>
    </row>
    <row r="103" spans="1:14" x14ac:dyDescent="0.2">
      <c r="A103" s="21">
        <f>IF(A102&lt;Input!$C$26,'Crop Coeff'!A102+1,"")</f>
        <v>45522</v>
      </c>
      <c r="B103" s="11">
        <f>+IF(A103="","",IF(A103&lt;Input!$C$19,Input!$C$28,IF(A103&gt;Input!$C$22,IF(A103&lt;Input!$C$24,Input!$C$30,B102-Input!$C$64),MIN(B102+Input!$C$63,Input!C$30))))</f>
        <v>1.038461538461539</v>
      </c>
      <c r="C103" s="33">
        <f>IF(C102&lt;Input!$C$26,'Crop Coeff'!C102+1,"")</f>
        <v>45522</v>
      </c>
      <c r="D103" s="31">
        <f>+IF(C103="","",IF(C103&lt;Input!$C$19,Input!$C$28,IF(C103&gt;Input!$C$22,IF(C103&lt;Input!$C$24,Input!$C$30,D102-Input!$C$64),MIN(D102+Input!$C$63,Input!$C$30))))</f>
        <v>1.038461538461539</v>
      </c>
      <c r="E103" s="31">
        <f>IF(Budget!G107&lt;Budget!$F$4,'Crop Coeff'!D103*Budget!G107/Budget!$F$4,'Crop Coeff'!D103)</f>
        <v>1.038461538461539</v>
      </c>
      <c r="F103" s="19"/>
      <c r="G103" s="19"/>
      <c r="H103" s="19"/>
      <c r="I103" s="19"/>
      <c r="J103" s="19"/>
      <c r="K103" s="19"/>
      <c r="L103" s="19"/>
      <c r="M103" s="19"/>
      <c r="N103" s="19"/>
    </row>
    <row r="104" spans="1:14" x14ac:dyDescent="0.2">
      <c r="A104" s="21">
        <f>IF(A103&lt;Input!$C$26,'Crop Coeff'!A103+1,"")</f>
        <v>45523</v>
      </c>
      <c r="B104" s="11">
        <f>+IF(A104="","",IF(A104&lt;Input!$C$19,Input!$C$28,IF(A104&gt;Input!$C$22,IF(A104&lt;Input!$C$24,Input!$C$30,B103-Input!$C$64),MIN(B103+Input!$C$63,Input!C$30))))</f>
        <v>1.015384615384616</v>
      </c>
      <c r="C104" s="33">
        <f>IF(C103&lt;Input!$C$26,'Crop Coeff'!C103+1,"")</f>
        <v>45523</v>
      </c>
      <c r="D104" s="31">
        <f>+IF(C104="","",IF(C104&lt;Input!$C$19,Input!$C$28,IF(C104&gt;Input!$C$22,IF(C104&lt;Input!$C$24,Input!$C$30,D103-Input!$C$64),MIN(D103+Input!$C$63,Input!$C$30))))</f>
        <v>1.015384615384616</v>
      </c>
      <c r="E104" s="31">
        <f>IF(Budget!G108&lt;Budget!$F$4,'Crop Coeff'!D104*Budget!G108/Budget!$F$4,'Crop Coeff'!D104)</f>
        <v>1.015384615384616</v>
      </c>
      <c r="F104" s="19"/>
      <c r="G104" s="19"/>
      <c r="H104" s="19"/>
      <c r="I104" s="19"/>
      <c r="J104" s="19"/>
      <c r="K104" s="19"/>
      <c r="L104" s="19"/>
      <c r="M104" s="19"/>
      <c r="N104" s="19"/>
    </row>
    <row r="105" spans="1:14" x14ac:dyDescent="0.2">
      <c r="A105" s="21">
        <f>IF(A104&lt;Input!$C$26,'Crop Coeff'!A104+1,"")</f>
        <v>45524</v>
      </c>
      <c r="B105" s="11">
        <f>+IF(A105="","",IF(A105&lt;Input!$C$19,Input!$C$28,IF(A105&gt;Input!$C$22,IF(A105&lt;Input!$C$24,Input!$C$30,B104-Input!$C$64),MIN(B104+Input!$C$63,Input!C$30))))</f>
        <v>0.99230769230769289</v>
      </c>
      <c r="C105" s="33">
        <f>IF(C104&lt;Input!$C$26,'Crop Coeff'!C104+1,"")</f>
        <v>45524</v>
      </c>
      <c r="D105" s="31">
        <f>+IF(C105="","",IF(C105&lt;Input!$C$19,Input!$C$28,IF(C105&gt;Input!$C$22,IF(C105&lt;Input!$C$24,Input!$C$30,D104-Input!$C$64),MIN(D104+Input!$C$63,Input!$C$30))))</f>
        <v>0.99230769230769289</v>
      </c>
      <c r="E105" s="31">
        <f>IF(Budget!G109&lt;Budget!$F$4,'Crop Coeff'!D105*Budget!G109/Budget!$F$4,'Crop Coeff'!D105)</f>
        <v>0.99230769230769289</v>
      </c>
      <c r="F105" s="19"/>
      <c r="G105" s="19"/>
      <c r="H105" s="19"/>
      <c r="I105" s="19"/>
      <c r="J105" s="19"/>
      <c r="K105" s="19"/>
      <c r="L105" s="19"/>
      <c r="M105" s="19"/>
      <c r="N105" s="19"/>
    </row>
    <row r="106" spans="1:14" x14ac:dyDescent="0.2">
      <c r="A106" s="21">
        <f>IF(A105&lt;Input!$C$26,'Crop Coeff'!A105+1,"")</f>
        <v>45525</v>
      </c>
      <c r="B106" s="11">
        <f>+IF(A106="","",IF(A106&lt;Input!$C$19,Input!$C$28,IF(A106&gt;Input!$C$22,IF(A106&lt;Input!$C$24,Input!$C$30,B105-Input!$C$64),MIN(B105+Input!$C$63,Input!C$30))))</f>
        <v>0.96923076923076978</v>
      </c>
      <c r="C106" s="33">
        <f>IF(C105&lt;Input!$C$26,'Crop Coeff'!C105+1,"")</f>
        <v>45525</v>
      </c>
      <c r="D106" s="31">
        <f>+IF(C106="","",IF(C106&lt;Input!$C$19,Input!$C$28,IF(C106&gt;Input!$C$22,IF(C106&lt;Input!$C$24,Input!$C$30,D105-Input!$C$64),MIN(D105+Input!$C$63,Input!$C$30))))</f>
        <v>0.96923076923076978</v>
      </c>
      <c r="E106" s="31">
        <f>IF(Budget!G110&lt;Budget!$F$4,'Crop Coeff'!D106*Budget!G110/Budget!$F$4,'Crop Coeff'!D106)</f>
        <v>0.96923076923076978</v>
      </c>
      <c r="F106" s="19"/>
      <c r="G106" s="19"/>
      <c r="H106" s="19"/>
      <c r="I106" s="19"/>
      <c r="J106" s="19"/>
      <c r="K106" s="19"/>
      <c r="L106" s="19"/>
      <c r="M106" s="19"/>
      <c r="N106" s="19"/>
    </row>
    <row r="107" spans="1:14" x14ac:dyDescent="0.2">
      <c r="A107" s="21">
        <f>IF(A106&lt;Input!$C$26,'Crop Coeff'!A106+1,"")</f>
        <v>45526</v>
      </c>
      <c r="B107" s="11">
        <f>+IF(A107="","",IF(A107&lt;Input!$C$19,Input!$C$28,IF(A107&gt;Input!$C$22,IF(A107&lt;Input!$C$24,Input!$C$30,B106-Input!$C$64),MIN(B106+Input!$C$63,Input!C$30))))</f>
        <v>0.94615384615384668</v>
      </c>
      <c r="C107" s="33">
        <f>IF(C106&lt;Input!$C$26,'Crop Coeff'!C106+1,"")</f>
        <v>45526</v>
      </c>
      <c r="D107" s="31">
        <f>+IF(C107="","",IF(C107&lt;Input!$C$19,Input!$C$28,IF(C107&gt;Input!$C$22,IF(C107&lt;Input!$C$24,Input!$C$30,D106-Input!$C$64),MIN(D106+Input!$C$63,Input!$C$30))))</f>
        <v>0.94615384615384668</v>
      </c>
      <c r="E107" s="31">
        <f>IF(Budget!G111&lt;Budget!$F$4,'Crop Coeff'!D107*Budget!G111/Budget!$F$4,'Crop Coeff'!D107)</f>
        <v>0.94615384615384668</v>
      </c>
      <c r="F107" s="19"/>
      <c r="G107" s="19"/>
      <c r="H107" s="19"/>
      <c r="I107" s="19"/>
      <c r="J107" s="19"/>
      <c r="K107" s="19"/>
      <c r="L107" s="19"/>
      <c r="M107" s="19"/>
      <c r="N107" s="19"/>
    </row>
    <row r="108" spans="1:14" x14ac:dyDescent="0.2">
      <c r="A108" s="21">
        <f>IF(A107&lt;Input!$C$26,'Crop Coeff'!A107+1,"")</f>
        <v>45527</v>
      </c>
      <c r="B108" s="11">
        <f>+IF(A108="","",IF(A108&lt;Input!$C$19,Input!$C$28,IF(A108&gt;Input!$C$22,IF(A108&lt;Input!$C$24,Input!$C$30,B107-Input!$C$64),MIN(B107+Input!$C$63,Input!C$30))))</f>
        <v>0.92307692307692357</v>
      </c>
      <c r="C108" s="33">
        <f>IF(C107&lt;Input!$C$26,'Crop Coeff'!C107+1,"")</f>
        <v>45527</v>
      </c>
      <c r="D108" s="31">
        <f>+IF(C108="","",IF(C108&lt;Input!$C$19,Input!$C$28,IF(C108&gt;Input!$C$22,IF(C108&lt;Input!$C$24,Input!$C$30,D107-Input!$C$64),MIN(D107+Input!$C$63,Input!$C$30))))</f>
        <v>0.92307692307692357</v>
      </c>
      <c r="E108" s="31">
        <f>IF(Budget!G112&lt;Budget!$F$4,'Crop Coeff'!D108*Budget!G112/Budget!$F$4,'Crop Coeff'!D108)</f>
        <v>0.92307692307692357</v>
      </c>
      <c r="F108" s="19"/>
      <c r="G108" s="19"/>
      <c r="H108" s="19"/>
      <c r="I108" s="19"/>
      <c r="J108" s="19"/>
      <c r="K108" s="19"/>
      <c r="L108" s="19"/>
      <c r="M108" s="19"/>
      <c r="N108" s="19"/>
    </row>
    <row r="109" spans="1:14" x14ac:dyDescent="0.2">
      <c r="A109" s="21">
        <f>IF(A108&lt;Input!$C$26,'Crop Coeff'!A108+1,"")</f>
        <v>45528</v>
      </c>
      <c r="B109" s="11">
        <f>+IF(A109="","",IF(A109&lt;Input!$C$19,Input!$C$28,IF(A109&gt;Input!$C$22,IF(A109&lt;Input!$C$24,Input!$C$30,B108-Input!$C$64),MIN(B108+Input!$C$63,Input!C$30))))</f>
        <v>0.90000000000000047</v>
      </c>
      <c r="C109" s="33">
        <f>IF(C108&lt;Input!$C$26,'Crop Coeff'!C108+1,"")</f>
        <v>45528</v>
      </c>
      <c r="D109" s="31">
        <f>+IF(C109="","",IF(C109&lt;Input!$C$19,Input!$C$28,IF(C109&gt;Input!$C$22,IF(C109&lt;Input!$C$24,Input!$C$30,D108-Input!$C$64),MIN(D108+Input!$C$63,Input!$C$30))))</f>
        <v>0.90000000000000047</v>
      </c>
      <c r="E109" s="31">
        <f>IF(Budget!G113&lt;Budget!$F$4,'Crop Coeff'!D109*Budget!G113/Budget!$F$4,'Crop Coeff'!D109)</f>
        <v>0.90000000000000047</v>
      </c>
      <c r="F109" s="19"/>
      <c r="G109" s="19"/>
      <c r="H109" s="19"/>
      <c r="I109" s="19"/>
      <c r="J109" s="19"/>
      <c r="K109" s="19"/>
      <c r="L109" s="19"/>
      <c r="M109" s="19"/>
      <c r="N109" s="19"/>
    </row>
    <row r="110" spans="1:14" x14ac:dyDescent="0.2">
      <c r="A110" s="21">
        <f>IF(A109&lt;Input!$C$26,'Crop Coeff'!A109+1,"")</f>
        <v>45529</v>
      </c>
      <c r="B110" s="11">
        <f>+IF(A110="","",IF(A110&lt;Input!$C$19,Input!$C$28,IF(A110&gt;Input!$C$22,IF(A110&lt;Input!$C$24,Input!$C$30,B109-Input!$C$64),MIN(B109+Input!$C$63,Input!C$30))))</f>
        <v>0.87692307692307736</v>
      </c>
      <c r="C110" s="33">
        <f>IF(C109&lt;Input!$C$26,'Crop Coeff'!C109+1,"")</f>
        <v>45529</v>
      </c>
      <c r="D110" s="31">
        <f>+IF(C110="","",IF(C110&lt;Input!$C$19,Input!$C$28,IF(C110&gt;Input!$C$22,IF(C110&lt;Input!$C$24,Input!$C$30,D109-Input!$C$64),MIN(D109+Input!$C$63,Input!$C$30))))</f>
        <v>0.87692307692307736</v>
      </c>
      <c r="E110" s="31">
        <f>IF(Budget!G114&lt;Budget!$F$4,'Crop Coeff'!D110*Budget!G114/Budget!$F$4,'Crop Coeff'!D110)</f>
        <v>0.87692307692307736</v>
      </c>
      <c r="F110" s="19"/>
      <c r="G110" s="19"/>
      <c r="H110" s="19"/>
      <c r="I110" s="19"/>
      <c r="J110" s="19"/>
      <c r="K110" s="19"/>
      <c r="L110" s="19"/>
      <c r="M110" s="19"/>
      <c r="N110" s="19"/>
    </row>
    <row r="111" spans="1:14" x14ac:dyDescent="0.2">
      <c r="A111" s="21">
        <f>IF(A110&lt;Input!$C$26,'Crop Coeff'!A110+1,"")</f>
        <v>45530</v>
      </c>
      <c r="B111" s="11">
        <f>+IF(A111="","",IF(A111&lt;Input!$C$19,Input!$C$28,IF(A111&gt;Input!$C$22,IF(A111&lt;Input!$C$24,Input!$C$30,B110-Input!$C$64),MIN(B110+Input!$C$63,Input!C$30))))</f>
        <v>0.85384615384615425</v>
      </c>
      <c r="C111" s="33">
        <f>IF(C110&lt;Input!$C$26,'Crop Coeff'!C110+1,"")</f>
        <v>45530</v>
      </c>
      <c r="D111" s="31">
        <f>+IF(C111="","",IF(C111&lt;Input!$C$19,Input!$C$28,IF(C111&gt;Input!$C$22,IF(C111&lt;Input!$C$24,Input!$C$30,D110-Input!$C$64),MIN(D110+Input!$C$63,Input!$C$30))))</f>
        <v>0.85384615384615425</v>
      </c>
      <c r="E111" s="31">
        <f>IF(Budget!G115&lt;Budget!$F$4,'Crop Coeff'!D111*Budget!G115/Budget!$F$4,'Crop Coeff'!D111)</f>
        <v>0.85384615384615425</v>
      </c>
      <c r="F111" s="19"/>
      <c r="G111" s="19"/>
      <c r="H111" s="19"/>
      <c r="I111" s="19"/>
      <c r="J111" s="19"/>
      <c r="K111" s="19"/>
      <c r="L111" s="19"/>
      <c r="M111" s="19"/>
      <c r="N111" s="19"/>
    </row>
    <row r="112" spans="1:14" x14ac:dyDescent="0.2">
      <c r="A112" s="21">
        <f>IF(A111&lt;Input!$C$26,'Crop Coeff'!A111+1,"")</f>
        <v>45531</v>
      </c>
      <c r="B112" s="11">
        <f>+IF(A112="","",IF(A112&lt;Input!$C$19,Input!$C$28,IF(A112&gt;Input!$C$22,IF(A112&lt;Input!$C$24,Input!$C$30,B111-Input!$C$64),MIN(B111+Input!$C$63,Input!C$30))))</f>
        <v>0.83076923076923115</v>
      </c>
      <c r="C112" s="33">
        <f>IF(C111&lt;Input!$C$26,'Crop Coeff'!C111+1,"")</f>
        <v>45531</v>
      </c>
      <c r="D112" s="31">
        <f>+IF(C112="","",IF(C112&lt;Input!$C$19,Input!$C$28,IF(C112&gt;Input!$C$22,IF(C112&lt;Input!$C$24,Input!$C$30,D111-Input!$C$64),MIN(D111+Input!$C$63,Input!$C$30))))</f>
        <v>0.83076923076923115</v>
      </c>
      <c r="E112" s="31">
        <f>IF(Budget!G116&lt;Budget!$F$4,'Crop Coeff'!D112*Budget!G116/Budget!$F$4,'Crop Coeff'!D112)</f>
        <v>0.83076923076923115</v>
      </c>
      <c r="F112" s="19"/>
      <c r="G112" s="19"/>
      <c r="H112" s="19"/>
      <c r="I112" s="19"/>
      <c r="J112" s="19"/>
      <c r="K112" s="19"/>
      <c r="L112" s="19"/>
      <c r="M112" s="19"/>
      <c r="N112" s="19"/>
    </row>
    <row r="113" spans="1:14" x14ac:dyDescent="0.2">
      <c r="A113" s="21">
        <f>IF(A112&lt;Input!$C$26,'Crop Coeff'!A112+1,"")</f>
        <v>45532</v>
      </c>
      <c r="B113" s="11">
        <f>+IF(A113="","",IF(A113&lt;Input!$C$19,Input!$C$28,IF(A113&gt;Input!$C$22,IF(A113&lt;Input!$C$24,Input!$C$30,B112-Input!$C$64),MIN(B112+Input!$C$63,Input!C$30))))</f>
        <v>0.80769230769230804</v>
      </c>
      <c r="C113" s="33">
        <f>IF(C112&lt;Input!$C$26,'Crop Coeff'!C112+1,"")</f>
        <v>45532</v>
      </c>
      <c r="D113" s="31">
        <f>+IF(C113="","",IF(C113&lt;Input!$C$19,Input!$C$28,IF(C113&gt;Input!$C$22,IF(C113&lt;Input!$C$24,Input!$C$30,D112-Input!$C$64),MIN(D112+Input!$C$63,Input!$C$30))))</f>
        <v>0.80769230769230804</v>
      </c>
      <c r="E113" s="31">
        <f>IF(Budget!G117&lt;Budget!$F$4,'Crop Coeff'!D113*Budget!G117/Budget!$F$4,'Crop Coeff'!D113)</f>
        <v>0.80769230769230804</v>
      </c>
      <c r="F113" s="19"/>
      <c r="G113" s="19"/>
      <c r="H113" s="19"/>
      <c r="I113" s="19"/>
      <c r="J113" s="19"/>
      <c r="K113" s="19"/>
      <c r="L113" s="19"/>
      <c r="M113" s="19"/>
      <c r="N113" s="19"/>
    </row>
    <row r="114" spans="1:14" x14ac:dyDescent="0.2">
      <c r="A114" s="21">
        <f>IF(A113&lt;Input!$C$26,'Crop Coeff'!A113+1,"")</f>
        <v>45533</v>
      </c>
      <c r="B114" s="11">
        <f>+IF(A114="","",IF(A114&lt;Input!$C$19,Input!$C$28,IF(A114&gt;Input!$C$22,IF(A114&lt;Input!$C$24,Input!$C$30,B113-Input!$C$64),MIN(B113+Input!$C$63,Input!C$30))))</f>
        <v>0.78461538461538494</v>
      </c>
      <c r="C114" s="33">
        <f>IF(C113&lt;Input!$C$26,'Crop Coeff'!C113+1,"")</f>
        <v>45533</v>
      </c>
      <c r="D114" s="31">
        <f>+IF(C114="","",IF(C114&lt;Input!$C$19,Input!$C$28,IF(C114&gt;Input!$C$22,IF(C114&lt;Input!$C$24,Input!$C$30,D113-Input!$C$64),MIN(D113+Input!$C$63,Input!$C$30))))</f>
        <v>0.78461538461538494</v>
      </c>
      <c r="E114" s="31">
        <f>IF(Budget!G118&lt;Budget!$F$4,'Crop Coeff'!D114*Budget!G118/Budget!$F$4,'Crop Coeff'!D114)</f>
        <v>0.78461538461538494</v>
      </c>
      <c r="F114" s="19"/>
      <c r="G114" s="19"/>
      <c r="H114" s="19"/>
      <c r="I114" s="19"/>
      <c r="J114" s="19"/>
      <c r="K114" s="19"/>
      <c r="L114" s="19"/>
      <c r="M114" s="19"/>
      <c r="N114" s="19"/>
    </row>
    <row r="115" spans="1:14" x14ac:dyDescent="0.2">
      <c r="A115" s="21">
        <f>IF(A114&lt;Input!$C$26,'Crop Coeff'!A114+1,"")</f>
        <v>45534</v>
      </c>
      <c r="B115" s="11">
        <f>+IF(A115="","",IF(A115&lt;Input!$C$19,Input!$C$28,IF(A115&gt;Input!$C$22,IF(A115&lt;Input!$C$24,Input!$C$30,B114-Input!$C$64),MIN(B114+Input!$C$63,Input!C$30))))</f>
        <v>0.76153846153846183</v>
      </c>
      <c r="C115" s="33">
        <f>IF(C114&lt;Input!$C$26,'Crop Coeff'!C114+1,"")</f>
        <v>45534</v>
      </c>
      <c r="D115" s="31">
        <f>+IF(C115="","",IF(C115&lt;Input!$C$19,Input!$C$28,IF(C115&gt;Input!$C$22,IF(C115&lt;Input!$C$24,Input!$C$30,D114-Input!$C$64),MIN(D114+Input!$C$63,Input!$C$30))))</f>
        <v>0.76153846153846183</v>
      </c>
      <c r="E115" s="31">
        <f>IF(Budget!G119&lt;Budget!$F$4,'Crop Coeff'!D115*Budget!G119/Budget!$F$4,'Crop Coeff'!D115)</f>
        <v>0.76153846153846183</v>
      </c>
      <c r="F115" s="19"/>
      <c r="G115" s="19"/>
      <c r="H115" s="19"/>
      <c r="I115" s="19"/>
      <c r="J115" s="19"/>
      <c r="K115" s="19"/>
      <c r="L115" s="19"/>
      <c r="M115" s="19"/>
      <c r="N115" s="19"/>
    </row>
    <row r="116" spans="1:14" x14ac:dyDescent="0.2">
      <c r="A116" s="21">
        <f>IF(A115&lt;Input!$C$26,'Crop Coeff'!A115+1,"")</f>
        <v>45535</v>
      </c>
      <c r="B116" s="11">
        <f>+IF(A116="","",IF(A116&lt;Input!$C$19,Input!$C$28,IF(A116&gt;Input!$C$22,IF(A116&lt;Input!$C$24,Input!$C$30,B115-Input!$C$64),MIN(B115+Input!$C$63,Input!C$30))))</f>
        <v>0.73846153846153872</v>
      </c>
      <c r="C116" s="33">
        <f>IF(C115&lt;Input!$C$26,'Crop Coeff'!C115+1,"")</f>
        <v>45535</v>
      </c>
      <c r="D116" s="31">
        <f>+IF(C116="","",IF(C116&lt;Input!$C$19,Input!$C$28,IF(C116&gt;Input!$C$22,IF(C116&lt;Input!$C$24,Input!$C$30,D115-Input!$C$64),MIN(D115+Input!$C$63,Input!$C$30))))</f>
        <v>0.73846153846153872</v>
      </c>
      <c r="E116" s="31">
        <f>IF(Budget!G120&lt;Budget!$F$4,'Crop Coeff'!D116*Budget!G120/Budget!$F$4,'Crop Coeff'!D116)</f>
        <v>0.73846153846153872</v>
      </c>
      <c r="F116" s="19"/>
      <c r="G116" s="19"/>
      <c r="H116" s="19"/>
      <c r="I116" s="19"/>
      <c r="J116" s="19"/>
      <c r="K116" s="19"/>
      <c r="L116" s="19"/>
      <c r="M116" s="19"/>
      <c r="N116" s="19"/>
    </row>
    <row r="117" spans="1:14" x14ac:dyDescent="0.2">
      <c r="A117" s="21">
        <f>IF(A116&lt;Input!$C$26,'Crop Coeff'!A116+1,"")</f>
        <v>45536</v>
      </c>
      <c r="B117" s="11">
        <f>+IF(A117="","",IF(A117&lt;Input!$C$19,Input!$C$28,IF(A117&gt;Input!$C$22,IF(A117&lt;Input!$C$24,Input!$C$30,B116-Input!$C$64),MIN(B116+Input!$C$63,Input!C$30))))</f>
        <v>0.71538461538461562</v>
      </c>
      <c r="C117" s="33">
        <f>IF(C116&lt;Input!$C$26,'Crop Coeff'!C116+1,"")</f>
        <v>45536</v>
      </c>
      <c r="D117" s="31">
        <f>+IF(C117="","",IF(C117&lt;Input!$C$19,Input!$C$28,IF(C117&gt;Input!$C$22,IF(C117&lt;Input!$C$24,Input!$C$30,D116-Input!$C$64),MIN(D116+Input!$C$63,Input!$C$30))))</f>
        <v>0.71538461538461562</v>
      </c>
      <c r="E117" s="31">
        <f>IF(Budget!G121&lt;Budget!$F$4,'Crop Coeff'!D117*Budget!G121/Budget!$F$4,'Crop Coeff'!D117)</f>
        <v>0.71538461538461562</v>
      </c>
      <c r="F117" s="19"/>
      <c r="G117" s="19"/>
      <c r="H117" s="19"/>
      <c r="I117" s="19"/>
      <c r="J117" s="19"/>
      <c r="K117" s="19"/>
      <c r="L117" s="19"/>
      <c r="M117" s="19"/>
      <c r="N117" s="19"/>
    </row>
    <row r="118" spans="1:14" x14ac:dyDescent="0.2">
      <c r="A118" s="21">
        <f>IF(A117&lt;Input!$C$26,'Crop Coeff'!A117+1,"")</f>
        <v>45537</v>
      </c>
      <c r="B118" s="11">
        <f>+IF(A118="","",IF(A118&lt;Input!$C$19,Input!$C$28,IF(A118&gt;Input!$C$22,IF(A118&lt;Input!$C$24,Input!$C$30,B117-Input!$C$64),MIN(B117+Input!$C$63,Input!C$30))))</f>
        <v>0.69230769230769251</v>
      </c>
      <c r="C118" s="33">
        <f>IF(C117&lt;Input!$C$26,'Crop Coeff'!C117+1,"")</f>
        <v>45537</v>
      </c>
      <c r="D118" s="31">
        <f>+IF(C118="","",IF(C118&lt;Input!$C$19,Input!$C$28,IF(C118&gt;Input!$C$22,IF(C118&lt;Input!$C$24,Input!$C$30,D117-Input!$C$64),MIN(D117+Input!$C$63,Input!$C$30))))</f>
        <v>0.69230769230769251</v>
      </c>
      <c r="E118" s="31">
        <f>IF(Budget!G122&lt;Budget!$F$4,'Crop Coeff'!D118*Budget!G122/Budget!$F$4,'Crop Coeff'!D118)</f>
        <v>0.69230769230769251</v>
      </c>
      <c r="F118" s="19"/>
      <c r="G118" s="19"/>
      <c r="H118" s="19"/>
      <c r="I118" s="19"/>
      <c r="J118" s="19"/>
      <c r="K118" s="19"/>
      <c r="L118" s="19"/>
      <c r="M118" s="19"/>
      <c r="N118" s="19"/>
    </row>
    <row r="119" spans="1:14" x14ac:dyDescent="0.2">
      <c r="A119" s="21">
        <f>IF(A118&lt;Input!$C$26,'Crop Coeff'!A118+1,"")</f>
        <v>45538</v>
      </c>
      <c r="B119" s="11">
        <f>+IF(A119="","",IF(A119&lt;Input!$C$19,Input!$C$28,IF(A119&gt;Input!$C$22,IF(A119&lt;Input!$C$24,Input!$C$30,B118-Input!$C$64),MIN(B118+Input!$C$63,Input!C$30))))</f>
        <v>0.66923076923076941</v>
      </c>
      <c r="C119" s="33">
        <f>IF(C118&lt;Input!$C$26,'Crop Coeff'!C118+1,"")</f>
        <v>45538</v>
      </c>
      <c r="D119" s="31">
        <f>+IF(C119="","",IF(C119&lt;Input!$C$19,Input!$C$28,IF(C119&gt;Input!$C$22,IF(C119&lt;Input!$C$24,Input!$C$30,D118-Input!$C$64),MIN(D118+Input!$C$63,Input!$C$30))))</f>
        <v>0.66923076923076941</v>
      </c>
      <c r="E119" s="31">
        <f>IF(Budget!G123&lt;Budget!$F$4,'Crop Coeff'!D119*Budget!G123/Budget!$F$4,'Crop Coeff'!D119)</f>
        <v>0.66923076923076941</v>
      </c>
      <c r="F119" s="19"/>
      <c r="G119" s="19"/>
      <c r="H119" s="19"/>
      <c r="I119" s="19"/>
      <c r="J119" s="19"/>
      <c r="K119" s="19"/>
      <c r="L119" s="19"/>
      <c r="M119" s="19"/>
      <c r="N119" s="19"/>
    </row>
    <row r="120" spans="1:14" x14ac:dyDescent="0.2">
      <c r="A120" s="21">
        <f>IF(A119&lt;Input!$C$26,'Crop Coeff'!A119+1,"")</f>
        <v>45539</v>
      </c>
      <c r="B120" s="11">
        <f>+IF(A120="","",IF(A120&lt;Input!$C$19,Input!$C$28,IF(A120&gt;Input!$C$22,IF(A120&lt;Input!$C$24,Input!$C$30,B119-Input!$C$64),MIN(B119+Input!$C$63,Input!C$30))))</f>
        <v>0.6461538461538463</v>
      </c>
      <c r="C120" s="33">
        <f>IF(C119&lt;Input!$C$26,'Crop Coeff'!C119+1,"")</f>
        <v>45539</v>
      </c>
      <c r="D120" s="31">
        <f>+IF(C120="","",IF(C120&lt;Input!$C$19,Input!$C$28,IF(C120&gt;Input!$C$22,IF(C120&lt;Input!$C$24,Input!$C$30,D119-Input!$C$64),MIN(D119+Input!$C$63,Input!$C$30))))</f>
        <v>0.6461538461538463</v>
      </c>
      <c r="E120" s="31">
        <f>IF(Budget!G124&lt;Budget!$F$4,'Crop Coeff'!D120*Budget!G124/Budget!$F$4,'Crop Coeff'!D120)</f>
        <v>0.6461538461538463</v>
      </c>
      <c r="F120" s="19"/>
      <c r="G120" s="19"/>
      <c r="H120" s="19"/>
      <c r="I120" s="19"/>
      <c r="J120" s="19"/>
      <c r="K120" s="19"/>
      <c r="L120" s="19"/>
      <c r="M120" s="19"/>
      <c r="N120" s="19"/>
    </row>
    <row r="121" spans="1:14" x14ac:dyDescent="0.2">
      <c r="A121" s="21">
        <f>IF(A120&lt;Input!$C$26,'Crop Coeff'!A120+1,"")</f>
        <v>45540</v>
      </c>
      <c r="B121" s="11">
        <f>+IF(A121="","",IF(A121&lt;Input!$C$19,Input!$C$28,IF(A121&gt;Input!$C$22,IF(A121&lt;Input!$C$24,Input!$C$30,B120-Input!$C$64),MIN(B120+Input!$C$63,Input!C$30))))</f>
        <v>0.62307692307692319</v>
      </c>
      <c r="C121" s="33">
        <f>IF(C120&lt;Input!$C$26,'Crop Coeff'!C120+1,"")</f>
        <v>45540</v>
      </c>
      <c r="D121" s="31">
        <f>+IF(C121="","",IF(C121&lt;Input!$C$19,Input!$C$28,IF(C121&gt;Input!$C$22,IF(C121&lt;Input!$C$24,Input!$C$30,D120-Input!$C$64),MIN(D120+Input!$C$63,Input!$C$30))))</f>
        <v>0.62307692307692319</v>
      </c>
      <c r="E121" s="31">
        <f>IF(Budget!G125&lt;Budget!$F$4,'Crop Coeff'!D121*Budget!G125/Budget!$F$4,'Crop Coeff'!D121)</f>
        <v>0.62307692307692319</v>
      </c>
      <c r="F121" s="19"/>
      <c r="G121" s="19"/>
      <c r="H121" s="19"/>
      <c r="I121" s="19"/>
      <c r="J121" s="19"/>
      <c r="K121" s="19"/>
      <c r="L121" s="19"/>
      <c r="M121" s="19"/>
      <c r="N121" s="19"/>
    </row>
    <row r="122" spans="1:14" x14ac:dyDescent="0.2">
      <c r="A122" s="21">
        <f>IF(A121&lt;Input!$C$26,'Crop Coeff'!A121+1,"")</f>
        <v>45541</v>
      </c>
      <c r="B122" s="11">
        <f>+IF(A122="","",IF(A122&lt;Input!$C$19,Input!$C$28,IF(A122&gt;Input!$C$22,IF(A122&lt;Input!$C$24,Input!$C$30,B121-Input!$C$64),MIN(B121+Input!$C$63,Input!C$30))))</f>
        <v>0.60000000000000009</v>
      </c>
      <c r="C122" s="33">
        <f>IF(C121&lt;Input!$C$26,'Crop Coeff'!C121+1,"")</f>
        <v>45541</v>
      </c>
      <c r="D122" s="31">
        <f>+IF(C122="","",IF(C122&lt;Input!$C$19,Input!$C$28,IF(C122&gt;Input!$C$22,IF(C122&lt;Input!$C$24,Input!$C$30,D121-Input!$C$64),MIN(D121+Input!$C$63,Input!$C$30))))</f>
        <v>0.60000000000000009</v>
      </c>
      <c r="E122" s="31">
        <f>IF(Budget!G126&lt;Budget!$F$4,'Crop Coeff'!D122*Budget!G126/Budget!$F$4,'Crop Coeff'!D122)</f>
        <v>0.60000000000000009</v>
      </c>
      <c r="F122" s="19"/>
      <c r="G122" s="19"/>
      <c r="H122" s="19"/>
      <c r="I122" s="19"/>
      <c r="J122" s="19"/>
      <c r="K122" s="19"/>
      <c r="L122" s="19"/>
      <c r="M122" s="19"/>
      <c r="N122" s="19"/>
    </row>
    <row r="123" spans="1:14" x14ac:dyDescent="0.2">
      <c r="A123" s="21">
        <f>IF(A122&lt;Input!$C$26,'Crop Coeff'!A122+1,"")</f>
        <v>45542</v>
      </c>
      <c r="B123" s="11">
        <f>+IF(A123="","",IF(A123&lt;Input!$C$19,Input!$C$28,IF(A123&gt;Input!$C$22,IF(A123&lt;Input!$C$24,Input!$C$30,B122-Input!$C$64),MIN(B122+Input!$C$63,Input!C$30))))</f>
        <v>0.57692307692307698</v>
      </c>
      <c r="C123" s="33">
        <f>IF(C122&lt;Input!$C$26,'Crop Coeff'!C122+1,"")</f>
        <v>45542</v>
      </c>
      <c r="D123" s="31">
        <f>+IF(C123="","",IF(C123&lt;Input!$C$19,Input!$C$28,IF(C123&gt;Input!$C$22,IF(C123&lt;Input!$C$24,Input!$C$30,D122-Input!$C$64),MIN(D122+Input!$C$63,Input!$C$30))))</f>
        <v>0.57692307692307698</v>
      </c>
      <c r="E123" s="31">
        <f>IF(Budget!G127&lt;Budget!$F$4,'Crop Coeff'!D123*Budget!G127/Budget!$F$4,'Crop Coeff'!D123)</f>
        <v>0.57692307692307698</v>
      </c>
      <c r="F123" s="19"/>
      <c r="G123" s="19"/>
      <c r="H123" s="19"/>
      <c r="I123" s="19"/>
      <c r="J123" s="19"/>
      <c r="K123" s="19"/>
      <c r="L123" s="19"/>
      <c r="M123" s="19"/>
      <c r="N123" s="19"/>
    </row>
    <row r="124" spans="1:14" x14ac:dyDescent="0.2">
      <c r="A124" s="21" t="str">
        <f>IF(A123&lt;Input!$C$26,'Crop Coeff'!A123+1,"")</f>
        <v/>
      </c>
      <c r="B124" s="11" t="str">
        <f>+IF(A124="","",IF(A124&lt;Input!$C$19,Input!$C$28,IF(A124&gt;Input!$C$22,IF(A124&lt;Input!$C$24,Input!$C$30,B123-Input!$C$64),MIN(B123+Input!$C$63,Input!C$30))))</f>
        <v/>
      </c>
      <c r="C124" s="33" t="str">
        <f>IF(C123&lt;Input!$C$26,'Crop Coeff'!C123+1,"")</f>
        <v/>
      </c>
      <c r="D124" s="31" t="str">
        <f>+IF(C124="","",IF(C124&lt;Input!$C$19,Input!$C$28,IF(C124&gt;Input!$C$22,IF(C124&lt;Input!$C$24,Input!$C$30,D123-Input!$C$64),MIN(D123+Input!$C$63,Input!$C$30))))</f>
        <v/>
      </c>
      <c r="E124" s="31" t="str">
        <f>IF(Budget!G128&lt;Budget!$F$4,'Crop Coeff'!D124*Budget!G128/Budget!$F$4,'Crop Coeff'!D124)</f>
        <v/>
      </c>
      <c r="F124" s="19"/>
      <c r="G124" s="19"/>
      <c r="H124" s="19"/>
      <c r="I124" s="19"/>
      <c r="J124" s="19"/>
      <c r="K124" s="19"/>
      <c r="L124" s="19"/>
      <c r="M124" s="19"/>
      <c r="N124" s="19"/>
    </row>
    <row r="125" spans="1:14" x14ac:dyDescent="0.2">
      <c r="A125" s="21" t="str">
        <f>IF(A124&lt;Input!$C$26,'Crop Coeff'!A124+1,"")</f>
        <v/>
      </c>
      <c r="B125" s="11" t="str">
        <f>+IF(A125="","",IF(A125&lt;Input!$C$19,Input!$C$28,IF(A125&gt;Input!$C$22,IF(A125&lt;Input!$C$24,Input!$C$30,B124-Input!$C$64),MIN(B124+Input!$C$63,Input!C$30))))</f>
        <v/>
      </c>
      <c r="C125" s="33" t="str">
        <f>IF(C124&lt;Input!$C$26,'Crop Coeff'!C124+1,"")</f>
        <v/>
      </c>
      <c r="D125" s="31" t="str">
        <f>+IF(C125="","",IF(C125&lt;Input!$C$19,Input!$C$28,IF(C125&gt;Input!$C$22,IF(C125&lt;Input!$C$24,Input!$C$30,D124-Input!$C$64),MIN(D124+Input!$C$63,Input!$C$30))))</f>
        <v/>
      </c>
      <c r="E125" s="31" t="str">
        <f>IF(Budget!G129&lt;Budget!$F$4,'Crop Coeff'!D125*Budget!G129/Budget!$F$4,'Crop Coeff'!D125)</f>
        <v/>
      </c>
      <c r="F125" s="19"/>
      <c r="G125" s="19"/>
      <c r="H125" s="19"/>
      <c r="I125" s="19"/>
      <c r="J125" s="19"/>
      <c r="K125" s="19"/>
      <c r="L125" s="19"/>
      <c r="M125" s="19"/>
      <c r="N125" s="19"/>
    </row>
    <row r="126" spans="1:14" x14ac:dyDescent="0.2">
      <c r="A126" s="21" t="str">
        <f>IF(A125&lt;Input!$C$26,'Crop Coeff'!A125+1,"")</f>
        <v/>
      </c>
      <c r="B126" s="11" t="str">
        <f>+IF(A126="","",IF(A126&lt;Input!$C$19,Input!$C$28,IF(A126&gt;Input!$C$22,IF(A126&lt;Input!$C$24,Input!$C$30,B125-Input!$C$64),MIN(B125+Input!$C$63,Input!C$30))))</f>
        <v/>
      </c>
      <c r="C126" s="33" t="str">
        <f>IF(C125&lt;Input!$C$26,'Crop Coeff'!C125+1,"")</f>
        <v/>
      </c>
      <c r="D126" s="31" t="str">
        <f>+IF(C126="","",IF(C126&lt;Input!$C$19,Input!$C$28,IF(C126&gt;Input!$C$22,IF(C126&lt;Input!$C$24,Input!$C$30,D125-Input!$C$64),MIN(D125+Input!$C$63,Input!$C$30))))</f>
        <v/>
      </c>
      <c r="E126" s="31" t="str">
        <f>IF(Budget!G130&lt;Budget!$F$4,'Crop Coeff'!D126*Budget!G130/Budget!$F$4,'Crop Coeff'!D126)</f>
        <v/>
      </c>
      <c r="F126" s="19"/>
      <c r="G126" s="19"/>
      <c r="H126" s="19"/>
      <c r="I126" s="19"/>
      <c r="J126" s="19"/>
      <c r="K126" s="19"/>
      <c r="L126" s="19"/>
      <c r="M126" s="19"/>
      <c r="N126" s="19"/>
    </row>
    <row r="127" spans="1:14" x14ac:dyDescent="0.2">
      <c r="A127" s="21" t="str">
        <f>IF(A126&lt;Input!$C$26,'Crop Coeff'!A126+1,"")</f>
        <v/>
      </c>
      <c r="B127" s="11" t="str">
        <f>+IF(A127="","",IF(A127&lt;Input!$C$19,Input!$C$28,IF(A127&gt;Input!$C$22,IF(A127&lt;Input!$C$24,Input!$C$30,B126-Input!$C$64),MIN(B126+Input!$C$63,Input!C$30))))</f>
        <v/>
      </c>
      <c r="C127" s="33" t="str">
        <f>IF(C126&lt;Input!$C$26,'Crop Coeff'!C126+1,"")</f>
        <v/>
      </c>
      <c r="D127" s="31" t="str">
        <f>+IF(C127="","",IF(C127&lt;Input!$C$19,Input!$C$28,IF(C127&gt;Input!$C$22,IF(C127&lt;Input!$C$24,Input!$C$30,D126-Input!$C$64),MIN(D126+Input!$C$63,Input!$C$30))))</f>
        <v/>
      </c>
      <c r="E127" s="31" t="str">
        <f>IF(Budget!G131&lt;Budget!$F$4,'Crop Coeff'!D127*Budget!G131/Budget!$F$4,'Crop Coeff'!D127)</f>
        <v/>
      </c>
      <c r="F127" s="19"/>
      <c r="G127" s="19"/>
      <c r="H127" s="19"/>
      <c r="I127" s="19"/>
      <c r="J127" s="19"/>
      <c r="K127" s="19"/>
      <c r="L127" s="19"/>
      <c r="M127" s="19"/>
      <c r="N127" s="19"/>
    </row>
    <row r="128" spans="1:14" x14ac:dyDescent="0.2">
      <c r="A128" s="21" t="str">
        <f>IF(A127&lt;Input!$C$26,'Crop Coeff'!A127+1,"")</f>
        <v/>
      </c>
      <c r="B128" s="11" t="str">
        <f>+IF(A128="","",IF(A128&lt;Input!$C$19,Input!$C$28,IF(A128&gt;Input!$C$22,IF(A128&lt;Input!$C$24,Input!$C$30,B127-Input!$C$64),MIN(B127+Input!$C$63,Input!C$30))))</f>
        <v/>
      </c>
      <c r="C128" s="33" t="str">
        <f>IF(C127&lt;Input!$C$26,'Crop Coeff'!C127+1,"")</f>
        <v/>
      </c>
      <c r="D128" s="31" t="str">
        <f>+IF(C128="","",IF(C128&lt;Input!$C$19,Input!$C$28,IF(C128&gt;Input!$C$22,IF(C128&lt;Input!$C$24,Input!$C$30,D127-Input!$C$64),MIN(D127+Input!$C$63,Input!$C$30))))</f>
        <v/>
      </c>
      <c r="E128" s="31" t="str">
        <f>IF(Budget!G132&lt;Budget!$F$4,'Crop Coeff'!D128*Budget!G132/Budget!$F$4,'Crop Coeff'!D128)</f>
        <v/>
      </c>
      <c r="F128" s="19"/>
      <c r="G128" s="19"/>
      <c r="H128" s="19"/>
      <c r="I128" s="19"/>
      <c r="J128" s="19"/>
      <c r="K128" s="19"/>
      <c r="L128" s="19"/>
      <c r="M128" s="19"/>
      <c r="N128" s="19"/>
    </row>
    <row r="129" spans="1:14" x14ac:dyDescent="0.2">
      <c r="A129" s="21" t="str">
        <f>IF(A128&lt;Input!$C$26,'Crop Coeff'!A128+1,"")</f>
        <v/>
      </c>
      <c r="B129" s="11" t="str">
        <f>+IF(A129="","",IF(A129&lt;Input!$C$19,Input!$C$28,IF(A129&gt;Input!$C$22,IF(A129&lt;Input!$C$24,Input!$C$30,B128-Input!$C$64),MIN(B128+Input!$C$63,Input!C$30))))</f>
        <v/>
      </c>
      <c r="C129" s="33" t="str">
        <f>IF(C128&lt;Input!$C$26,'Crop Coeff'!C128+1,"")</f>
        <v/>
      </c>
      <c r="D129" s="31" t="str">
        <f>+IF(C129="","",IF(C129&lt;Input!$C$19,Input!$C$28,IF(C129&gt;Input!$C$22,IF(C129&lt;Input!$C$24,Input!$C$30,D128-Input!$C$64),MIN(D128+Input!$C$63,Input!$C$30))))</f>
        <v/>
      </c>
      <c r="E129" s="31" t="str">
        <f>IF(Budget!G133&lt;Budget!$F$4,'Crop Coeff'!D129*Budget!G133/Budget!$F$4,'Crop Coeff'!D129)</f>
        <v/>
      </c>
      <c r="F129" s="19"/>
      <c r="G129" s="19"/>
      <c r="H129" s="19"/>
      <c r="I129" s="19"/>
      <c r="J129" s="19"/>
      <c r="K129" s="19"/>
      <c r="L129" s="19"/>
      <c r="M129" s="19"/>
      <c r="N129" s="19"/>
    </row>
    <row r="130" spans="1:14" x14ac:dyDescent="0.2">
      <c r="A130" s="21" t="str">
        <f>IF(A129&lt;Input!$C$26,'Crop Coeff'!A129+1,"")</f>
        <v/>
      </c>
      <c r="B130" s="11" t="str">
        <f>+IF(A130="","",IF(A130&lt;Input!$C$19,Input!$C$28,IF(A130&gt;Input!$C$22,IF(A130&lt;Input!$C$24,Input!$C$30,B129-Input!$C$64),MIN(B129+Input!$C$63,Input!C$30))))</f>
        <v/>
      </c>
      <c r="C130" s="33" t="str">
        <f>IF(C129&lt;Input!$C$26,'Crop Coeff'!C129+1,"")</f>
        <v/>
      </c>
      <c r="D130" s="31" t="str">
        <f>+IF(C130="","",IF(C130&lt;Input!$C$19,Input!$C$28,IF(C130&gt;Input!$C$22,IF(C130&lt;Input!$C$24,Input!$C$30,D129-Input!$C$64),MIN(D129+Input!$C$63,Input!$C$30))))</f>
        <v/>
      </c>
      <c r="E130" s="31" t="str">
        <f>IF(Budget!G134&lt;Budget!$F$4,'Crop Coeff'!D130*Budget!G134/Budget!$F$4,'Crop Coeff'!D130)</f>
        <v/>
      </c>
      <c r="F130" s="19"/>
      <c r="G130" s="19"/>
      <c r="H130" s="19"/>
      <c r="I130" s="19"/>
      <c r="J130" s="19"/>
      <c r="K130" s="19"/>
      <c r="L130" s="19"/>
      <c r="M130" s="19"/>
      <c r="N130" s="19"/>
    </row>
    <row r="131" spans="1:14" x14ac:dyDescent="0.2">
      <c r="A131" s="21" t="str">
        <f>IF(A130&lt;Input!$C$26,'Crop Coeff'!A130+1,"")</f>
        <v/>
      </c>
      <c r="B131" s="11" t="str">
        <f>+IF(A131="","",IF(A131&lt;Input!$C$19,Input!$C$28,IF(A131&gt;Input!$C$22,IF(A131&lt;Input!$C$24,Input!$C$30,B130-Input!$C$64),MIN(B130+Input!$C$63,Input!C$30))))</f>
        <v/>
      </c>
      <c r="C131" s="33" t="str">
        <f>IF(C130&lt;Input!$C$26,'Crop Coeff'!C130+1,"")</f>
        <v/>
      </c>
      <c r="D131" s="31" t="str">
        <f>+IF(C131="","",IF(C131&lt;Input!$C$19,Input!$C$28,IF(C131&gt;Input!$C$22,IF(C131&lt;Input!$C$24,Input!$C$30,D130-Input!$C$64),MIN(D130+Input!$C$63,Input!$C$30))))</f>
        <v/>
      </c>
      <c r="E131" s="31" t="str">
        <f>IF(Budget!G135&lt;Budget!$F$4,'Crop Coeff'!D131*Budget!G135/Budget!$F$4,'Crop Coeff'!D131)</f>
        <v/>
      </c>
      <c r="F131" s="19"/>
      <c r="G131" s="19"/>
      <c r="H131" s="19"/>
      <c r="I131" s="19"/>
      <c r="J131" s="19"/>
      <c r="K131" s="19"/>
      <c r="L131" s="19"/>
      <c r="M131" s="19"/>
      <c r="N131" s="19"/>
    </row>
    <row r="132" spans="1:14" x14ac:dyDescent="0.2">
      <c r="A132" s="21" t="str">
        <f>IF(A131&lt;Input!$C$26,'Crop Coeff'!A131+1,"")</f>
        <v/>
      </c>
      <c r="B132" s="11" t="str">
        <f>+IF(A132="","",IF(A132&lt;Input!$C$19,Input!$C$28,IF(A132&gt;Input!$C$22,IF(A132&lt;Input!$C$24,Input!$C$30,B131-Input!$C$64),MIN(B131+Input!$C$63,Input!C$30))))</f>
        <v/>
      </c>
      <c r="C132" s="33" t="str">
        <f>IF(C131&lt;Input!$C$26,'Crop Coeff'!C131+1,"")</f>
        <v/>
      </c>
      <c r="D132" s="31" t="str">
        <f>+IF(C132="","",IF(C132&lt;Input!$C$19,Input!$C$28,IF(C132&gt;Input!$C$22,IF(C132&lt;Input!$C$24,Input!$C$30,D131-Input!$C$64),MIN(D131+Input!$C$63,Input!$C$30))))</f>
        <v/>
      </c>
      <c r="E132" s="31" t="str">
        <f>IF(Budget!G136&lt;Budget!$F$4,'Crop Coeff'!D132*Budget!G136/Budget!$F$4,'Crop Coeff'!D132)</f>
        <v/>
      </c>
      <c r="F132" s="19"/>
      <c r="G132" s="19"/>
      <c r="H132" s="19"/>
      <c r="I132" s="19"/>
      <c r="J132" s="19"/>
      <c r="K132" s="19"/>
      <c r="L132" s="19"/>
      <c r="M132" s="19"/>
      <c r="N132" s="19"/>
    </row>
    <row r="133" spans="1:14" x14ac:dyDescent="0.2">
      <c r="A133" s="21" t="str">
        <f>IF(A132&lt;Input!$C$26,'Crop Coeff'!A132+1,"")</f>
        <v/>
      </c>
      <c r="B133" s="11" t="str">
        <f>+IF(A133="","",IF(A133&lt;Input!$C$19,Input!$C$28,IF(A133&gt;Input!$C$22,IF(A133&lt;Input!$C$24,Input!$C$30,B132-Input!$C$64),MIN(B132+Input!$C$63,Input!C$30))))</f>
        <v/>
      </c>
      <c r="C133" s="33" t="str">
        <f>IF(C132&lt;Input!$C$26,'Crop Coeff'!C132+1,"")</f>
        <v/>
      </c>
      <c r="D133" s="31" t="str">
        <f>+IF(C133="","",IF(C133&lt;Input!$C$19,Input!$C$28,IF(C133&gt;Input!$C$22,IF(C133&lt;Input!$C$24,Input!$C$30,D132-Input!$C$64),MIN(D132+Input!$C$63,Input!$C$30))))</f>
        <v/>
      </c>
      <c r="E133" s="31" t="str">
        <f>IF(Budget!G137&lt;Budget!$F$4,'Crop Coeff'!D133*Budget!G137/Budget!$F$4,'Crop Coeff'!D133)</f>
        <v/>
      </c>
      <c r="F133" s="19"/>
      <c r="G133" s="19"/>
      <c r="H133" s="19"/>
      <c r="I133" s="19"/>
      <c r="J133" s="19"/>
      <c r="K133" s="19"/>
      <c r="L133" s="19"/>
      <c r="M133" s="19"/>
      <c r="N133" s="19"/>
    </row>
    <row r="134" spans="1:14" x14ac:dyDescent="0.2">
      <c r="A134" s="21" t="str">
        <f>IF(A133&lt;Input!$C$26,'Crop Coeff'!A133+1,"")</f>
        <v/>
      </c>
      <c r="B134" s="11" t="str">
        <f>+IF(A134="","",IF(A134&lt;Input!$C$19,Input!$C$28,IF(A134&gt;Input!$C$22,IF(A134&lt;Input!$C$24,Input!$C$30,B133-Input!$C$64),MIN(B133+Input!$C$63,Input!C$30))))</f>
        <v/>
      </c>
      <c r="C134" s="33" t="str">
        <f>IF(C133&lt;Input!$C$26,'Crop Coeff'!C133+1,"")</f>
        <v/>
      </c>
      <c r="D134" s="31" t="str">
        <f>+IF(C134="","",IF(C134&lt;Input!$C$19,Input!$C$28,IF(C134&gt;Input!$C$22,IF(C134&lt;Input!$C$24,Input!$C$30,D133-Input!$C$64),MIN(D133+Input!$C$63,Input!$C$30))))</f>
        <v/>
      </c>
      <c r="E134" s="31" t="str">
        <f>IF(Budget!G138&lt;Budget!$F$4,'Crop Coeff'!D134*Budget!G138/Budget!$F$4,'Crop Coeff'!D134)</f>
        <v/>
      </c>
      <c r="F134" s="19"/>
      <c r="G134" s="19"/>
      <c r="H134" s="19"/>
      <c r="I134" s="19"/>
      <c r="J134" s="19"/>
      <c r="K134" s="19"/>
      <c r="L134" s="19"/>
      <c r="M134" s="19"/>
      <c r="N134" s="19"/>
    </row>
    <row r="135" spans="1:14" x14ac:dyDescent="0.2">
      <c r="A135" s="21" t="str">
        <f>IF(A134&lt;Input!$C$26,'Crop Coeff'!A134+1,"")</f>
        <v/>
      </c>
      <c r="B135" s="11" t="str">
        <f>+IF(A135="","",IF(A135&lt;Input!$C$19,Input!$C$28,IF(A135&gt;Input!$C$22,IF(A135&lt;Input!$C$24,Input!$C$30,B134-Input!$C$64),MIN(B134+Input!$C$63,Input!C$30))))</f>
        <v/>
      </c>
      <c r="C135" s="33" t="str">
        <f>IF(C134&lt;Input!$C$26,'Crop Coeff'!C134+1,"")</f>
        <v/>
      </c>
      <c r="D135" s="31" t="str">
        <f>+IF(C135="","",IF(C135&lt;Input!$C$19,Input!$C$28,IF(C135&gt;Input!$C$22,IF(C135&lt;Input!$C$24,Input!$C$30,D134-Input!$C$64),MIN(D134+Input!$C$63,Input!$C$30))))</f>
        <v/>
      </c>
      <c r="E135" s="31" t="str">
        <f>IF(Budget!G139&lt;Budget!$F$4,'Crop Coeff'!D135*Budget!G139/Budget!$F$4,'Crop Coeff'!D135)</f>
        <v/>
      </c>
      <c r="F135" s="19"/>
      <c r="G135" s="19"/>
      <c r="H135" s="19"/>
      <c r="I135" s="19"/>
      <c r="J135" s="19"/>
      <c r="K135" s="19"/>
      <c r="L135" s="19"/>
      <c r="M135" s="19"/>
      <c r="N135" s="19"/>
    </row>
    <row r="136" spans="1:14" x14ac:dyDescent="0.2">
      <c r="A136" s="21" t="str">
        <f>IF(A135&lt;Input!$C$26,'Crop Coeff'!A135+1,"")</f>
        <v/>
      </c>
      <c r="B136" s="11" t="str">
        <f>+IF(A136="","",IF(A136&lt;Input!$C$19,Input!$C$28,IF(A136&gt;Input!$C$22,IF(A136&lt;Input!$C$24,Input!$C$30,B135-Input!$C$64),MIN(B135+Input!$C$63,Input!C$30))))</f>
        <v/>
      </c>
      <c r="C136" s="33" t="str">
        <f>IF(C135&lt;Input!$C$26,'Crop Coeff'!C135+1,"")</f>
        <v/>
      </c>
      <c r="D136" s="31" t="str">
        <f>+IF(C136="","",IF(C136&lt;Input!$C$19,Input!$C$28,IF(C136&gt;Input!$C$22,IF(C136&lt;Input!$C$24,Input!$C$30,D135-Input!$C$64),MIN(D135+Input!$C$63,Input!$C$30))))</f>
        <v/>
      </c>
      <c r="E136" s="31" t="str">
        <f>IF(Budget!G140&lt;Budget!$F$4,'Crop Coeff'!D136*Budget!G140/Budget!$F$4,'Crop Coeff'!D136)</f>
        <v/>
      </c>
      <c r="F136" s="19"/>
      <c r="G136" s="19"/>
      <c r="H136" s="19"/>
      <c r="I136" s="19"/>
      <c r="J136" s="19"/>
      <c r="K136" s="19"/>
      <c r="L136" s="19"/>
      <c r="M136" s="19"/>
      <c r="N136" s="19"/>
    </row>
    <row r="137" spans="1:14" x14ac:dyDescent="0.2">
      <c r="A137" s="21" t="str">
        <f>IF(A136&lt;Input!$C$26,'Crop Coeff'!A136+1,"")</f>
        <v/>
      </c>
      <c r="B137" s="11" t="str">
        <f>+IF(A137="","",IF(A137&lt;Input!$C$19,Input!$C$28,IF(A137&gt;Input!$C$22,IF(A137&lt;Input!$C$24,Input!$C$30,B136-Input!$C$64),MIN(B136+Input!$C$63,Input!C$30))))</f>
        <v/>
      </c>
      <c r="C137" s="33" t="str">
        <f>IF(C136&lt;Input!$C$26,'Crop Coeff'!C136+1,"")</f>
        <v/>
      </c>
      <c r="D137" s="31" t="str">
        <f>+IF(C137="","",IF(C137&lt;Input!$C$19,Input!$C$28,IF(C137&gt;Input!$C$22,IF(C137&lt;Input!$C$24,Input!$C$30,D136-Input!$C$64),MIN(D136+Input!$C$63,Input!$C$30))))</f>
        <v/>
      </c>
      <c r="E137" s="31" t="str">
        <f>IF(Budget!G141&lt;Budget!$F$4,'Crop Coeff'!D137*Budget!G141/Budget!$F$4,'Crop Coeff'!D137)</f>
        <v/>
      </c>
      <c r="F137" s="19"/>
      <c r="G137" s="19"/>
      <c r="H137" s="19"/>
      <c r="I137" s="19"/>
      <c r="J137" s="19"/>
      <c r="K137" s="19"/>
      <c r="L137" s="19"/>
      <c r="M137" s="19"/>
      <c r="N137" s="19"/>
    </row>
    <row r="138" spans="1:14" x14ac:dyDescent="0.2">
      <c r="A138" s="21" t="str">
        <f>IF(A137&lt;Input!$C$26,'Crop Coeff'!A137+1,"")</f>
        <v/>
      </c>
      <c r="B138" s="11" t="str">
        <f>+IF(A138="","",IF(A138&lt;Input!$C$19,Input!$C$28,IF(A138&gt;Input!$C$22,IF(A138&lt;Input!$C$24,Input!$C$30,B137-Input!$C$64),MIN(B137+Input!$C$63,Input!C$30))))</f>
        <v/>
      </c>
      <c r="C138" s="33" t="str">
        <f>IF(C137&lt;Input!$C$26,'Crop Coeff'!C137+1,"")</f>
        <v/>
      </c>
      <c r="D138" s="31" t="str">
        <f>+IF(C138="","",IF(C138&lt;Input!$C$19,Input!$C$28,IF(C138&gt;Input!$C$22,IF(C138&lt;Input!$C$24,Input!$C$30,D137-Input!$C$64),MIN(D137+Input!$C$63,Input!$C$30))))</f>
        <v/>
      </c>
      <c r="E138" s="31" t="str">
        <f>IF(Budget!G142&lt;Budget!$F$4,'Crop Coeff'!D138*Budget!G142/Budget!$F$4,'Crop Coeff'!D138)</f>
        <v/>
      </c>
      <c r="F138" s="19"/>
      <c r="G138" s="19"/>
      <c r="H138" s="19"/>
      <c r="I138" s="19"/>
      <c r="J138" s="19"/>
      <c r="K138" s="19"/>
      <c r="L138" s="19"/>
      <c r="M138" s="19"/>
      <c r="N138" s="19"/>
    </row>
    <row r="139" spans="1:14" x14ac:dyDescent="0.2">
      <c r="A139" s="21" t="str">
        <f>IF(A138&lt;Input!$C$26,'Crop Coeff'!A138+1,"")</f>
        <v/>
      </c>
      <c r="B139" s="11" t="str">
        <f>+IF(A139="","",IF(A139&lt;Input!$C$19,Input!$C$28,IF(A139&gt;Input!$C$22,IF(A139&lt;Input!$C$24,Input!$C$30,B138-Input!$C$64),MIN(B138+Input!$C$63,Input!C$30))))</f>
        <v/>
      </c>
      <c r="C139" s="33" t="str">
        <f>IF(C138&lt;Input!$C$26,'Crop Coeff'!C138+1,"")</f>
        <v/>
      </c>
      <c r="D139" s="31" t="str">
        <f>+IF(C139="","",IF(C139&lt;Input!$C$19,Input!$C$28,IF(C139&gt;Input!$C$22,IF(C139&lt;Input!$C$24,Input!$C$30,D138-Input!$C$64),MIN(D138+Input!$C$63,Input!$C$30))))</f>
        <v/>
      </c>
      <c r="E139" s="31" t="str">
        <f>IF(Budget!G143&lt;Budget!$F$4,'Crop Coeff'!D139*Budget!G143/Budget!$F$4,'Crop Coeff'!D139)</f>
        <v/>
      </c>
      <c r="F139" s="19"/>
      <c r="G139" s="19"/>
      <c r="H139" s="19"/>
      <c r="I139" s="19"/>
      <c r="J139" s="19"/>
      <c r="K139" s="19"/>
      <c r="L139" s="19"/>
      <c r="M139" s="19"/>
      <c r="N139" s="19"/>
    </row>
    <row r="140" spans="1:14" x14ac:dyDescent="0.2">
      <c r="A140" s="21" t="str">
        <f>IF(A139&lt;Input!$C$26,'Crop Coeff'!A139+1,"")</f>
        <v/>
      </c>
      <c r="B140" s="11" t="str">
        <f>+IF(A140="","",IF(A140&lt;Input!$C$19,Input!$C$28,IF(A140&gt;Input!$C$22,IF(A140&lt;Input!$C$24,Input!$C$30,B139-Input!$C$64),MIN(B139+Input!$C$63,Input!C$30))))</f>
        <v/>
      </c>
      <c r="C140" s="33" t="str">
        <f>IF(C139&lt;Input!$C$26,'Crop Coeff'!C139+1,"")</f>
        <v/>
      </c>
      <c r="D140" s="31" t="str">
        <f>+IF(C140="","",IF(C140&lt;Input!$C$19,Input!$C$28,IF(C140&gt;Input!$C$22,IF(C140&lt;Input!$C$24,Input!$C$30,D139-Input!$C$64),MIN(D139+Input!$C$63,Input!$C$30))))</f>
        <v/>
      </c>
      <c r="E140" s="31" t="str">
        <f>IF(Budget!G144&lt;Budget!$F$4,'Crop Coeff'!D140*Budget!G144/Budget!$F$4,'Crop Coeff'!D140)</f>
        <v/>
      </c>
      <c r="F140" s="19"/>
      <c r="G140" s="19"/>
      <c r="H140" s="19"/>
      <c r="I140" s="19"/>
      <c r="J140" s="19"/>
      <c r="K140" s="19"/>
      <c r="L140" s="19"/>
      <c r="M140" s="19"/>
      <c r="N140" s="19"/>
    </row>
    <row r="141" spans="1:14" x14ac:dyDescent="0.2">
      <c r="A141" s="21" t="str">
        <f>IF(A140&lt;Input!$C$26,'Crop Coeff'!A140+1,"")</f>
        <v/>
      </c>
      <c r="B141" s="11" t="str">
        <f>+IF(A141="","",IF(A141&lt;Input!$C$19,Input!$C$28,IF(A141&gt;Input!$C$22,IF(A141&lt;Input!$C$24,Input!$C$30,B140-Input!$C$64),MIN(B140+Input!$C$63,Input!C$30))))</f>
        <v/>
      </c>
      <c r="C141" s="33" t="str">
        <f>IF(C140&lt;Input!$C$26,'Crop Coeff'!C140+1,"")</f>
        <v/>
      </c>
      <c r="D141" s="31" t="str">
        <f>+IF(C141="","",IF(C141&lt;Input!$C$19,Input!$C$28,IF(C141&gt;Input!$C$22,IF(C141&lt;Input!$C$24,Input!$C$30,D140-Input!$C$64),MIN(D140+Input!$C$63,Input!$C$30))))</f>
        <v/>
      </c>
      <c r="E141" s="31" t="str">
        <f>IF(Budget!G145&lt;Budget!$F$4,'Crop Coeff'!D141*Budget!G145/Budget!$F$4,'Crop Coeff'!D141)</f>
        <v/>
      </c>
      <c r="F141" s="19"/>
      <c r="G141" s="19"/>
      <c r="H141" s="19"/>
      <c r="I141" s="19"/>
      <c r="J141" s="19"/>
      <c r="K141" s="19"/>
      <c r="L141" s="19"/>
      <c r="M141" s="19"/>
      <c r="N141" s="19"/>
    </row>
    <row r="142" spans="1:14" x14ac:dyDescent="0.2">
      <c r="A142" s="21" t="str">
        <f>IF(A141&lt;Input!$C$26,'Crop Coeff'!A141+1,"")</f>
        <v/>
      </c>
      <c r="B142" s="11" t="str">
        <f>+IF(A142="","",IF(A142&lt;Input!$C$19,Input!$C$28,IF(A142&gt;Input!$C$22,IF(A142&lt;Input!$C$24,Input!$C$30,B141-Input!$C$64),MIN(B141+Input!$C$63,Input!C$30))))</f>
        <v/>
      </c>
      <c r="C142" s="33"/>
      <c r="D142" s="31"/>
      <c r="E142" s="31"/>
      <c r="F142" s="19"/>
      <c r="G142" s="19"/>
      <c r="H142" s="19"/>
      <c r="I142" s="19"/>
      <c r="J142" s="19"/>
      <c r="K142" s="19"/>
      <c r="L142" s="19"/>
      <c r="M142" s="19"/>
      <c r="N142" s="19"/>
    </row>
    <row r="143" spans="1:14" x14ac:dyDescent="0.2">
      <c r="A143" s="21" t="str">
        <f>IF(A142&lt;Input!$C$26,'Crop Coeff'!A142+1,"")</f>
        <v/>
      </c>
      <c r="B143" s="11" t="str">
        <f>+IF(A143="","",IF(A143&lt;Input!$C$19,Input!$C$28,IF(A143&gt;Input!$C$22,IF(A143&lt;Input!$C$24,Input!$C$30,B142-Input!$C$64),MIN(B142+Input!$C$63,Input!C$30))))</f>
        <v/>
      </c>
      <c r="C143" s="33"/>
      <c r="D143" s="31"/>
      <c r="E143" s="31"/>
      <c r="F143" s="19"/>
      <c r="G143" s="19"/>
      <c r="H143" s="19"/>
      <c r="I143" s="19"/>
      <c r="J143" s="19"/>
      <c r="K143" s="19"/>
      <c r="L143" s="19"/>
      <c r="M143" s="19"/>
      <c r="N143" s="19"/>
    </row>
    <row r="144" spans="1:14" x14ac:dyDescent="0.2">
      <c r="A144" s="21" t="str">
        <f>IF(A143&lt;Input!$C$26,'Crop Coeff'!A143+1,"")</f>
        <v/>
      </c>
      <c r="B144" s="11" t="str">
        <f>+IF(A144="","",IF(A144&lt;Input!$C$19,Input!$C$28,IF(A144&gt;Input!$C$22,IF(A144&lt;Input!$C$24,Input!$C$30,B143-Input!$C$64),MIN(B143+Input!$C$63,Input!C$30))))</f>
        <v/>
      </c>
      <c r="C144" s="33"/>
      <c r="D144" s="31"/>
      <c r="E144" s="31"/>
      <c r="F144" s="19"/>
      <c r="G144" s="19"/>
      <c r="H144" s="19"/>
      <c r="I144" s="19"/>
      <c r="J144" s="19"/>
      <c r="K144" s="19"/>
      <c r="L144" s="19"/>
      <c r="M144" s="19"/>
      <c r="N144" s="19"/>
    </row>
    <row r="145" spans="1:14" x14ac:dyDescent="0.2">
      <c r="A145" s="21" t="str">
        <f>IF(A144&lt;Input!$C$26,'Crop Coeff'!A144+1,"")</f>
        <v/>
      </c>
      <c r="B145" s="11" t="str">
        <f>+IF(A145="","",IF(A145&lt;Input!$C$19,Input!$C$28,IF(A145&gt;Input!$C$22,IF(A145&lt;Input!$C$24,Input!$C$30,B144-Input!$C$64),MIN(B144+Input!$C$63,Input!C$30))))</f>
        <v/>
      </c>
      <c r="C145" s="33"/>
      <c r="D145" s="31"/>
      <c r="E145" s="31"/>
      <c r="F145" s="19"/>
      <c r="G145" s="19"/>
      <c r="H145" s="19"/>
      <c r="I145" s="19"/>
      <c r="J145" s="19"/>
      <c r="K145" s="19"/>
      <c r="L145" s="19"/>
      <c r="M145" s="19"/>
      <c r="N145" s="19"/>
    </row>
    <row r="146" spans="1:14" x14ac:dyDescent="0.2">
      <c r="A146" s="21" t="str">
        <f>IF(A145&lt;Input!$C$26,'Crop Coeff'!A145+1,"")</f>
        <v/>
      </c>
      <c r="B146" s="11" t="str">
        <f>+IF(A146="","",IF(A146&lt;Input!$C$19,Input!$C$28,IF(A146&gt;Input!$C$22,IF(A146&lt;Input!$C$24,Input!$C$30,B145-Input!$C$64),MIN(B145+Input!$C$63,Input!C$30))))</f>
        <v/>
      </c>
      <c r="C146" s="33"/>
      <c r="D146" s="31"/>
      <c r="E146" s="31"/>
      <c r="F146" s="19"/>
      <c r="G146" s="19"/>
      <c r="H146" s="19"/>
      <c r="I146" s="19"/>
      <c r="J146" s="19"/>
      <c r="K146" s="19"/>
      <c r="L146" s="19"/>
      <c r="M146" s="19"/>
      <c r="N146" s="19"/>
    </row>
    <row r="147" spans="1:14" x14ac:dyDescent="0.2">
      <c r="A147" s="21" t="str">
        <f>IF(A146&lt;Input!$C$26,'Crop Coeff'!A146+1,"")</f>
        <v/>
      </c>
      <c r="B147" s="11" t="str">
        <f>+IF(A147="","",IF(A147&lt;Input!$C$19,Input!$C$28,IF(A147&gt;Input!$C$22,IF(A147&lt;Input!$C$24,Input!$C$30,B146-Input!$C$64),MIN(B146+Input!$C$63,Input!C$30))))</f>
        <v/>
      </c>
      <c r="C147" s="33"/>
      <c r="D147" s="31"/>
      <c r="E147" s="31"/>
      <c r="F147" s="19"/>
      <c r="G147" s="19"/>
      <c r="H147" s="19"/>
      <c r="I147" s="19"/>
      <c r="J147" s="19"/>
      <c r="K147" s="19"/>
      <c r="L147" s="19"/>
      <c r="M147" s="19"/>
      <c r="N147" s="19"/>
    </row>
    <row r="148" spans="1:14" x14ac:dyDescent="0.2">
      <c r="A148" s="21" t="str">
        <f>IF(A147&lt;Input!$C$26,'Crop Coeff'!A147+1,"")</f>
        <v/>
      </c>
      <c r="B148" s="11" t="str">
        <f>+IF(A148="","",IF(A148&lt;Input!$C$19,Input!$C$28,IF(A148&gt;Input!$C$22,IF(A148&lt;Input!$C$24,Input!$C$30,B147-Input!$C$64),MIN(B147+Input!$C$63,Input!C$30))))</f>
        <v/>
      </c>
      <c r="C148" s="33"/>
      <c r="D148" s="31"/>
      <c r="E148" s="31"/>
      <c r="F148" s="19"/>
      <c r="G148" s="19"/>
      <c r="H148" s="19"/>
      <c r="I148" s="19"/>
      <c r="J148" s="19"/>
      <c r="K148" s="19"/>
      <c r="L148" s="19"/>
      <c r="M148" s="19"/>
      <c r="N148" s="19"/>
    </row>
    <row r="149" spans="1:14" x14ac:dyDescent="0.2">
      <c r="A149" s="21" t="str">
        <f>IF(A148&lt;Input!$C$26,'Crop Coeff'!A148+1,"")</f>
        <v/>
      </c>
      <c r="B149" s="11" t="str">
        <f>+IF(A149="","",IF(A149&lt;Input!$C$19,Input!$C$28,IF(A149&gt;Input!$C$22,IF(A149&lt;Input!$C$24,Input!$C$30,B148-Input!$C$64),MIN(B148+Input!$C$63,Input!C$30))))</f>
        <v/>
      </c>
      <c r="C149" s="33"/>
      <c r="D149" s="31"/>
      <c r="E149" s="31"/>
      <c r="F149" s="19"/>
      <c r="G149" s="19"/>
      <c r="H149" s="19"/>
      <c r="I149" s="19"/>
      <c r="J149" s="19"/>
      <c r="K149" s="19"/>
      <c r="L149" s="19"/>
      <c r="M149" s="19"/>
      <c r="N149" s="19"/>
    </row>
    <row r="150" spans="1:14" x14ac:dyDescent="0.2">
      <c r="A150" s="21" t="str">
        <f>IF(A149&lt;Input!$C$26,'Crop Coeff'!A149+1,"")</f>
        <v/>
      </c>
      <c r="B150" s="11" t="str">
        <f>+IF(A150="","",IF(A150&lt;Input!$C$19,Input!$C$28,IF(A150&gt;Input!$C$22,IF(A150&lt;Input!$C$24,Input!$C$30,B149-Input!$C$64),MIN(B149+Input!$C$63,Input!C$30))))</f>
        <v/>
      </c>
      <c r="C150" s="33"/>
      <c r="D150" s="31"/>
      <c r="E150" s="31"/>
      <c r="F150" s="19"/>
      <c r="G150" s="19"/>
      <c r="H150" s="19"/>
      <c r="I150" s="19"/>
      <c r="J150" s="19"/>
      <c r="K150" s="19"/>
      <c r="L150" s="19"/>
      <c r="M150" s="19"/>
      <c r="N150" s="19"/>
    </row>
    <row r="151" spans="1:14" x14ac:dyDescent="0.2">
      <c r="A151" s="21" t="str">
        <f>IF(A150&lt;Input!$C$26,'Crop Coeff'!A150+1,"")</f>
        <v/>
      </c>
      <c r="B151" s="11" t="str">
        <f>+IF(A151="","",IF(A151&lt;Input!$C$19,Input!$C$28,IF(A151&gt;Input!$C$22,IF(A151&lt;Input!$C$24,Input!$C$30,B150-Input!$C$64),MIN(B150+Input!$C$63,Input!C$30))))</f>
        <v/>
      </c>
      <c r="C151" s="33"/>
      <c r="D151" s="31"/>
      <c r="E151" s="31"/>
      <c r="F151" s="19"/>
      <c r="G151" s="19"/>
      <c r="H151" s="19"/>
      <c r="I151" s="19"/>
      <c r="J151" s="19"/>
      <c r="K151" s="19"/>
      <c r="L151" s="19"/>
      <c r="M151" s="19"/>
      <c r="N151" s="19"/>
    </row>
    <row r="152" spans="1:14" x14ac:dyDescent="0.2">
      <c r="A152" s="21" t="str">
        <f>IF(A151&lt;Input!$C$26,'Crop Coeff'!A151+1,"")</f>
        <v/>
      </c>
      <c r="B152" s="11" t="str">
        <f>+IF(A152="","",IF(A152&lt;Input!$C$19,Input!$C$28,IF(A152&gt;Input!$C$22,IF(A152&lt;Input!$C$24,Input!$C$30,B151-Input!$C$64),MIN(B151+Input!$C$63,Input!C$30))))</f>
        <v/>
      </c>
      <c r="C152" s="33"/>
      <c r="D152" s="31"/>
      <c r="E152" s="31"/>
      <c r="F152" s="19"/>
      <c r="G152" s="19"/>
      <c r="H152" s="19"/>
      <c r="I152" s="19"/>
      <c r="J152" s="19"/>
      <c r="K152" s="19"/>
      <c r="L152" s="19"/>
      <c r="M152" s="19"/>
      <c r="N152" s="19"/>
    </row>
    <row r="153" spans="1:14" x14ac:dyDescent="0.2">
      <c r="A153" s="21" t="str">
        <f>IF(A152&lt;Input!$C$26,'Crop Coeff'!A152+1,"")</f>
        <v/>
      </c>
      <c r="B153" s="11" t="str">
        <f>+IF(A153="","",IF(A153&lt;Input!$C$19,Input!$C$28,IF(A153&gt;Input!$C$22,IF(A153&lt;Input!$C$24,Input!$C$30,B152-Input!$C$64),MIN(B152+Input!$C$63,Input!C$30))))</f>
        <v/>
      </c>
      <c r="C153" s="33"/>
      <c r="D153" s="31"/>
      <c r="E153" s="31"/>
      <c r="F153" s="19"/>
      <c r="G153" s="19"/>
      <c r="H153" s="19"/>
      <c r="I153" s="19"/>
      <c r="J153" s="19"/>
      <c r="K153" s="19"/>
      <c r="L153" s="19"/>
      <c r="M153" s="19"/>
      <c r="N153" s="19"/>
    </row>
    <row r="154" spans="1:14" x14ac:dyDescent="0.2">
      <c r="A154" s="21" t="str">
        <f>IF(A153&lt;Input!$C$26,'Crop Coeff'!A153+1,"")</f>
        <v/>
      </c>
      <c r="B154" s="11" t="str">
        <f>+IF(A154="","",IF(A154&lt;Input!$C$19,Input!$C$28,IF(A154&gt;Input!$C$22,IF(A154&lt;Input!$C$24,Input!$C$30,B153-Input!$C$64),MIN(B153+Input!$C$63,Input!C$30))))</f>
        <v/>
      </c>
      <c r="C154" s="33"/>
      <c r="D154" s="31"/>
      <c r="E154" s="31"/>
      <c r="F154" s="19"/>
      <c r="G154" s="19"/>
      <c r="H154" s="19"/>
      <c r="I154" s="19"/>
      <c r="J154" s="19"/>
      <c r="K154" s="19"/>
      <c r="L154" s="19"/>
      <c r="M154" s="19"/>
      <c r="N154" s="19"/>
    </row>
    <row r="155" spans="1:14" x14ac:dyDescent="0.2">
      <c r="A155" s="21" t="str">
        <f>IF(A154&lt;Input!$C$26,'Crop Coeff'!A154+1,"")</f>
        <v/>
      </c>
      <c r="B155" s="11" t="str">
        <f>+IF(A155="","",IF(A155&lt;Input!$C$19,Input!$C$28,IF(A155&gt;Input!$C$22,IF(A155&lt;Input!$C$24,Input!$C$30,B154-Input!$C$64),MIN(B154+Input!$C$63,Input!C$30))))</f>
        <v/>
      </c>
      <c r="C155" s="33"/>
      <c r="D155" s="31"/>
      <c r="E155" s="31"/>
      <c r="F155" s="19"/>
      <c r="G155" s="19"/>
      <c r="H155" s="19"/>
      <c r="I155" s="19"/>
      <c r="J155" s="19"/>
      <c r="K155" s="19"/>
      <c r="L155" s="19"/>
      <c r="M155" s="19"/>
      <c r="N155" s="19"/>
    </row>
    <row r="156" spans="1:14" x14ac:dyDescent="0.2">
      <c r="A156" s="21" t="str">
        <f>IF(A155&lt;Input!$C$26,'Crop Coeff'!A155+1,"")</f>
        <v/>
      </c>
      <c r="B156" s="11" t="str">
        <f>+IF(A156="","",IF(A156&lt;Input!$C$19,Input!$C$28,IF(A156&gt;Input!$C$22,IF(A156&lt;Input!$C$24,Input!$C$30,B155-Input!$C$64),MIN(B155+Input!$C$63,Input!C$30))))</f>
        <v/>
      </c>
      <c r="C156" s="33"/>
      <c r="D156" s="31"/>
      <c r="E156" s="31"/>
      <c r="F156" s="19"/>
      <c r="G156" s="19"/>
      <c r="H156" s="19"/>
      <c r="I156" s="19"/>
      <c r="J156" s="19"/>
      <c r="K156" s="19"/>
      <c r="L156" s="19"/>
      <c r="M156" s="19"/>
      <c r="N156" s="19"/>
    </row>
    <row r="157" spans="1:14" x14ac:dyDescent="0.2">
      <c r="A157" s="21" t="str">
        <f>IF(A156&lt;Input!$C$26,'Crop Coeff'!A156+1,"")</f>
        <v/>
      </c>
      <c r="B157" s="11" t="str">
        <f>+IF(A157="","",IF(A157&lt;Input!$C$19,Input!$C$28,IF(A157&gt;Input!$C$22,IF(A157&lt;Input!$C$24,Input!$C$30,B156-Input!$C$64),MIN(B156+Input!$C$63,Input!C$30))))</f>
        <v/>
      </c>
      <c r="C157" s="33"/>
      <c r="D157" s="31"/>
      <c r="E157" s="31"/>
      <c r="F157" s="19"/>
      <c r="G157" s="19"/>
      <c r="H157" s="19"/>
      <c r="I157" s="19"/>
      <c r="J157" s="19"/>
      <c r="K157" s="19"/>
      <c r="L157" s="19"/>
      <c r="M157" s="19"/>
      <c r="N157" s="19"/>
    </row>
    <row r="158" spans="1:14" x14ac:dyDescent="0.2">
      <c r="A158" s="21" t="str">
        <f>IF(A157&lt;Input!$C$26,'Crop Coeff'!A157+1,"")</f>
        <v/>
      </c>
      <c r="B158" s="11" t="str">
        <f>+IF(A158="","",IF(A158&lt;Input!$C$19,Input!$C$28,IF(A158&gt;Input!$C$22,IF(A158&lt;Input!$C$24,Input!$C$30,B157-Input!$C$64),MIN(B157+Input!$C$63,Input!C$30))))</f>
        <v/>
      </c>
      <c r="C158" s="33"/>
      <c r="D158" s="31"/>
      <c r="E158" s="31"/>
      <c r="F158" s="19"/>
      <c r="G158" s="19"/>
      <c r="H158" s="19"/>
      <c r="I158" s="19"/>
      <c r="J158" s="19"/>
      <c r="K158" s="19"/>
      <c r="L158" s="19"/>
      <c r="M158" s="19"/>
      <c r="N158" s="19"/>
    </row>
    <row r="159" spans="1:14" x14ac:dyDescent="0.2">
      <c r="A159" s="21" t="str">
        <f>IF(A158&lt;Input!$C$26,'Crop Coeff'!A158+1,"")</f>
        <v/>
      </c>
      <c r="B159" s="11" t="str">
        <f>+IF(A159="","",IF(A159&lt;Input!$C$19,Input!$C$28,IF(A159&gt;Input!$C$22,IF(A159&lt;Input!$C$24,Input!$C$30,B158-Input!$C$64),MIN(B158+Input!$C$63,Input!C$30))))</f>
        <v/>
      </c>
      <c r="C159" s="33"/>
      <c r="D159" s="31"/>
      <c r="E159" s="31"/>
      <c r="F159" s="19"/>
      <c r="G159" s="19"/>
      <c r="H159" s="19"/>
      <c r="I159" s="19"/>
      <c r="J159" s="19"/>
      <c r="K159" s="19"/>
      <c r="L159" s="19"/>
      <c r="M159" s="19"/>
      <c r="N159" s="19"/>
    </row>
    <row r="160" spans="1:14" x14ac:dyDescent="0.2">
      <c r="A160" s="21" t="str">
        <f>IF(A159&lt;Input!$C$26,'Crop Coeff'!A159+1,"")</f>
        <v/>
      </c>
      <c r="B160" s="11" t="str">
        <f>+IF(A160="","",IF(A160&lt;Input!$C$19,Input!$C$28,IF(A160&gt;Input!$C$22,IF(A160&lt;Input!$C$24,Input!$C$30,B159-Input!$C$64),MIN(B159+Input!$C$63,Input!C$30))))</f>
        <v/>
      </c>
      <c r="C160" s="33"/>
      <c r="D160" s="31"/>
      <c r="E160" s="31"/>
      <c r="F160" s="19"/>
      <c r="G160" s="19"/>
      <c r="H160" s="19"/>
      <c r="I160" s="19"/>
      <c r="J160" s="19"/>
      <c r="K160" s="19"/>
      <c r="L160" s="19"/>
      <c r="M160" s="19"/>
      <c r="N160" s="19"/>
    </row>
    <row r="161" spans="1:14" x14ac:dyDescent="0.2">
      <c r="A161" s="21" t="str">
        <f>IF(A160&lt;Input!$C$26,'Crop Coeff'!A160+1,"")</f>
        <v/>
      </c>
      <c r="B161" s="11" t="str">
        <f>+IF(A161="","",IF(A161&lt;Input!$C$19,Input!$C$28,IF(A161&gt;Input!$C$22,IF(A161&lt;Input!$C$24,Input!$C$30,B160-Input!$C$64),MIN(B160+Input!$C$63,Input!C$30))))</f>
        <v/>
      </c>
      <c r="C161" s="33"/>
      <c r="D161" s="31"/>
      <c r="E161" s="31"/>
      <c r="F161" s="19"/>
      <c r="G161" s="19"/>
      <c r="H161" s="19"/>
      <c r="I161" s="19"/>
      <c r="J161" s="19"/>
      <c r="K161" s="19"/>
      <c r="L161" s="19"/>
      <c r="M161" s="19"/>
      <c r="N161" s="19"/>
    </row>
    <row r="162" spans="1:14" x14ac:dyDescent="0.2">
      <c r="A162" s="21" t="str">
        <f>IF(A161&lt;Input!$C$26,'Crop Coeff'!A161+1,"")</f>
        <v/>
      </c>
      <c r="B162" s="11" t="str">
        <f>+IF(A162="","",IF(A162&lt;Input!$C$19,Input!$C$28,IF(A162&gt;Input!$C$22,IF(A162&lt;Input!$C$24,Input!$C$30,B161-Input!$C$64),MIN(B161+Input!$C$63,Input!C$30))))</f>
        <v/>
      </c>
      <c r="C162" s="33"/>
      <c r="D162" s="31"/>
      <c r="E162" s="31"/>
      <c r="F162" s="19"/>
      <c r="G162" s="19"/>
      <c r="H162" s="19"/>
      <c r="I162" s="19"/>
      <c r="J162" s="19"/>
      <c r="K162" s="19"/>
      <c r="L162" s="19"/>
      <c r="M162" s="19"/>
      <c r="N162" s="19"/>
    </row>
    <row r="163" spans="1:14" x14ac:dyDescent="0.2">
      <c r="A163" s="21"/>
      <c r="B163" s="11"/>
      <c r="C163" s="21"/>
      <c r="D163" s="11"/>
      <c r="E163" s="11"/>
    </row>
    <row r="164" spans="1:14" x14ac:dyDescent="0.2">
      <c r="A164" s="21"/>
      <c r="B164" s="11"/>
      <c r="C164" s="21"/>
      <c r="D164" s="11"/>
      <c r="E164" s="11"/>
    </row>
    <row r="165" spans="1:14" x14ac:dyDescent="0.2">
      <c r="A165" s="21"/>
      <c r="B165" s="11"/>
      <c r="C165" s="21"/>
      <c r="D165" s="11"/>
      <c r="E165" s="11"/>
    </row>
    <row r="166" spans="1:14" x14ac:dyDescent="0.2">
      <c r="A166" s="21"/>
      <c r="B166" s="11"/>
      <c r="C166" s="21"/>
      <c r="D166" s="11"/>
      <c r="E166" s="11"/>
    </row>
    <row r="167" spans="1:14" x14ac:dyDescent="0.2">
      <c r="A167" s="21"/>
      <c r="B167" s="11"/>
      <c r="C167" s="21"/>
      <c r="D167" s="11"/>
      <c r="E167" s="11"/>
    </row>
    <row r="168" spans="1:14" x14ac:dyDescent="0.2">
      <c r="A168" s="21"/>
      <c r="B168" s="11"/>
      <c r="C168" s="21"/>
      <c r="D168" s="11"/>
      <c r="E168" s="11"/>
    </row>
    <row r="169" spans="1:14" x14ac:dyDescent="0.2">
      <c r="A169" s="21"/>
      <c r="B169" s="11"/>
      <c r="C169" s="21"/>
      <c r="D169" s="11"/>
      <c r="E169" s="11"/>
    </row>
    <row r="170" spans="1:14" x14ac:dyDescent="0.2">
      <c r="A170" s="21"/>
      <c r="B170" s="11"/>
      <c r="C170" s="21"/>
      <c r="D170" s="11"/>
      <c r="E170" s="11"/>
    </row>
    <row r="171" spans="1:14" x14ac:dyDescent="0.2">
      <c r="A171" s="21"/>
      <c r="B171" s="11"/>
      <c r="C171" s="21"/>
      <c r="D171" s="11"/>
      <c r="E171" s="11"/>
    </row>
    <row r="172" spans="1:14" x14ac:dyDescent="0.2">
      <c r="A172" s="21"/>
      <c r="B172" s="11"/>
      <c r="C172" s="21"/>
      <c r="D172" s="11"/>
      <c r="E172" s="11"/>
    </row>
    <row r="173" spans="1:14" x14ac:dyDescent="0.2">
      <c r="A173" s="21"/>
      <c r="B173" s="11"/>
      <c r="C173" s="21"/>
      <c r="D173" s="11"/>
      <c r="E173" s="11"/>
    </row>
    <row r="174" spans="1:14" x14ac:dyDescent="0.2">
      <c r="A174" s="21"/>
      <c r="B174" s="11"/>
      <c r="C174" s="21"/>
      <c r="D174" s="11"/>
      <c r="E174" s="11"/>
    </row>
    <row r="175" spans="1:14" x14ac:dyDescent="0.2">
      <c r="A175" s="21"/>
      <c r="B175" s="11"/>
      <c r="C175" s="21"/>
      <c r="D175" s="11"/>
      <c r="E175" s="11"/>
    </row>
    <row r="176" spans="1:14" x14ac:dyDescent="0.2">
      <c r="A176" s="21"/>
      <c r="B176" s="11"/>
      <c r="C176" s="21"/>
      <c r="D176" s="11"/>
      <c r="E176" s="11"/>
    </row>
    <row r="177" spans="1:5" x14ac:dyDescent="0.2">
      <c r="A177" s="21"/>
      <c r="B177" s="11"/>
      <c r="C177" s="21"/>
      <c r="D177" s="11"/>
      <c r="E177" s="11"/>
    </row>
    <row r="178" spans="1:5" x14ac:dyDescent="0.2">
      <c r="A178" s="21"/>
      <c r="B178" s="11"/>
      <c r="C178" s="21"/>
      <c r="D178" s="11"/>
      <c r="E178" s="11"/>
    </row>
    <row r="179" spans="1:5" x14ac:dyDescent="0.2">
      <c r="A179" s="21"/>
      <c r="B179" s="11"/>
      <c r="C179" s="21"/>
      <c r="D179" s="11"/>
      <c r="E179" s="11"/>
    </row>
    <row r="180" spans="1:5" x14ac:dyDescent="0.2">
      <c r="A180" s="21"/>
      <c r="B180" s="11"/>
      <c r="C180" s="21"/>
      <c r="D180" s="11"/>
      <c r="E180" s="11"/>
    </row>
    <row r="181" spans="1:5" x14ac:dyDescent="0.2">
      <c r="A181" s="21"/>
      <c r="B181" s="11"/>
      <c r="C181" s="21"/>
      <c r="D181" s="11"/>
      <c r="E181" s="11"/>
    </row>
    <row r="182" spans="1:5" x14ac:dyDescent="0.2">
      <c r="A182" s="21"/>
      <c r="B182" s="11"/>
      <c r="C182" s="21"/>
      <c r="D182" s="11"/>
      <c r="E182" s="11"/>
    </row>
    <row r="183" spans="1:5" x14ac:dyDescent="0.2">
      <c r="A183" s="21"/>
      <c r="B183" s="11"/>
      <c r="C183" s="21"/>
      <c r="D183" s="11"/>
      <c r="E183" s="11"/>
    </row>
    <row r="184" spans="1:5" x14ac:dyDescent="0.2">
      <c r="A184" s="21"/>
      <c r="B184" s="11"/>
      <c r="C184" s="21"/>
      <c r="D184" s="11"/>
      <c r="E184" s="11"/>
    </row>
    <row r="185" spans="1:5" x14ac:dyDescent="0.2">
      <c r="A185" s="21"/>
      <c r="B185" s="11"/>
      <c r="C185" s="21"/>
      <c r="D185" s="11"/>
      <c r="E185" s="11"/>
    </row>
    <row r="186" spans="1:5" x14ac:dyDescent="0.2">
      <c r="A186" s="21"/>
      <c r="B186" s="11"/>
      <c r="C186" s="21"/>
      <c r="D186" s="11"/>
      <c r="E186" s="11"/>
    </row>
    <row r="187" spans="1:5" x14ac:dyDescent="0.2">
      <c r="A187" s="21"/>
      <c r="B187" s="11"/>
      <c r="C187" s="21"/>
      <c r="D187" s="11"/>
      <c r="E187" s="11"/>
    </row>
    <row r="188" spans="1:5" x14ac:dyDescent="0.2">
      <c r="A188" s="21"/>
      <c r="B188" s="11"/>
      <c r="C188" s="21"/>
      <c r="D188" s="11"/>
      <c r="E188" s="11"/>
    </row>
    <row r="189" spans="1:5" x14ac:dyDescent="0.2">
      <c r="A189" s="21"/>
      <c r="B189" s="11"/>
      <c r="C189" s="21"/>
      <c r="D189" s="11"/>
      <c r="E189" s="11"/>
    </row>
    <row r="190" spans="1:5" x14ac:dyDescent="0.2">
      <c r="A190" s="21"/>
      <c r="B190" s="11"/>
      <c r="C190" s="21"/>
      <c r="D190" s="11"/>
      <c r="E190" s="11"/>
    </row>
    <row r="193" s="14" customFormat="1" x14ac:dyDescent="0.2"/>
    <row r="194" s="14" customFormat="1" x14ac:dyDescent="0.2"/>
    <row r="195" s="14" customFormat="1" x14ac:dyDescent="0.2"/>
    <row r="196" s="14" customFormat="1" x14ac:dyDescent="0.2"/>
    <row r="197" s="14" customFormat="1" x14ac:dyDescent="0.2"/>
    <row r="198" s="14" customFormat="1" x14ac:dyDescent="0.2"/>
    <row r="199" s="14" customFormat="1" x14ac:dyDescent="0.2"/>
    <row r="200" s="14" customFormat="1" x14ac:dyDescent="0.2"/>
    <row r="201" s="14" customFormat="1" x14ac:dyDescent="0.2"/>
    <row r="202" s="14" customFormat="1" x14ac:dyDescent="0.2"/>
    <row r="203" s="14" customFormat="1" x14ac:dyDescent="0.2"/>
    <row r="204" s="14" customFormat="1" x14ac:dyDescent="0.2"/>
    <row r="205" s="14" customFormat="1" x14ac:dyDescent="0.2"/>
    <row r="206" s="14" customFormat="1" x14ac:dyDescent="0.2"/>
  </sheetData>
  <sheetProtection password="C5E4" sheet="1" objects="1" scenarios="1"/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0"/>
  <sheetViews>
    <sheetView workbookViewId="0">
      <selection activeCell="G27" sqref="G27"/>
    </sheetView>
  </sheetViews>
  <sheetFormatPr defaultColWidth="9.140625" defaultRowHeight="12.75" x14ac:dyDescent="0.2"/>
  <cols>
    <col min="1" max="1" width="33.140625" style="14" customWidth="1"/>
    <col min="2" max="2" width="11.140625" style="14" customWidth="1"/>
    <col min="3" max="4" width="10.7109375" style="14" customWidth="1"/>
    <col min="5" max="5" width="9.7109375" style="14" customWidth="1"/>
    <col min="6" max="16384" width="9.140625" style="14"/>
  </cols>
  <sheetData>
    <row r="1" spans="1:5" ht="13.5" thickBot="1" x14ac:dyDescent="0.25">
      <c r="A1" s="118" t="s">
        <v>57</v>
      </c>
    </row>
    <row r="2" spans="1:5" x14ac:dyDescent="0.2">
      <c r="A2" s="119" t="s">
        <v>58</v>
      </c>
      <c r="B2" s="120" t="s">
        <v>20</v>
      </c>
      <c r="C2" s="120" t="s">
        <v>66</v>
      </c>
      <c r="D2" s="120" t="s">
        <v>5</v>
      </c>
      <c r="E2" s="121" t="s">
        <v>8</v>
      </c>
    </row>
    <row r="3" spans="1:5" x14ac:dyDescent="0.2">
      <c r="A3" s="122" t="s">
        <v>59</v>
      </c>
      <c r="B3" s="123" t="s">
        <v>65</v>
      </c>
      <c r="C3" s="123" t="s">
        <v>67</v>
      </c>
      <c r="D3" s="123" t="s">
        <v>69</v>
      </c>
      <c r="E3" s="124" t="s">
        <v>69</v>
      </c>
    </row>
    <row r="4" spans="1:5" ht="13.5" thickBot="1" x14ac:dyDescent="0.25">
      <c r="A4" s="125" t="s">
        <v>60</v>
      </c>
      <c r="B4" s="126" t="s">
        <v>56</v>
      </c>
      <c r="C4" s="126" t="s">
        <v>56</v>
      </c>
      <c r="D4" s="126" t="s">
        <v>56</v>
      </c>
      <c r="E4" s="127" t="s">
        <v>56</v>
      </c>
    </row>
    <row r="5" spans="1:5" ht="15" thickBot="1" x14ac:dyDescent="0.3">
      <c r="A5" s="128"/>
      <c r="B5" s="129" t="s">
        <v>173</v>
      </c>
      <c r="C5" s="129" t="s">
        <v>173</v>
      </c>
      <c r="D5" s="129" t="s">
        <v>173</v>
      </c>
      <c r="E5" s="130" t="s">
        <v>68</v>
      </c>
    </row>
    <row r="6" spans="1:5" x14ac:dyDescent="0.2">
      <c r="A6" s="131" t="s">
        <v>148</v>
      </c>
      <c r="B6" s="132">
        <v>0.4</v>
      </c>
      <c r="C6" s="133">
        <v>0.28000000000000003</v>
      </c>
      <c r="D6" s="132">
        <f t="shared" ref="D6:D15" si="0">B6-C6</f>
        <v>0.12</v>
      </c>
      <c r="E6" s="134">
        <f>12*D6</f>
        <v>1.44</v>
      </c>
    </row>
    <row r="7" spans="1:5" x14ac:dyDescent="0.2">
      <c r="A7" s="135" t="s">
        <v>64</v>
      </c>
      <c r="B7" s="68">
        <v>0.4</v>
      </c>
      <c r="C7" s="67">
        <v>0.26</v>
      </c>
      <c r="D7" s="68">
        <f t="shared" si="0"/>
        <v>0.14000000000000001</v>
      </c>
      <c r="E7" s="136">
        <f t="shared" ref="E7:E15" si="1">12*D7</f>
        <v>1.6800000000000002</v>
      </c>
    </row>
    <row r="8" spans="1:5" x14ac:dyDescent="0.2">
      <c r="A8" s="135" t="s">
        <v>63</v>
      </c>
      <c r="B8" s="68">
        <v>0.4</v>
      </c>
      <c r="C8" s="67">
        <v>0.24</v>
      </c>
      <c r="D8" s="68">
        <f t="shared" si="0"/>
        <v>0.16000000000000003</v>
      </c>
      <c r="E8" s="136">
        <f t="shared" si="1"/>
        <v>1.9200000000000004</v>
      </c>
    </row>
    <row r="9" spans="1:5" x14ac:dyDescent="0.2">
      <c r="A9" s="135" t="s">
        <v>149</v>
      </c>
      <c r="B9" s="68">
        <v>0.4</v>
      </c>
      <c r="C9" s="67">
        <v>0.22</v>
      </c>
      <c r="D9" s="68">
        <f t="shared" si="0"/>
        <v>0.18000000000000002</v>
      </c>
      <c r="E9" s="136">
        <f t="shared" si="1"/>
        <v>2.16</v>
      </c>
    </row>
    <row r="10" spans="1:5" x14ac:dyDescent="0.2">
      <c r="A10" s="135" t="s">
        <v>147</v>
      </c>
      <c r="B10" s="68">
        <v>0.39</v>
      </c>
      <c r="C10" s="67">
        <v>0.19</v>
      </c>
      <c r="D10" s="68">
        <f t="shared" si="0"/>
        <v>0.2</v>
      </c>
      <c r="E10" s="136">
        <f t="shared" si="1"/>
        <v>2.4000000000000004</v>
      </c>
    </row>
    <row r="11" spans="1:5" x14ac:dyDescent="0.2">
      <c r="A11" s="135" t="s">
        <v>62</v>
      </c>
      <c r="B11" s="68">
        <v>0.34</v>
      </c>
      <c r="C11" s="67">
        <v>0.16</v>
      </c>
      <c r="D11" s="68">
        <f t="shared" si="0"/>
        <v>0.18000000000000002</v>
      </c>
      <c r="E11" s="136">
        <f t="shared" si="1"/>
        <v>2.16</v>
      </c>
    </row>
    <row r="12" spans="1:5" x14ac:dyDescent="0.2">
      <c r="A12" s="135" t="s">
        <v>146</v>
      </c>
      <c r="B12" s="68">
        <v>0.3</v>
      </c>
      <c r="C12" s="67">
        <v>0.13</v>
      </c>
      <c r="D12" s="68">
        <f t="shared" si="0"/>
        <v>0.16999999999999998</v>
      </c>
      <c r="E12" s="136">
        <f t="shared" si="1"/>
        <v>2.04</v>
      </c>
    </row>
    <row r="13" spans="1:5" x14ac:dyDescent="0.2">
      <c r="A13" s="135" t="s">
        <v>61</v>
      </c>
      <c r="B13" s="68">
        <v>0.23</v>
      </c>
      <c r="C13" s="67">
        <v>0.09</v>
      </c>
      <c r="D13" s="68">
        <f t="shared" si="0"/>
        <v>0.14000000000000001</v>
      </c>
      <c r="E13" s="136">
        <f t="shared" si="1"/>
        <v>1.6800000000000002</v>
      </c>
    </row>
    <row r="14" spans="1:5" x14ac:dyDescent="0.2">
      <c r="A14" s="135" t="s">
        <v>145</v>
      </c>
      <c r="B14" s="68">
        <v>0.18</v>
      </c>
      <c r="C14" s="67">
        <v>7.0000000000000007E-2</v>
      </c>
      <c r="D14" s="68">
        <f t="shared" si="0"/>
        <v>0.10999999999999999</v>
      </c>
      <c r="E14" s="136">
        <f t="shared" si="1"/>
        <v>1.3199999999999998</v>
      </c>
    </row>
    <row r="15" spans="1:5" ht="13.5" thickBot="1" x14ac:dyDescent="0.25">
      <c r="A15" s="137" t="s">
        <v>144</v>
      </c>
      <c r="B15" s="138">
        <v>0.12</v>
      </c>
      <c r="C15" s="139">
        <v>0.05</v>
      </c>
      <c r="D15" s="138">
        <f t="shared" si="0"/>
        <v>6.9999999999999993E-2</v>
      </c>
      <c r="E15" s="140">
        <f t="shared" si="1"/>
        <v>0.83999999999999986</v>
      </c>
    </row>
    <row r="16" spans="1:5" x14ac:dyDescent="0.2">
      <c r="A16" s="15"/>
      <c r="B16" s="15"/>
      <c r="C16" s="15"/>
      <c r="D16" s="15"/>
      <c r="E16" s="15"/>
    </row>
    <row r="17" spans="1:6" ht="13.5" thickBot="1" x14ac:dyDescent="0.25">
      <c r="A17" s="141" t="s">
        <v>172</v>
      </c>
      <c r="B17" s="142"/>
      <c r="C17" s="142"/>
      <c r="D17" s="142"/>
      <c r="E17" s="142"/>
    </row>
    <row r="18" spans="1:6" x14ac:dyDescent="0.2">
      <c r="A18" s="143"/>
      <c r="B18" s="144" t="s">
        <v>158</v>
      </c>
      <c r="C18" s="145" t="s">
        <v>159</v>
      </c>
      <c r="D18" s="144" t="s">
        <v>165</v>
      </c>
      <c r="E18" s="146" t="s">
        <v>166</v>
      </c>
      <c r="F18" s="117" t="s">
        <v>171</v>
      </c>
    </row>
    <row r="19" spans="1:6" x14ac:dyDescent="0.2">
      <c r="A19" s="147" t="s">
        <v>160</v>
      </c>
      <c r="B19" s="182">
        <v>45431</v>
      </c>
      <c r="C19" s="183"/>
      <c r="D19" s="182"/>
      <c r="E19" s="184"/>
    </row>
    <row r="20" spans="1:6" x14ac:dyDescent="0.2">
      <c r="A20" s="147" t="s">
        <v>163</v>
      </c>
      <c r="B20" s="185">
        <v>110</v>
      </c>
      <c r="C20" s="186">
        <v>160</v>
      </c>
      <c r="D20" s="185">
        <v>110</v>
      </c>
      <c r="E20" s="187">
        <v>110</v>
      </c>
    </row>
    <row r="21" spans="1:6" x14ac:dyDescent="0.2">
      <c r="A21" s="148" t="s">
        <v>164</v>
      </c>
      <c r="B21" s="149"/>
      <c r="C21" s="150"/>
      <c r="D21" s="149"/>
      <c r="E21" s="151"/>
    </row>
    <row r="22" spans="1:6" x14ac:dyDescent="0.2">
      <c r="A22" s="147" t="s">
        <v>194</v>
      </c>
      <c r="B22" s="152">
        <f>B19+(0.17*B20)</f>
        <v>45449.7</v>
      </c>
      <c r="C22" s="153">
        <f>C19+(0.15*C20)</f>
        <v>24</v>
      </c>
      <c r="D22" s="152">
        <f>D19+(0.16*D20)</f>
        <v>17.600000000000001</v>
      </c>
      <c r="E22" s="154">
        <f>E19+(0.15*E20)</f>
        <v>16.5</v>
      </c>
    </row>
    <row r="23" spans="1:6" x14ac:dyDescent="0.2">
      <c r="A23" s="155" t="s">
        <v>195</v>
      </c>
      <c r="B23" s="152">
        <f>B19+(0.45*B20)</f>
        <v>45480.5</v>
      </c>
      <c r="C23" s="153">
        <f>C19+(0.43*C20)</f>
        <v>68.8</v>
      </c>
      <c r="D23" s="152">
        <f>D19+(0.42*D20)</f>
        <v>46.199999999999996</v>
      </c>
      <c r="E23" s="154">
        <f>E19+(0.37*E20)</f>
        <v>40.700000000000003</v>
      </c>
    </row>
    <row r="24" spans="1:6" x14ac:dyDescent="0.2">
      <c r="A24" s="155" t="s">
        <v>161</v>
      </c>
      <c r="B24" s="152">
        <f>B19+(0.78*B20)</f>
        <v>45516.800000000003</v>
      </c>
      <c r="C24" s="153">
        <f>C19+(0.75*C20)</f>
        <v>120</v>
      </c>
      <c r="D24" s="152">
        <f>D19+(0.75*D20)</f>
        <v>82.5</v>
      </c>
      <c r="E24" s="154">
        <f>E19+(0.81*E20)</f>
        <v>89.100000000000009</v>
      </c>
    </row>
    <row r="25" spans="1:6" ht="13.5" thickBot="1" x14ac:dyDescent="0.25">
      <c r="A25" s="156" t="s">
        <v>162</v>
      </c>
      <c r="B25" s="157">
        <f>B19+B20</f>
        <v>45541</v>
      </c>
      <c r="C25" s="158">
        <f>C19+C20</f>
        <v>160</v>
      </c>
      <c r="D25" s="157">
        <f>D19+D20</f>
        <v>110</v>
      </c>
      <c r="E25" s="159">
        <f>E19+E20</f>
        <v>110</v>
      </c>
    </row>
    <row r="26" spans="1:6" ht="13.5" thickBot="1" x14ac:dyDescent="0.25">
      <c r="A26" s="142"/>
      <c r="B26" s="142"/>
      <c r="C26" s="142"/>
      <c r="D26" s="160"/>
      <c r="E26" s="160"/>
    </row>
    <row r="27" spans="1:6" x14ac:dyDescent="0.2">
      <c r="A27" s="161" t="s">
        <v>170</v>
      </c>
      <c r="B27" s="162" t="s">
        <v>158</v>
      </c>
      <c r="C27" s="163" t="s">
        <v>159</v>
      </c>
      <c r="D27" s="162" t="s">
        <v>165</v>
      </c>
      <c r="E27" s="164" t="s">
        <v>166</v>
      </c>
    </row>
    <row r="28" spans="1:6" x14ac:dyDescent="0.2">
      <c r="A28" s="155" t="s">
        <v>167</v>
      </c>
      <c r="B28" s="165">
        <v>0.25</v>
      </c>
      <c r="C28" s="165">
        <v>0.25</v>
      </c>
      <c r="D28" s="166">
        <v>0.25</v>
      </c>
      <c r="E28" s="167">
        <v>0.25</v>
      </c>
    </row>
    <row r="29" spans="1:6" x14ac:dyDescent="0.2">
      <c r="A29" s="155" t="s">
        <v>168</v>
      </c>
      <c r="B29" s="165">
        <v>1.2</v>
      </c>
      <c r="C29" s="165">
        <v>1.25</v>
      </c>
      <c r="D29" s="166">
        <v>1.1499999999999999</v>
      </c>
      <c r="E29" s="167">
        <v>1.1499999999999999</v>
      </c>
    </row>
    <row r="30" spans="1:6" ht="13.5" thickBot="1" x14ac:dyDescent="0.25">
      <c r="A30" s="156" t="s">
        <v>169</v>
      </c>
      <c r="B30" s="168">
        <v>0.6</v>
      </c>
      <c r="C30" s="168">
        <v>0.65</v>
      </c>
      <c r="D30" s="169">
        <v>0.55000000000000004</v>
      </c>
      <c r="E30" s="170">
        <v>0.45</v>
      </c>
    </row>
  </sheetData>
  <sheetProtection password="C5E4" sheet="1" objects="1" scenarios="1"/>
  <phoneticPr fontId="0" type="noConversion"/>
  <pageMargins left="0.75" right="0.75" top="1" bottom="1" header="0.5" footer="0.5"/>
  <pageSetup orientation="portrait" horizontalDpi="4294967292" verticalDpi="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8"/>
  <sheetViews>
    <sheetView topLeftCell="A11" workbookViewId="0">
      <selection activeCell="E41" sqref="E41"/>
    </sheetView>
  </sheetViews>
  <sheetFormatPr defaultColWidth="9.140625" defaultRowHeight="12.75" x14ac:dyDescent="0.2"/>
  <cols>
    <col min="1" max="1" width="31" style="14" customWidth="1"/>
    <col min="2" max="2" width="30.85546875" style="14" customWidth="1"/>
    <col min="3" max="16384" width="9.140625" style="14"/>
  </cols>
  <sheetData>
    <row r="1" spans="1:2" ht="20.25" x14ac:dyDescent="0.3">
      <c r="A1" s="51" t="s">
        <v>28</v>
      </c>
      <c r="B1" s="51"/>
    </row>
    <row r="2" spans="1:2" ht="20.25" x14ac:dyDescent="0.3">
      <c r="A2" s="51"/>
      <c r="B2" s="51"/>
    </row>
    <row r="3" spans="1:2" ht="20.25" x14ac:dyDescent="0.3">
      <c r="A3" s="51" t="s">
        <v>29</v>
      </c>
      <c r="B3" s="51" t="s">
        <v>54</v>
      </c>
    </row>
    <row r="4" spans="1:2" ht="20.25" x14ac:dyDescent="0.3">
      <c r="A4" s="51" t="s">
        <v>30</v>
      </c>
      <c r="B4" s="51" t="s">
        <v>209</v>
      </c>
    </row>
    <row r="5" spans="1:2" ht="20.25" x14ac:dyDescent="0.3">
      <c r="A5" s="51" t="s">
        <v>31</v>
      </c>
      <c r="B5" s="51" t="s">
        <v>196</v>
      </c>
    </row>
    <row r="6" spans="1:2" ht="20.25" x14ac:dyDescent="0.3">
      <c r="A6" s="51" t="s">
        <v>43</v>
      </c>
      <c r="B6" s="51" t="s">
        <v>197</v>
      </c>
    </row>
    <row r="7" spans="1:2" ht="20.25" x14ac:dyDescent="0.3">
      <c r="A7" s="51" t="s">
        <v>44</v>
      </c>
      <c r="B7" s="51" t="s">
        <v>198</v>
      </c>
    </row>
    <row r="8" spans="1:2" ht="20.25" x14ac:dyDescent="0.3">
      <c r="A8" s="51" t="s">
        <v>45</v>
      </c>
      <c r="B8" s="51" t="s">
        <v>199</v>
      </c>
    </row>
    <row r="9" spans="1:2" ht="20.25" x14ac:dyDescent="0.3">
      <c r="A9" s="51" t="s">
        <v>46</v>
      </c>
      <c r="B9" s="51" t="s">
        <v>200</v>
      </c>
    </row>
    <row r="10" spans="1:2" ht="20.25" x14ac:dyDescent="0.3">
      <c r="A10" s="51" t="s">
        <v>47</v>
      </c>
      <c r="B10" s="51" t="s">
        <v>201</v>
      </c>
    </row>
    <row r="11" spans="1:2" ht="20.25" x14ac:dyDescent="0.3">
      <c r="A11" s="51" t="s">
        <v>48</v>
      </c>
      <c r="B11" s="51" t="s">
        <v>202</v>
      </c>
    </row>
    <row r="12" spans="1:2" ht="20.25" x14ac:dyDescent="0.3">
      <c r="A12" s="51" t="s">
        <v>49</v>
      </c>
      <c r="B12" s="51" t="s">
        <v>203</v>
      </c>
    </row>
    <row r="13" spans="1:2" ht="20.25" x14ac:dyDescent="0.3">
      <c r="A13" s="51" t="s">
        <v>50</v>
      </c>
      <c r="B13" s="51" t="s">
        <v>204</v>
      </c>
    </row>
    <row r="14" spans="1:2" ht="20.25" x14ac:dyDescent="0.3">
      <c r="A14" s="51" t="s">
        <v>51</v>
      </c>
      <c r="B14" s="51" t="s">
        <v>205</v>
      </c>
    </row>
    <row r="15" spans="1:2" ht="20.25" x14ac:dyDescent="0.3">
      <c r="A15" s="51" t="s">
        <v>52</v>
      </c>
      <c r="B15" s="51" t="s">
        <v>206</v>
      </c>
    </row>
    <row r="16" spans="1:2" ht="20.25" x14ac:dyDescent="0.3">
      <c r="A16" s="51" t="s">
        <v>53</v>
      </c>
      <c r="B16" s="51" t="s">
        <v>207</v>
      </c>
    </row>
    <row r="17" spans="1:2" ht="20.25" x14ac:dyDescent="0.3">
      <c r="A17" s="51" t="s">
        <v>37</v>
      </c>
      <c r="B17" s="51" t="s">
        <v>208</v>
      </c>
    </row>
    <row r="18" spans="1:2" ht="20.25" x14ac:dyDescent="0.3">
      <c r="A18" s="50"/>
      <c r="B18" s="50"/>
    </row>
    <row r="19" spans="1:2" ht="20.25" x14ac:dyDescent="0.3">
      <c r="A19" s="50"/>
      <c r="B19" s="50"/>
    </row>
    <row r="20" spans="1:2" ht="20.25" x14ac:dyDescent="0.3">
      <c r="A20" s="50"/>
      <c r="B20" s="50"/>
    </row>
    <row r="21" spans="1:2" ht="20.25" x14ac:dyDescent="0.3">
      <c r="A21" s="50"/>
      <c r="B21" s="50"/>
    </row>
    <row r="22" spans="1:2" ht="20.25" x14ac:dyDescent="0.3">
      <c r="A22" s="50"/>
      <c r="B22" s="50"/>
    </row>
    <row r="23" spans="1:2" ht="20.25" x14ac:dyDescent="0.3">
      <c r="A23" s="50"/>
      <c r="B23" s="50"/>
    </row>
    <row r="24" spans="1:2" ht="20.25" x14ac:dyDescent="0.3">
      <c r="A24" s="50"/>
      <c r="B24" s="50"/>
    </row>
    <row r="25" spans="1:2" ht="20.25" x14ac:dyDescent="0.3">
      <c r="A25" s="50"/>
      <c r="B25" s="50"/>
    </row>
    <row r="26" spans="1:2" ht="20.25" x14ac:dyDescent="0.3">
      <c r="A26" s="50"/>
      <c r="B26" s="50"/>
    </row>
    <row r="27" spans="1:2" ht="20.25" x14ac:dyDescent="0.3">
      <c r="A27" s="50"/>
      <c r="B27" s="50"/>
    </row>
    <row r="28" spans="1:2" ht="20.25" x14ac:dyDescent="0.3">
      <c r="A28" s="50"/>
      <c r="B28" s="50"/>
    </row>
  </sheetData>
  <sheetProtection password="C5E4" sheet="1" objects="1" scenarios="1"/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02"/>
  <sheetViews>
    <sheetView topLeftCell="A69" workbookViewId="0">
      <selection activeCell="D22" sqref="D22:D102"/>
    </sheetView>
  </sheetViews>
  <sheetFormatPr defaultColWidth="8.85546875" defaultRowHeight="12.75" x14ac:dyDescent="0.2"/>
  <cols>
    <col min="1" max="1" width="12.140625" bestFit="1" customWidth="1"/>
    <col min="3" max="5" width="8.85546875" bestFit="1" customWidth="1"/>
  </cols>
  <sheetData>
    <row r="1" spans="1:5" ht="15.75" x14ac:dyDescent="0.25">
      <c r="A1" s="242" t="s">
        <v>217</v>
      </c>
      <c r="B1" s="243" t="s">
        <v>29</v>
      </c>
      <c r="C1" s="243" t="s">
        <v>218</v>
      </c>
      <c r="D1" s="243" t="s">
        <v>219</v>
      </c>
      <c r="E1" s="243" t="s">
        <v>219</v>
      </c>
    </row>
    <row r="2" spans="1:5" ht="15.75" x14ac:dyDescent="0.25">
      <c r="A2" s="242"/>
      <c r="B2" s="243"/>
      <c r="C2" s="243" t="s">
        <v>220</v>
      </c>
      <c r="D2" s="243" t="s">
        <v>221</v>
      </c>
      <c r="E2" s="243" t="s">
        <v>222</v>
      </c>
    </row>
    <row r="3" spans="1:5" ht="15.75" x14ac:dyDescent="0.25">
      <c r="A3" s="242"/>
      <c r="B3" s="243"/>
      <c r="C3" s="243" t="s">
        <v>223</v>
      </c>
      <c r="D3" s="243" t="s">
        <v>223</v>
      </c>
      <c r="E3" s="243" t="s">
        <v>223</v>
      </c>
    </row>
    <row r="4" spans="1:5" ht="15.75" x14ac:dyDescent="0.25">
      <c r="A4" s="244">
        <v>45413</v>
      </c>
      <c r="B4" s="243" t="s">
        <v>224</v>
      </c>
      <c r="C4" s="243">
        <v>0.17</v>
      </c>
      <c r="D4" s="243">
        <v>0.11</v>
      </c>
      <c r="E4" s="243">
        <v>0.16</v>
      </c>
    </row>
    <row r="5" spans="1:5" ht="15.75" x14ac:dyDescent="0.25">
      <c r="A5" s="244">
        <v>45414</v>
      </c>
      <c r="B5" s="243" t="s">
        <v>224</v>
      </c>
      <c r="C5" s="243">
        <v>0.01</v>
      </c>
      <c r="D5" s="243">
        <v>0.19</v>
      </c>
      <c r="E5" s="243">
        <v>0.25</v>
      </c>
    </row>
    <row r="6" spans="1:5" ht="15.75" x14ac:dyDescent="0.25">
      <c r="A6" s="244">
        <v>45415</v>
      </c>
      <c r="B6" s="243" t="s">
        <v>224</v>
      </c>
      <c r="C6" s="243">
        <v>0.22</v>
      </c>
      <c r="D6" s="243">
        <v>0.19</v>
      </c>
      <c r="E6" s="243">
        <v>0.27</v>
      </c>
    </row>
    <row r="7" spans="1:5" ht="15.75" x14ac:dyDescent="0.25">
      <c r="A7" s="244">
        <v>45416</v>
      </c>
      <c r="B7" s="243" t="s">
        <v>224</v>
      </c>
      <c r="C7" s="243">
        <v>0</v>
      </c>
      <c r="D7" s="243">
        <v>0.15</v>
      </c>
      <c r="E7" s="243">
        <v>0.19</v>
      </c>
    </row>
    <row r="8" spans="1:5" ht="15.75" x14ac:dyDescent="0.25">
      <c r="A8" s="244">
        <v>45417</v>
      </c>
      <c r="B8" s="243" t="s">
        <v>224</v>
      </c>
      <c r="C8" s="243">
        <v>0</v>
      </c>
      <c r="D8" s="243">
        <v>0.09</v>
      </c>
      <c r="E8" s="243">
        <v>0.13</v>
      </c>
    </row>
    <row r="9" spans="1:5" ht="15.75" x14ac:dyDescent="0.25">
      <c r="A9" s="244">
        <v>45418</v>
      </c>
      <c r="B9" s="243" t="s">
        <v>224</v>
      </c>
      <c r="C9" s="243">
        <v>0</v>
      </c>
      <c r="D9" s="243">
        <v>0.26</v>
      </c>
      <c r="E9" s="243">
        <v>0.39</v>
      </c>
    </row>
    <row r="10" spans="1:5" ht="15.75" x14ac:dyDescent="0.25">
      <c r="A10" s="244">
        <v>45419</v>
      </c>
      <c r="B10" s="243" t="s">
        <v>224</v>
      </c>
      <c r="C10" s="243">
        <v>0</v>
      </c>
      <c r="D10" s="243">
        <v>0.22</v>
      </c>
      <c r="E10" s="243">
        <v>0.32</v>
      </c>
    </row>
    <row r="11" spans="1:5" ht="15.75" x14ac:dyDescent="0.25">
      <c r="A11" s="244">
        <v>45420</v>
      </c>
      <c r="B11" s="243" t="s">
        <v>224</v>
      </c>
      <c r="C11" s="243">
        <v>0</v>
      </c>
      <c r="D11" s="243">
        <v>0.21</v>
      </c>
      <c r="E11" s="243">
        <v>0.3</v>
      </c>
    </row>
    <row r="12" spans="1:5" ht="15.75" x14ac:dyDescent="0.25">
      <c r="A12" s="244">
        <v>45421</v>
      </c>
      <c r="B12" s="243" t="s">
        <v>224</v>
      </c>
      <c r="C12" s="243">
        <v>0</v>
      </c>
      <c r="D12" s="243">
        <v>0.16</v>
      </c>
      <c r="E12" s="243">
        <v>0.2</v>
      </c>
    </row>
    <row r="13" spans="1:5" ht="15.75" x14ac:dyDescent="0.25">
      <c r="A13" s="244">
        <v>45422</v>
      </c>
      <c r="B13" s="243" t="s">
        <v>224</v>
      </c>
      <c r="C13" s="243">
        <v>0</v>
      </c>
      <c r="D13" s="243">
        <v>0.16</v>
      </c>
      <c r="E13" s="243">
        <v>0.21</v>
      </c>
    </row>
    <row r="14" spans="1:5" ht="15.75" x14ac:dyDescent="0.25">
      <c r="A14" s="244">
        <v>45423</v>
      </c>
      <c r="B14" s="243" t="s">
        <v>224</v>
      </c>
      <c r="C14" s="243">
        <v>0</v>
      </c>
      <c r="D14" s="243">
        <v>0.16</v>
      </c>
      <c r="E14" s="243">
        <v>0.22</v>
      </c>
    </row>
    <row r="15" spans="1:5" ht="15.75" x14ac:dyDescent="0.25">
      <c r="A15" s="244">
        <v>45424</v>
      </c>
      <c r="B15" s="243" t="s">
        <v>224</v>
      </c>
      <c r="C15" s="243">
        <v>0.11</v>
      </c>
      <c r="D15" s="243">
        <v>0.1</v>
      </c>
      <c r="E15" s="243">
        <v>0.12</v>
      </c>
    </row>
    <row r="16" spans="1:5" ht="15.75" x14ac:dyDescent="0.25">
      <c r="A16" s="244">
        <v>45425</v>
      </c>
      <c r="B16" s="243" t="s">
        <v>224</v>
      </c>
      <c r="C16" s="243">
        <v>0</v>
      </c>
      <c r="D16" s="243">
        <v>0.19</v>
      </c>
      <c r="E16" s="243">
        <v>0.24</v>
      </c>
    </row>
    <row r="17" spans="1:5" ht="15.75" x14ac:dyDescent="0.25">
      <c r="A17" s="244">
        <v>45426</v>
      </c>
      <c r="B17" s="243" t="s">
        <v>224</v>
      </c>
      <c r="C17" s="243">
        <v>0.04</v>
      </c>
      <c r="D17" s="243">
        <v>0.2</v>
      </c>
      <c r="E17" s="243">
        <v>0.26</v>
      </c>
    </row>
    <row r="18" spans="1:5" ht="15.75" x14ac:dyDescent="0.25">
      <c r="A18" s="244">
        <v>45427</v>
      </c>
      <c r="B18" s="243" t="s">
        <v>224</v>
      </c>
      <c r="C18" s="243">
        <v>0</v>
      </c>
      <c r="D18" s="243">
        <v>0.15</v>
      </c>
      <c r="E18" s="243">
        <v>0.19</v>
      </c>
    </row>
    <row r="19" spans="1:5" ht="15.75" x14ac:dyDescent="0.25">
      <c r="A19" s="244">
        <v>45428</v>
      </c>
      <c r="B19" s="243" t="s">
        <v>224</v>
      </c>
      <c r="C19" s="243">
        <v>0</v>
      </c>
      <c r="D19" s="243">
        <v>0.21</v>
      </c>
      <c r="E19" s="243">
        <v>0.26</v>
      </c>
    </row>
    <row r="20" spans="1:5" ht="15.75" x14ac:dyDescent="0.25">
      <c r="A20" s="244">
        <v>45429</v>
      </c>
      <c r="B20" s="243" t="s">
        <v>224</v>
      </c>
      <c r="C20" s="243">
        <v>0</v>
      </c>
      <c r="D20" s="243">
        <v>0.3</v>
      </c>
      <c r="E20" s="243">
        <v>0.43</v>
      </c>
    </row>
    <row r="21" spans="1:5" ht="15.75" x14ac:dyDescent="0.25">
      <c r="A21" s="244">
        <v>45430</v>
      </c>
      <c r="B21" s="243" t="s">
        <v>224</v>
      </c>
      <c r="C21" s="243">
        <v>0.24</v>
      </c>
      <c r="D21" s="243">
        <v>0.25</v>
      </c>
      <c r="E21" s="243">
        <v>0.34</v>
      </c>
    </row>
    <row r="22" spans="1:5" ht="15.75" x14ac:dyDescent="0.25">
      <c r="A22" s="244">
        <v>45431</v>
      </c>
      <c r="B22" s="243" t="s">
        <v>224</v>
      </c>
      <c r="C22" s="243">
        <v>0.21</v>
      </c>
      <c r="D22" s="243">
        <v>0.12</v>
      </c>
      <c r="E22" s="243">
        <v>0.15</v>
      </c>
    </row>
    <row r="23" spans="1:5" ht="15.75" x14ac:dyDescent="0.25">
      <c r="A23" s="244">
        <v>45432</v>
      </c>
      <c r="B23" s="243" t="s">
        <v>224</v>
      </c>
      <c r="C23" s="243">
        <v>0.01</v>
      </c>
      <c r="D23" s="243">
        <v>0.11</v>
      </c>
      <c r="E23" s="243">
        <v>0.13</v>
      </c>
    </row>
    <row r="24" spans="1:5" ht="15.75" x14ac:dyDescent="0.25">
      <c r="A24" s="244">
        <v>45433</v>
      </c>
      <c r="B24" s="243" t="s">
        <v>224</v>
      </c>
      <c r="C24" s="243">
        <v>0.14000000000000001</v>
      </c>
      <c r="D24" s="243">
        <v>0.12</v>
      </c>
      <c r="E24" s="243">
        <v>0.15</v>
      </c>
    </row>
    <row r="25" spans="1:5" ht="15.75" x14ac:dyDescent="0.25">
      <c r="A25" s="244">
        <v>45434</v>
      </c>
      <c r="B25" s="243" t="s">
        <v>224</v>
      </c>
      <c r="C25" s="243">
        <v>0.01</v>
      </c>
      <c r="D25" s="243">
        <v>0.2</v>
      </c>
      <c r="E25" s="243">
        <v>0.26</v>
      </c>
    </row>
    <row r="26" spans="1:5" ht="15.75" x14ac:dyDescent="0.25">
      <c r="A26" s="244">
        <v>45435</v>
      </c>
      <c r="B26" s="243" t="s">
        <v>224</v>
      </c>
      <c r="C26" s="243">
        <v>0.02</v>
      </c>
      <c r="D26" s="243">
        <v>0.23</v>
      </c>
      <c r="E26" s="243">
        <v>0.32</v>
      </c>
    </row>
    <row r="27" spans="1:5" ht="15.75" x14ac:dyDescent="0.25">
      <c r="A27" s="244">
        <v>45436</v>
      </c>
      <c r="B27" s="243" t="s">
        <v>224</v>
      </c>
      <c r="C27" s="243">
        <v>0</v>
      </c>
      <c r="D27" s="243">
        <v>0.26</v>
      </c>
      <c r="E27" s="243">
        <v>0.37</v>
      </c>
    </row>
    <row r="28" spans="1:5" ht="15.75" x14ac:dyDescent="0.25">
      <c r="A28" s="244">
        <v>45437</v>
      </c>
      <c r="B28" s="243" t="s">
        <v>224</v>
      </c>
      <c r="C28" s="243">
        <v>0</v>
      </c>
      <c r="D28" s="243">
        <v>0.26</v>
      </c>
      <c r="E28" s="243">
        <v>0.39</v>
      </c>
    </row>
    <row r="29" spans="1:5" ht="15.75" x14ac:dyDescent="0.25">
      <c r="A29" s="244">
        <v>45438</v>
      </c>
      <c r="B29" s="243" t="s">
        <v>224</v>
      </c>
      <c r="C29" s="243">
        <v>0</v>
      </c>
      <c r="D29" s="243">
        <v>0.24</v>
      </c>
      <c r="E29" s="243">
        <v>0.32</v>
      </c>
    </row>
    <row r="30" spans="1:5" ht="15.75" x14ac:dyDescent="0.25">
      <c r="A30" s="244">
        <v>45439</v>
      </c>
      <c r="B30" s="243" t="s">
        <v>224</v>
      </c>
      <c r="C30" s="243">
        <v>0</v>
      </c>
      <c r="D30" s="243">
        <v>0.21</v>
      </c>
      <c r="E30" s="243">
        <v>0.26</v>
      </c>
    </row>
    <row r="31" spans="1:5" ht="15.75" x14ac:dyDescent="0.25">
      <c r="A31" s="244">
        <v>45440</v>
      </c>
      <c r="B31" s="243" t="s">
        <v>224</v>
      </c>
      <c r="C31" s="243">
        <v>0.28000000000000003</v>
      </c>
      <c r="D31" s="243">
        <v>0.17</v>
      </c>
      <c r="E31" s="243">
        <v>0.22</v>
      </c>
    </row>
    <row r="32" spans="1:5" ht="15.75" x14ac:dyDescent="0.25">
      <c r="A32" s="244">
        <v>45441</v>
      </c>
      <c r="B32" s="243" t="s">
        <v>224</v>
      </c>
      <c r="C32" s="243">
        <v>0</v>
      </c>
      <c r="D32" s="243">
        <v>0.25</v>
      </c>
      <c r="E32" s="243">
        <v>0.33</v>
      </c>
    </row>
    <row r="33" spans="1:5" ht="15.75" x14ac:dyDescent="0.25">
      <c r="A33" s="244">
        <v>45442</v>
      </c>
      <c r="B33" s="243" t="s">
        <v>224</v>
      </c>
      <c r="C33" s="243">
        <v>0.05</v>
      </c>
      <c r="D33" s="243">
        <v>0.2</v>
      </c>
      <c r="E33" s="243">
        <v>0.25</v>
      </c>
    </row>
    <row r="34" spans="1:5" ht="15.75" x14ac:dyDescent="0.25">
      <c r="A34" s="244">
        <v>45443</v>
      </c>
      <c r="B34" s="243" t="s">
        <v>224</v>
      </c>
      <c r="C34" s="243">
        <v>1.32</v>
      </c>
      <c r="D34" s="243">
        <v>0.18</v>
      </c>
      <c r="E34" s="243">
        <v>0.22</v>
      </c>
    </row>
    <row r="35" spans="1:5" ht="15.75" x14ac:dyDescent="0.25">
      <c r="A35" s="244">
        <v>45444</v>
      </c>
      <c r="B35" s="243" t="s">
        <v>224</v>
      </c>
      <c r="C35" s="243">
        <v>0</v>
      </c>
      <c r="D35" s="243">
        <v>0.21</v>
      </c>
      <c r="E35" s="243">
        <v>0.26</v>
      </c>
    </row>
    <row r="36" spans="1:5" ht="15.75" x14ac:dyDescent="0.25">
      <c r="A36" s="244">
        <v>45445</v>
      </c>
      <c r="B36" s="243" t="s">
        <v>224</v>
      </c>
      <c r="C36" s="243">
        <v>0</v>
      </c>
      <c r="D36" s="243">
        <v>0.24</v>
      </c>
      <c r="E36" s="243">
        <v>0.32</v>
      </c>
    </row>
    <row r="37" spans="1:5" ht="15.75" x14ac:dyDescent="0.25">
      <c r="A37" s="244">
        <v>45446</v>
      </c>
      <c r="B37" s="243" t="s">
        <v>224</v>
      </c>
      <c r="C37" s="243">
        <v>0.04</v>
      </c>
      <c r="D37" s="243">
        <v>0.21</v>
      </c>
      <c r="E37" s="243">
        <v>0.28000000000000003</v>
      </c>
    </row>
    <row r="38" spans="1:5" ht="15.75" x14ac:dyDescent="0.25">
      <c r="A38" s="244">
        <v>45447</v>
      </c>
      <c r="B38" s="243" t="s">
        <v>224</v>
      </c>
      <c r="C38" s="243">
        <v>0.16</v>
      </c>
      <c r="D38" s="243">
        <v>0.21</v>
      </c>
      <c r="E38" s="243">
        <v>0.25</v>
      </c>
    </row>
    <row r="39" spans="1:5" ht="15.75" x14ac:dyDescent="0.25">
      <c r="A39" s="244">
        <v>45448</v>
      </c>
      <c r="B39" s="243" t="s">
        <v>224</v>
      </c>
      <c r="C39" s="243">
        <v>0</v>
      </c>
      <c r="D39" s="243">
        <v>0.26</v>
      </c>
      <c r="E39" s="243">
        <v>0.33</v>
      </c>
    </row>
    <row r="40" spans="1:5" ht="15.75" x14ac:dyDescent="0.25">
      <c r="A40" s="244">
        <v>45449</v>
      </c>
      <c r="B40" s="243" t="s">
        <v>224</v>
      </c>
      <c r="C40" s="243">
        <v>0</v>
      </c>
      <c r="D40" s="243">
        <v>0.25</v>
      </c>
      <c r="E40" s="243">
        <v>0.31</v>
      </c>
    </row>
    <row r="41" spans="1:5" ht="15.75" x14ac:dyDescent="0.25">
      <c r="A41" s="244">
        <v>45450</v>
      </c>
      <c r="B41" s="243" t="s">
        <v>224</v>
      </c>
      <c r="C41" s="243">
        <v>0</v>
      </c>
      <c r="D41" s="243">
        <v>0.25</v>
      </c>
      <c r="E41" s="243">
        <v>0.33</v>
      </c>
    </row>
    <row r="42" spans="1:5" ht="15.75" x14ac:dyDescent="0.25">
      <c r="A42" s="244">
        <v>45451</v>
      </c>
      <c r="B42" s="243" t="s">
        <v>224</v>
      </c>
      <c r="C42" s="243">
        <v>0.19</v>
      </c>
      <c r="D42" s="243">
        <v>0.2</v>
      </c>
      <c r="E42" s="243">
        <v>0.25</v>
      </c>
    </row>
    <row r="43" spans="1:5" ht="15.75" x14ac:dyDescent="0.25">
      <c r="A43" s="244">
        <v>45452</v>
      </c>
      <c r="B43" s="243" t="s">
        <v>224</v>
      </c>
      <c r="C43" s="243">
        <v>0</v>
      </c>
      <c r="D43" s="243">
        <v>0.18</v>
      </c>
      <c r="E43" s="243">
        <v>0.21</v>
      </c>
    </row>
    <row r="44" spans="1:5" ht="15.75" x14ac:dyDescent="0.25">
      <c r="A44" s="244">
        <v>45453</v>
      </c>
      <c r="B44" s="243" t="s">
        <v>224</v>
      </c>
      <c r="C44" s="243">
        <v>0</v>
      </c>
      <c r="D44" s="243">
        <v>0.24</v>
      </c>
      <c r="E44" s="243">
        <v>0.32</v>
      </c>
    </row>
    <row r="45" spans="1:5" ht="15.75" x14ac:dyDescent="0.25">
      <c r="A45" s="244">
        <v>45454</v>
      </c>
      <c r="B45" s="243" t="s">
        <v>224</v>
      </c>
      <c r="C45" s="243">
        <v>0</v>
      </c>
      <c r="D45" s="243">
        <v>0.25</v>
      </c>
      <c r="E45" s="243">
        <v>0.32</v>
      </c>
    </row>
    <row r="46" spans="1:5" ht="15.75" x14ac:dyDescent="0.25">
      <c r="A46" s="244">
        <v>45455</v>
      </c>
      <c r="B46" s="243" t="s">
        <v>224</v>
      </c>
      <c r="C46" s="243">
        <v>0</v>
      </c>
      <c r="D46" s="243">
        <v>0.34</v>
      </c>
      <c r="E46" s="243">
        <v>0.46</v>
      </c>
    </row>
    <row r="47" spans="1:5" ht="15.75" x14ac:dyDescent="0.25">
      <c r="A47" s="244">
        <v>45456</v>
      </c>
      <c r="B47" s="243" t="s">
        <v>224</v>
      </c>
      <c r="C47" s="243">
        <v>0</v>
      </c>
      <c r="D47" s="243">
        <v>0.3</v>
      </c>
      <c r="E47" s="243">
        <v>0.41</v>
      </c>
    </row>
    <row r="48" spans="1:5" ht="15.75" x14ac:dyDescent="0.25">
      <c r="A48" s="244">
        <v>45457</v>
      </c>
      <c r="B48" s="243" t="s">
        <v>224</v>
      </c>
      <c r="C48" s="243">
        <v>0.06</v>
      </c>
      <c r="D48" s="243">
        <v>0.22</v>
      </c>
      <c r="E48" s="243">
        <v>0.28999999999999998</v>
      </c>
    </row>
    <row r="49" spans="1:5" ht="15.75" x14ac:dyDescent="0.25">
      <c r="A49" s="244">
        <v>45458</v>
      </c>
      <c r="B49" s="243" t="s">
        <v>224</v>
      </c>
      <c r="C49" s="243">
        <v>0</v>
      </c>
      <c r="D49" s="243">
        <v>0.25</v>
      </c>
      <c r="E49" s="243">
        <v>0.32</v>
      </c>
    </row>
    <row r="50" spans="1:5" ht="15.75" x14ac:dyDescent="0.25">
      <c r="A50" s="244">
        <v>45459</v>
      </c>
      <c r="B50" s="243" t="s">
        <v>224</v>
      </c>
      <c r="C50" s="243">
        <v>0</v>
      </c>
      <c r="D50" s="243">
        <v>0.35</v>
      </c>
      <c r="E50" s="243">
        <v>0.48</v>
      </c>
    </row>
    <row r="51" spans="1:5" ht="15.75" x14ac:dyDescent="0.25">
      <c r="A51" s="244">
        <v>45460</v>
      </c>
      <c r="B51" s="243" t="s">
        <v>224</v>
      </c>
      <c r="C51" s="243">
        <v>0.03</v>
      </c>
      <c r="D51" s="243">
        <v>0.36</v>
      </c>
      <c r="E51" s="243">
        <v>0.52</v>
      </c>
    </row>
    <row r="52" spans="1:5" ht="15.75" x14ac:dyDescent="0.25">
      <c r="A52" s="244">
        <v>45461</v>
      </c>
      <c r="B52" s="243" t="s">
        <v>224</v>
      </c>
      <c r="C52" s="243">
        <v>0</v>
      </c>
      <c r="D52" s="243">
        <v>0.25</v>
      </c>
      <c r="E52" s="243">
        <v>0.35</v>
      </c>
    </row>
    <row r="53" spans="1:5" ht="15.75" x14ac:dyDescent="0.25">
      <c r="A53" s="244">
        <v>45462</v>
      </c>
      <c r="B53" s="243" t="s">
        <v>224</v>
      </c>
      <c r="C53" s="243">
        <v>0</v>
      </c>
      <c r="D53" s="243">
        <v>0.13</v>
      </c>
      <c r="E53" s="243">
        <v>0.17</v>
      </c>
    </row>
    <row r="54" spans="1:5" ht="15.75" x14ac:dyDescent="0.25">
      <c r="A54" s="244">
        <v>45463</v>
      </c>
      <c r="B54" s="243" t="s">
        <v>224</v>
      </c>
      <c r="C54" s="243">
        <v>0.01</v>
      </c>
      <c r="D54" s="243">
        <v>0.28000000000000003</v>
      </c>
      <c r="E54" s="243">
        <v>0.38</v>
      </c>
    </row>
    <row r="55" spans="1:5" ht="15.75" x14ac:dyDescent="0.25">
      <c r="A55" s="244">
        <v>45464</v>
      </c>
      <c r="B55" s="243" t="s">
        <v>224</v>
      </c>
      <c r="C55" s="243">
        <v>0</v>
      </c>
      <c r="D55" s="243">
        <v>0.34</v>
      </c>
      <c r="E55" s="243">
        <v>0.49</v>
      </c>
    </row>
    <row r="56" spans="1:5" ht="15.75" x14ac:dyDescent="0.25">
      <c r="A56" s="244">
        <v>45465</v>
      </c>
      <c r="B56" s="243" t="s">
        <v>224</v>
      </c>
      <c r="C56" s="243">
        <v>0</v>
      </c>
      <c r="D56" s="243">
        <v>0.28000000000000003</v>
      </c>
      <c r="E56" s="243">
        <v>0.36</v>
      </c>
    </row>
    <row r="57" spans="1:5" ht="15.75" x14ac:dyDescent="0.25">
      <c r="A57" s="244">
        <v>45466</v>
      </c>
      <c r="B57" s="243" t="s">
        <v>224</v>
      </c>
      <c r="C57" s="243">
        <v>0</v>
      </c>
      <c r="D57" s="243">
        <v>0.35</v>
      </c>
      <c r="E57" s="243">
        <v>0.48</v>
      </c>
    </row>
    <row r="58" spans="1:5" ht="15.75" x14ac:dyDescent="0.25">
      <c r="A58" s="244">
        <v>45467</v>
      </c>
      <c r="B58" s="243" t="s">
        <v>224</v>
      </c>
      <c r="C58" s="243">
        <v>0</v>
      </c>
      <c r="D58" s="243">
        <v>0.33</v>
      </c>
      <c r="E58" s="243">
        <v>0.46</v>
      </c>
    </row>
    <row r="59" spans="1:5" ht="15.75" x14ac:dyDescent="0.25">
      <c r="A59" s="244">
        <v>45468</v>
      </c>
      <c r="B59" s="243" t="s">
        <v>224</v>
      </c>
      <c r="C59" s="243">
        <v>0</v>
      </c>
      <c r="D59" s="243">
        <v>0.33</v>
      </c>
      <c r="E59" s="243">
        <v>0.44</v>
      </c>
    </row>
    <row r="60" spans="1:5" ht="15.75" x14ac:dyDescent="0.25">
      <c r="A60" s="245">
        <v>45469</v>
      </c>
      <c r="B60" s="243"/>
      <c r="C60" s="246">
        <v>0</v>
      </c>
      <c r="D60" s="246">
        <v>0.31</v>
      </c>
      <c r="E60" s="246">
        <v>0.4</v>
      </c>
    </row>
    <row r="61" spans="1:5" ht="15.75" x14ac:dyDescent="0.25">
      <c r="A61" s="245">
        <v>45470</v>
      </c>
      <c r="B61" s="243"/>
      <c r="C61" s="246">
        <v>0.02</v>
      </c>
      <c r="D61" s="246">
        <v>0.25</v>
      </c>
      <c r="E61" s="246">
        <v>0.37</v>
      </c>
    </row>
    <row r="62" spans="1:5" ht="15.75" x14ac:dyDescent="0.25">
      <c r="A62" s="245">
        <v>45471</v>
      </c>
      <c r="B62" s="243"/>
      <c r="C62" s="246">
        <v>7.0000000000000007E-2</v>
      </c>
      <c r="D62" s="246">
        <v>0.28999999999999998</v>
      </c>
      <c r="E62" s="246">
        <v>0.37</v>
      </c>
    </row>
    <row r="63" spans="1:5" ht="15.75" x14ac:dyDescent="0.25">
      <c r="A63" s="245">
        <v>45472</v>
      </c>
      <c r="B63" s="243"/>
      <c r="C63" s="246">
        <v>0.01</v>
      </c>
      <c r="D63" s="246">
        <v>0.24</v>
      </c>
      <c r="E63" s="246">
        <v>0.31</v>
      </c>
    </row>
    <row r="64" spans="1:5" ht="15.75" x14ac:dyDescent="0.25">
      <c r="A64" s="245">
        <v>45473</v>
      </c>
      <c r="B64" s="243"/>
      <c r="C64" s="246">
        <v>0.14000000000000001</v>
      </c>
      <c r="D64" s="246">
        <v>0.09</v>
      </c>
      <c r="E64" s="246">
        <v>0.12</v>
      </c>
    </row>
    <row r="65" spans="1:5" ht="15.75" x14ac:dyDescent="0.2">
      <c r="A65" s="245">
        <v>45474</v>
      </c>
      <c r="B65" s="246"/>
      <c r="C65" s="246">
        <v>0.35</v>
      </c>
      <c r="D65" s="246">
        <v>0.23</v>
      </c>
      <c r="E65" s="246">
        <v>0.3</v>
      </c>
    </row>
    <row r="66" spans="1:5" ht="15.75" x14ac:dyDescent="0.2">
      <c r="A66" s="245">
        <v>45475</v>
      </c>
      <c r="B66" s="246"/>
      <c r="C66" s="246">
        <v>0</v>
      </c>
      <c r="D66" s="246">
        <v>0.22</v>
      </c>
      <c r="E66" s="246">
        <v>0.27</v>
      </c>
    </row>
    <row r="67" spans="1:5" ht="15.75" x14ac:dyDescent="0.2">
      <c r="A67" s="245">
        <v>45476</v>
      </c>
      <c r="B67" s="246"/>
      <c r="C67" s="246">
        <v>0.18</v>
      </c>
      <c r="D67" s="246">
        <v>0.2</v>
      </c>
      <c r="E67" s="246">
        <v>0.25</v>
      </c>
    </row>
    <row r="68" spans="1:5" ht="15.75" x14ac:dyDescent="0.2">
      <c r="A68" s="245">
        <v>45477</v>
      </c>
      <c r="B68" s="246"/>
      <c r="C68" s="246">
        <v>0</v>
      </c>
      <c r="D68" s="246">
        <v>0.23</v>
      </c>
      <c r="E68" s="246">
        <v>0.28999999999999998</v>
      </c>
    </row>
    <row r="69" spans="1:5" ht="15.75" x14ac:dyDescent="0.2">
      <c r="A69" s="245">
        <v>45478</v>
      </c>
      <c r="B69" s="246"/>
      <c r="C69" s="246">
        <v>0.18</v>
      </c>
      <c r="D69" s="246">
        <v>0.15</v>
      </c>
      <c r="E69" s="246">
        <v>0.18</v>
      </c>
    </row>
    <row r="70" spans="1:5" ht="15.75" x14ac:dyDescent="0.2">
      <c r="A70" s="245">
        <v>45479</v>
      </c>
      <c r="B70" s="246"/>
      <c r="C70" s="246">
        <v>0.19</v>
      </c>
      <c r="D70" s="246">
        <v>0.21</v>
      </c>
      <c r="E70" s="246">
        <v>0.26</v>
      </c>
    </row>
    <row r="71" spans="1:5" ht="15.75" x14ac:dyDescent="0.25">
      <c r="A71" s="245">
        <v>45480</v>
      </c>
      <c r="B71" s="243"/>
      <c r="C71" s="246">
        <v>0.09</v>
      </c>
      <c r="D71" s="246">
        <v>0.09</v>
      </c>
      <c r="E71" s="246">
        <v>0.11</v>
      </c>
    </row>
    <row r="72" spans="1:5" ht="15.75" x14ac:dyDescent="0.25">
      <c r="A72" s="245">
        <v>45481</v>
      </c>
      <c r="B72" s="243"/>
      <c r="C72" s="246">
        <v>0</v>
      </c>
      <c r="D72" s="246">
        <v>0.23</v>
      </c>
      <c r="E72" s="246">
        <v>0.28000000000000003</v>
      </c>
    </row>
    <row r="73" spans="1:5" ht="15.75" x14ac:dyDescent="0.25">
      <c r="A73" s="245">
        <v>45482</v>
      </c>
      <c r="B73" s="243"/>
      <c r="C73" s="246">
        <v>0</v>
      </c>
      <c r="D73" s="246">
        <v>0.24</v>
      </c>
      <c r="E73" s="246">
        <v>0.28999999999999998</v>
      </c>
    </row>
    <row r="74" spans="1:5" ht="15.75" x14ac:dyDescent="0.25">
      <c r="A74" s="245">
        <v>45483</v>
      </c>
      <c r="B74" s="243"/>
      <c r="C74" s="246">
        <v>0</v>
      </c>
      <c r="D74" s="246">
        <v>0.26</v>
      </c>
      <c r="E74" s="246">
        <v>0.33</v>
      </c>
    </row>
    <row r="75" spans="1:5" ht="15.75" x14ac:dyDescent="0.25">
      <c r="A75" s="245">
        <v>45484</v>
      </c>
      <c r="B75" s="243"/>
      <c r="C75" s="246">
        <v>0</v>
      </c>
      <c r="D75" s="246">
        <v>0.26</v>
      </c>
      <c r="E75" s="246">
        <v>0.32</v>
      </c>
    </row>
    <row r="76" spans="1:5" ht="15.75" x14ac:dyDescent="0.25">
      <c r="A76" s="245">
        <v>45485</v>
      </c>
      <c r="B76" s="243"/>
      <c r="C76" s="246">
        <v>0</v>
      </c>
      <c r="D76" s="246">
        <v>0.3</v>
      </c>
      <c r="E76" s="246">
        <v>0.4</v>
      </c>
    </row>
    <row r="77" spans="1:5" ht="15.75" x14ac:dyDescent="0.25">
      <c r="A77" s="245">
        <v>45486</v>
      </c>
      <c r="B77" s="243"/>
      <c r="C77" s="246">
        <v>0</v>
      </c>
      <c r="D77" s="246">
        <v>0.28000000000000003</v>
      </c>
      <c r="E77" s="246">
        <v>0.35</v>
      </c>
    </row>
    <row r="78" spans="1:5" ht="15.75" x14ac:dyDescent="0.25">
      <c r="A78" s="245">
        <v>45487</v>
      </c>
      <c r="B78" s="243"/>
      <c r="C78" s="246">
        <v>0</v>
      </c>
      <c r="D78" s="246">
        <v>0.3</v>
      </c>
      <c r="E78" s="246">
        <v>0.39</v>
      </c>
    </row>
    <row r="79" spans="1:5" ht="15.75" x14ac:dyDescent="0.25">
      <c r="A79" s="245">
        <v>45488</v>
      </c>
      <c r="B79" s="243"/>
      <c r="C79" s="246">
        <v>0</v>
      </c>
      <c r="D79" s="246">
        <v>0.3</v>
      </c>
      <c r="E79" s="246">
        <v>0.39</v>
      </c>
    </row>
    <row r="80" spans="1:5" ht="15.75" x14ac:dyDescent="0.25">
      <c r="A80" s="245">
        <v>45489</v>
      </c>
      <c r="B80" s="243"/>
      <c r="C80" s="246">
        <v>0</v>
      </c>
      <c r="D80" s="246">
        <v>0.22</v>
      </c>
      <c r="E80" s="246">
        <v>0.27</v>
      </c>
    </row>
    <row r="81" spans="1:5" ht="15.75" x14ac:dyDescent="0.25">
      <c r="A81" s="245">
        <v>45490</v>
      </c>
      <c r="B81" s="243"/>
      <c r="C81" s="246">
        <v>0.04</v>
      </c>
      <c r="D81" s="246">
        <v>0.2</v>
      </c>
      <c r="E81" s="246">
        <v>0.25</v>
      </c>
    </row>
    <row r="82" spans="1:5" ht="15.75" x14ac:dyDescent="0.25">
      <c r="A82" s="245">
        <v>45491</v>
      </c>
      <c r="B82" s="243"/>
      <c r="C82" s="246">
        <v>0</v>
      </c>
      <c r="D82" s="246">
        <v>0.24</v>
      </c>
      <c r="E82" s="246">
        <v>0.3</v>
      </c>
    </row>
    <row r="83" spans="1:5" ht="15.75" x14ac:dyDescent="0.25">
      <c r="A83" s="245">
        <v>45492</v>
      </c>
      <c r="B83" s="243"/>
      <c r="C83" s="246">
        <v>1.65</v>
      </c>
      <c r="D83" s="246">
        <v>0.2</v>
      </c>
      <c r="E83" s="246">
        <v>0.27</v>
      </c>
    </row>
    <row r="84" spans="1:5" ht="15.75" x14ac:dyDescent="0.25">
      <c r="A84" s="245">
        <v>45493</v>
      </c>
      <c r="B84" s="243"/>
      <c r="C84" s="246">
        <v>0</v>
      </c>
      <c r="D84" s="246">
        <v>0.15</v>
      </c>
      <c r="E84" s="246">
        <v>0.19</v>
      </c>
    </row>
    <row r="85" spans="1:5" ht="15.75" x14ac:dyDescent="0.25">
      <c r="A85" s="245">
        <v>45494</v>
      </c>
      <c r="B85" s="243"/>
      <c r="C85" s="246">
        <v>0</v>
      </c>
      <c r="D85" s="246">
        <v>0.17</v>
      </c>
      <c r="E85" s="246">
        <v>0.21</v>
      </c>
    </row>
    <row r="86" spans="1:5" ht="15.75" x14ac:dyDescent="0.25">
      <c r="A86" s="245">
        <v>45495</v>
      </c>
      <c r="B86" s="243"/>
      <c r="C86" s="246">
        <v>0.05</v>
      </c>
      <c r="D86" s="246">
        <v>0.18</v>
      </c>
      <c r="E86" s="246">
        <v>0.2</v>
      </c>
    </row>
    <row r="87" spans="1:5" ht="15.75" x14ac:dyDescent="0.25">
      <c r="A87" s="245">
        <v>45496</v>
      </c>
      <c r="B87" s="243"/>
      <c r="C87" s="246">
        <v>0</v>
      </c>
      <c r="D87" s="246">
        <v>0.18</v>
      </c>
      <c r="E87" s="246">
        <v>0.2</v>
      </c>
    </row>
    <row r="88" spans="1:5" ht="15.75" x14ac:dyDescent="0.25">
      <c r="A88" s="245">
        <v>45497</v>
      </c>
      <c r="B88" s="243"/>
      <c r="C88" s="246">
        <v>0</v>
      </c>
      <c r="D88" s="246">
        <v>0.23</v>
      </c>
      <c r="E88" s="246">
        <v>0.28000000000000003</v>
      </c>
    </row>
    <row r="89" spans="1:5" ht="15.75" x14ac:dyDescent="0.25">
      <c r="A89" s="245">
        <v>45498</v>
      </c>
      <c r="B89" s="243"/>
      <c r="C89" s="246">
        <v>0</v>
      </c>
      <c r="D89" s="246">
        <v>0.25</v>
      </c>
      <c r="E89" s="246">
        <v>0.33</v>
      </c>
    </row>
    <row r="90" spans="1:5" ht="15.75" x14ac:dyDescent="0.25">
      <c r="A90" s="245">
        <v>45499</v>
      </c>
      <c r="B90" s="243"/>
      <c r="C90" s="246">
        <v>0</v>
      </c>
      <c r="D90" s="246">
        <v>0.32</v>
      </c>
      <c r="E90" s="246">
        <v>0.45</v>
      </c>
    </row>
    <row r="91" spans="1:5" ht="15.75" x14ac:dyDescent="0.25">
      <c r="A91" s="245">
        <v>45500</v>
      </c>
      <c r="B91" s="243"/>
      <c r="C91" s="246">
        <v>0</v>
      </c>
      <c r="D91" s="246">
        <v>0.31</v>
      </c>
      <c r="E91" s="246">
        <v>0.44</v>
      </c>
    </row>
    <row r="92" spans="1:5" ht="15.75" x14ac:dyDescent="0.25">
      <c r="A92" s="245">
        <v>45501</v>
      </c>
      <c r="B92" s="243"/>
      <c r="C92" s="246">
        <v>0</v>
      </c>
      <c r="D92" s="246">
        <v>0.24</v>
      </c>
      <c r="E92" s="246">
        <v>0.31</v>
      </c>
    </row>
    <row r="93" spans="1:5" ht="15.75" x14ac:dyDescent="0.25">
      <c r="A93" s="245">
        <v>45502</v>
      </c>
      <c r="B93" s="243"/>
      <c r="C93" s="246">
        <v>0</v>
      </c>
      <c r="D93" s="246">
        <v>0.24</v>
      </c>
      <c r="E93" s="246">
        <v>0.3</v>
      </c>
    </row>
    <row r="94" spans="1:5" ht="15.75" x14ac:dyDescent="0.25">
      <c r="A94" s="245">
        <v>45503</v>
      </c>
      <c r="B94" s="243"/>
      <c r="C94" s="246">
        <v>0</v>
      </c>
      <c r="D94" s="246">
        <v>0.25</v>
      </c>
      <c r="E94" s="246">
        <v>0.31</v>
      </c>
    </row>
    <row r="95" spans="1:5" ht="15.75" x14ac:dyDescent="0.25">
      <c r="A95" s="245">
        <v>45504</v>
      </c>
      <c r="B95" s="243"/>
      <c r="C95" s="246">
        <v>0</v>
      </c>
      <c r="D95" s="246">
        <v>0.24</v>
      </c>
      <c r="E95" s="246">
        <v>0.3</v>
      </c>
    </row>
    <row r="96" spans="1:5" ht="15.75" x14ac:dyDescent="0.25">
      <c r="A96" s="245">
        <v>45505</v>
      </c>
      <c r="B96" s="243"/>
      <c r="C96" s="246">
        <v>0</v>
      </c>
      <c r="D96" s="246">
        <v>0.24</v>
      </c>
      <c r="E96" s="246">
        <v>0.28999999999999998</v>
      </c>
    </row>
    <row r="97" spans="1:5" ht="15.75" x14ac:dyDescent="0.25">
      <c r="A97" s="245">
        <v>45506</v>
      </c>
      <c r="B97" s="243"/>
      <c r="C97" s="246">
        <v>0</v>
      </c>
      <c r="D97" s="246">
        <v>0.26</v>
      </c>
      <c r="E97" s="246">
        <v>0.33</v>
      </c>
    </row>
    <row r="98" spans="1:5" ht="15.75" x14ac:dyDescent="0.25">
      <c r="A98" s="245">
        <v>45507</v>
      </c>
      <c r="B98" s="243"/>
      <c r="C98" s="246">
        <v>0</v>
      </c>
      <c r="D98" s="246">
        <v>0.27</v>
      </c>
      <c r="E98" s="246">
        <v>0.36</v>
      </c>
    </row>
    <row r="99" spans="1:5" ht="15.75" x14ac:dyDescent="0.25">
      <c r="A99" s="245">
        <v>45508</v>
      </c>
      <c r="B99" s="243"/>
      <c r="C99" s="246">
        <v>0</v>
      </c>
      <c r="D99" s="246">
        <v>0.32</v>
      </c>
      <c r="E99" s="246">
        <v>0.44</v>
      </c>
    </row>
    <row r="100" spans="1:5" ht="15.75" x14ac:dyDescent="0.25">
      <c r="A100" s="245">
        <v>45509</v>
      </c>
      <c r="B100" s="243"/>
      <c r="C100" s="246">
        <v>0</v>
      </c>
      <c r="D100" s="246">
        <v>0.32</v>
      </c>
      <c r="E100" s="246">
        <v>0.45</v>
      </c>
    </row>
    <row r="101" spans="1:5" ht="15.75" x14ac:dyDescent="0.25">
      <c r="A101" s="245">
        <v>45510</v>
      </c>
      <c r="B101" s="243"/>
      <c r="C101" s="246">
        <v>0</v>
      </c>
      <c r="D101" s="246">
        <v>0.15</v>
      </c>
      <c r="E101" s="246">
        <v>0.21</v>
      </c>
    </row>
    <row r="102" spans="1:5" ht="15.75" x14ac:dyDescent="0.25">
      <c r="A102" s="245">
        <v>45511</v>
      </c>
      <c r="B102" s="243"/>
      <c r="C102" s="246">
        <v>0.12</v>
      </c>
      <c r="D102" s="246">
        <v>0.22</v>
      </c>
      <c r="E102" s="246">
        <v>0.28000000000000003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96B5-6526-48B2-95E9-37A6FA00D7B1}">
  <dimension ref="A1:F30"/>
  <sheetViews>
    <sheetView workbookViewId="0">
      <selection activeCell="N19" sqref="N19"/>
    </sheetView>
  </sheetViews>
  <sheetFormatPr defaultRowHeight="12.75" x14ac:dyDescent="0.2"/>
  <cols>
    <col min="1" max="1" width="34.140625" bestFit="1" customWidth="1"/>
  </cols>
  <sheetData>
    <row r="1" spans="1:5" x14ac:dyDescent="0.2">
      <c r="A1" t="s">
        <v>57</v>
      </c>
    </row>
    <row r="2" spans="1:5" x14ac:dyDescent="0.2">
      <c r="A2" t="s">
        <v>58</v>
      </c>
      <c r="B2" t="s">
        <v>20</v>
      </c>
      <c r="C2" t="s">
        <v>66</v>
      </c>
      <c r="D2" t="s">
        <v>5</v>
      </c>
      <c r="E2" t="s">
        <v>8</v>
      </c>
    </row>
    <row r="3" spans="1:5" x14ac:dyDescent="0.2">
      <c r="A3" t="s">
        <v>59</v>
      </c>
      <c r="B3" t="s">
        <v>65</v>
      </c>
      <c r="C3" t="s">
        <v>67</v>
      </c>
      <c r="D3" t="s">
        <v>69</v>
      </c>
      <c r="E3" t="s">
        <v>69</v>
      </c>
    </row>
    <row r="4" spans="1:5" x14ac:dyDescent="0.2">
      <c r="A4" t="s">
        <v>60</v>
      </c>
      <c r="B4" t="s">
        <v>56</v>
      </c>
      <c r="C4" t="s">
        <v>56</v>
      </c>
      <c r="D4" t="s">
        <v>56</v>
      </c>
      <c r="E4" t="s">
        <v>56</v>
      </c>
    </row>
    <row r="5" spans="1:5" x14ac:dyDescent="0.2">
      <c r="B5" t="s">
        <v>227</v>
      </c>
      <c r="C5" t="s">
        <v>227</v>
      </c>
      <c r="D5" t="s">
        <v>227</v>
      </c>
      <c r="E5" t="s">
        <v>68</v>
      </c>
    </row>
    <row r="6" spans="1:5" x14ac:dyDescent="0.2">
      <c r="A6" t="s">
        <v>148</v>
      </c>
      <c r="B6">
        <v>0.4</v>
      </c>
      <c r="C6">
        <v>0.28000000000000003</v>
      </c>
      <c r="D6">
        <f t="shared" ref="D6:D15" si="0">B6-C6</f>
        <v>0.12</v>
      </c>
      <c r="E6">
        <f>12*D6</f>
        <v>1.44</v>
      </c>
    </row>
    <row r="7" spans="1:5" x14ac:dyDescent="0.2">
      <c r="A7" t="s">
        <v>64</v>
      </c>
      <c r="B7">
        <v>0.4</v>
      </c>
      <c r="C7">
        <v>0.26</v>
      </c>
      <c r="D7">
        <f t="shared" si="0"/>
        <v>0.14000000000000001</v>
      </c>
      <c r="E7">
        <f t="shared" ref="E7:E15" si="1">12*D7</f>
        <v>1.6800000000000002</v>
      </c>
    </row>
    <row r="8" spans="1:5" x14ac:dyDescent="0.2">
      <c r="A8" t="s">
        <v>63</v>
      </c>
      <c r="B8">
        <v>0.4</v>
      </c>
      <c r="C8">
        <v>0.24</v>
      </c>
      <c r="D8">
        <f t="shared" si="0"/>
        <v>0.16000000000000003</v>
      </c>
      <c r="E8">
        <f t="shared" si="1"/>
        <v>1.9200000000000004</v>
      </c>
    </row>
    <row r="9" spans="1:5" x14ac:dyDescent="0.2">
      <c r="A9" t="s">
        <v>149</v>
      </c>
      <c r="B9">
        <v>0.4</v>
      </c>
      <c r="C9">
        <v>0.22</v>
      </c>
      <c r="D9">
        <f t="shared" si="0"/>
        <v>0.18000000000000002</v>
      </c>
      <c r="E9">
        <f t="shared" si="1"/>
        <v>2.16</v>
      </c>
    </row>
    <row r="10" spans="1:5" x14ac:dyDescent="0.2">
      <c r="A10" t="s">
        <v>147</v>
      </c>
      <c r="B10">
        <v>0.39</v>
      </c>
      <c r="C10">
        <v>0.19</v>
      </c>
      <c r="D10">
        <f t="shared" si="0"/>
        <v>0.2</v>
      </c>
      <c r="E10">
        <f t="shared" si="1"/>
        <v>2.4000000000000004</v>
      </c>
    </row>
    <row r="11" spans="1:5" x14ac:dyDescent="0.2">
      <c r="A11" t="s">
        <v>62</v>
      </c>
      <c r="B11">
        <v>0.34</v>
      </c>
      <c r="C11">
        <v>0.16</v>
      </c>
      <c r="D11">
        <f t="shared" si="0"/>
        <v>0.18000000000000002</v>
      </c>
      <c r="E11">
        <f t="shared" si="1"/>
        <v>2.16</v>
      </c>
    </row>
    <row r="12" spans="1:5" x14ac:dyDescent="0.2">
      <c r="A12" t="s">
        <v>146</v>
      </c>
      <c r="B12">
        <v>0.3</v>
      </c>
      <c r="C12">
        <v>0.13</v>
      </c>
      <c r="D12">
        <f t="shared" si="0"/>
        <v>0.16999999999999998</v>
      </c>
      <c r="E12">
        <f t="shared" si="1"/>
        <v>2.04</v>
      </c>
    </row>
    <row r="13" spans="1:5" x14ac:dyDescent="0.2">
      <c r="A13" t="s">
        <v>61</v>
      </c>
      <c r="B13">
        <v>0.23</v>
      </c>
      <c r="C13">
        <v>0.09</v>
      </c>
      <c r="D13">
        <f t="shared" si="0"/>
        <v>0.14000000000000001</v>
      </c>
      <c r="E13">
        <f t="shared" si="1"/>
        <v>1.6800000000000002</v>
      </c>
    </row>
    <row r="14" spans="1:5" x14ac:dyDescent="0.2">
      <c r="A14" t="s">
        <v>145</v>
      </c>
      <c r="B14">
        <v>0.18</v>
      </c>
      <c r="C14">
        <v>7.0000000000000007E-2</v>
      </c>
      <c r="D14">
        <f t="shared" si="0"/>
        <v>0.10999999999999999</v>
      </c>
      <c r="E14">
        <f t="shared" si="1"/>
        <v>1.3199999999999998</v>
      </c>
    </row>
    <row r="15" spans="1:5" x14ac:dyDescent="0.2">
      <c r="A15" t="s">
        <v>144</v>
      </c>
      <c r="B15">
        <v>0.12</v>
      </c>
      <c r="C15">
        <v>0.05</v>
      </c>
      <c r="D15">
        <f t="shared" si="0"/>
        <v>6.9999999999999993E-2</v>
      </c>
      <c r="E15">
        <f t="shared" si="1"/>
        <v>0.83999999999999986</v>
      </c>
    </row>
    <row r="17" spans="1:6" x14ac:dyDescent="0.2">
      <c r="A17" t="s">
        <v>172</v>
      </c>
    </row>
    <row r="18" spans="1:6" x14ac:dyDescent="0.2">
      <c r="B18" t="s">
        <v>158</v>
      </c>
      <c r="F18" t="s">
        <v>171</v>
      </c>
    </row>
    <row r="19" spans="1:6" x14ac:dyDescent="0.2">
      <c r="A19" t="s">
        <v>160</v>
      </c>
      <c r="B19" s="249">
        <v>45431</v>
      </c>
    </row>
    <row r="20" spans="1:6" x14ac:dyDescent="0.2">
      <c r="A20" t="s">
        <v>163</v>
      </c>
      <c r="B20" s="262">
        <v>110</v>
      </c>
    </row>
    <row r="21" spans="1:6" x14ac:dyDescent="0.2">
      <c r="A21" t="s">
        <v>164</v>
      </c>
      <c r="B21" s="262"/>
    </row>
    <row r="22" spans="1:6" x14ac:dyDescent="0.2">
      <c r="A22" t="s">
        <v>194</v>
      </c>
      <c r="B22" s="264">
        <f>B19+(0.17*B20)</f>
        <v>45449.7</v>
      </c>
    </row>
    <row r="23" spans="1:6" x14ac:dyDescent="0.2">
      <c r="A23" t="s">
        <v>195</v>
      </c>
      <c r="B23" s="264">
        <f>B19+(0.45*B20)</f>
        <v>45480.5</v>
      </c>
    </row>
    <row r="24" spans="1:6" x14ac:dyDescent="0.2">
      <c r="A24" t="s">
        <v>161</v>
      </c>
      <c r="B24" s="264">
        <f>B19+(0.78*B20)</f>
        <v>45516.800000000003</v>
      </c>
    </row>
    <row r="25" spans="1:6" x14ac:dyDescent="0.2">
      <c r="A25" t="s">
        <v>162</v>
      </c>
      <c r="B25" s="264">
        <f>B19+B20</f>
        <v>45541</v>
      </c>
    </row>
    <row r="27" spans="1:6" x14ac:dyDescent="0.2">
      <c r="A27" t="s">
        <v>170</v>
      </c>
      <c r="B27" t="s">
        <v>158</v>
      </c>
    </row>
    <row r="28" spans="1:6" x14ac:dyDescent="0.2">
      <c r="A28" t="s">
        <v>167</v>
      </c>
      <c r="B28">
        <v>0.25</v>
      </c>
    </row>
    <row r="29" spans="1:6" x14ac:dyDescent="0.2">
      <c r="A29" t="s">
        <v>168</v>
      </c>
      <c r="B29">
        <v>1.2</v>
      </c>
    </row>
    <row r="30" spans="1:6" x14ac:dyDescent="0.2">
      <c r="A30" t="s">
        <v>169</v>
      </c>
      <c r="B3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C3AE5-9B38-442F-BA46-CB987D06B358}">
  <dimension ref="A1:F78"/>
  <sheetViews>
    <sheetView workbookViewId="0">
      <selection activeCell="E26" sqref="E26"/>
    </sheetView>
  </sheetViews>
  <sheetFormatPr defaultRowHeight="12.75" x14ac:dyDescent="0.2"/>
  <cols>
    <col min="2" max="2" width="94.42578125" bestFit="1" customWidth="1"/>
    <col min="3" max="3" width="17.28515625" bestFit="1" customWidth="1"/>
  </cols>
  <sheetData>
    <row r="1" spans="1:3" x14ac:dyDescent="0.2">
      <c r="A1" t="s">
        <v>136</v>
      </c>
      <c r="B1" t="s">
        <v>193</v>
      </c>
    </row>
    <row r="2" spans="1:3" x14ac:dyDescent="0.2">
      <c r="B2" t="s">
        <v>216</v>
      </c>
    </row>
    <row r="3" spans="1:3" x14ac:dyDescent="0.2">
      <c r="B3" t="s">
        <v>91</v>
      </c>
    </row>
    <row r="4" spans="1:3" x14ac:dyDescent="0.2">
      <c r="B4" t="s">
        <v>89</v>
      </c>
    </row>
    <row r="5" spans="1:3" x14ac:dyDescent="0.2">
      <c r="B5" t="s">
        <v>90</v>
      </c>
    </row>
    <row r="6" spans="1:3" x14ac:dyDescent="0.2">
      <c r="B6" t="s">
        <v>137</v>
      </c>
    </row>
    <row r="8" spans="1:3" x14ac:dyDescent="0.2">
      <c r="B8" t="s">
        <v>229</v>
      </c>
      <c r="C8">
        <v>1</v>
      </c>
    </row>
    <row r="9" spans="1:3" x14ac:dyDescent="0.2">
      <c r="B9" t="s">
        <v>230</v>
      </c>
      <c r="C9">
        <v>15</v>
      </c>
    </row>
    <row r="10" spans="1:3" x14ac:dyDescent="0.2">
      <c r="B10" t="s">
        <v>231</v>
      </c>
      <c r="C10">
        <v>2502</v>
      </c>
    </row>
    <row r="11" spans="1:3" x14ac:dyDescent="0.2">
      <c r="B11" t="s">
        <v>232</v>
      </c>
      <c r="C11" s="249">
        <v>45420</v>
      </c>
    </row>
    <row r="12" spans="1:3" x14ac:dyDescent="0.2">
      <c r="B12" t="s">
        <v>233</v>
      </c>
      <c r="C12" s="265" t="s">
        <v>234</v>
      </c>
    </row>
    <row r="13" spans="1:3" x14ac:dyDescent="0.2">
      <c r="B13" t="s">
        <v>235</v>
      </c>
      <c r="C13">
        <v>28000</v>
      </c>
    </row>
    <row r="14" spans="1:3" x14ac:dyDescent="0.2">
      <c r="B14" t="s">
        <v>236</v>
      </c>
      <c r="C14" s="249">
        <v>45434</v>
      </c>
    </row>
    <row r="15" spans="1:3" x14ac:dyDescent="0.2">
      <c r="C15" s="249"/>
    </row>
    <row r="17" spans="1:4" x14ac:dyDescent="0.2">
      <c r="B17" t="s">
        <v>38</v>
      </c>
      <c r="C17" t="s">
        <v>55</v>
      </c>
    </row>
    <row r="18" spans="1:4" x14ac:dyDescent="0.2">
      <c r="A18" s="251">
        <v>1</v>
      </c>
      <c r="B18" s="252" t="s">
        <v>139</v>
      </c>
      <c r="C18" s="257">
        <v>0.2</v>
      </c>
    </row>
    <row r="19" spans="1:4" x14ac:dyDescent="0.2">
      <c r="A19" s="253">
        <v>2</v>
      </c>
      <c r="B19" s="254" t="s">
        <v>225</v>
      </c>
      <c r="C19" s="258">
        <v>0.19</v>
      </c>
    </row>
    <row r="20" spans="1:4" x14ac:dyDescent="0.2">
      <c r="A20" s="255"/>
      <c r="B20" s="256" t="s">
        <v>140</v>
      </c>
      <c r="C20" s="259"/>
    </row>
    <row r="21" spans="1:4" x14ac:dyDescent="0.2">
      <c r="A21" s="253">
        <v>3</v>
      </c>
      <c r="B21" s="254" t="s">
        <v>461</v>
      </c>
      <c r="C21" s="260">
        <v>45430</v>
      </c>
    </row>
    <row r="22" spans="1:4" x14ac:dyDescent="0.2">
      <c r="A22" s="255"/>
      <c r="B22" s="256"/>
      <c r="C22" s="261"/>
    </row>
    <row r="23" spans="1:4" x14ac:dyDescent="0.2">
      <c r="A23" s="253">
        <v>4</v>
      </c>
      <c r="B23" s="254" t="s">
        <v>114</v>
      </c>
      <c r="C23" s="260">
        <v>45430</v>
      </c>
      <c r="D23" t="str">
        <f>IF(C23&lt;C21,"Error: Date must start after Emergence","")</f>
        <v/>
      </c>
    </row>
    <row r="24" spans="1:4" x14ac:dyDescent="0.2">
      <c r="A24" s="255"/>
      <c r="B24" s="256" t="s">
        <v>115</v>
      </c>
      <c r="C24" s="259"/>
    </row>
    <row r="25" spans="1:4" x14ac:dyDescent="0.2">
      <c r="A25" s="251">
        <v>5</v>
      </c>
      <c r="B25" s="252" t="s">
        <v>226</v>
      </c>
      <c r="C25" s="257">
        <v>6</v>
      </c>
    </row>
    <row r="26" spans="1:4" x14ac:dyDescent="0.2">
      <c r="C26" s="262"/>
    </row>
    <row r="27" spans="1:4" x14ac:dyDescent="0.2">
      <c r="A27" s="251">
        <v>6</v>
      </c>
      <c r="B27" s="252" t="s">
        <v>0</v>
      </c>
      <c r="C27" s="257">
        <v>45</v>
      </c>
    </row>
    <row r="28" spans="1:4" x14ac:dyDescent="0.2">
      <c r="C28" s="262"/>
    </row>
    <row r="29" spans="1:4" x14ac:dyDescent="0.2">
      <c r="A29" s="253">
        <v>7</v>
      </c>
      <c r="B29" s="254" t="s">
        <v>119</v>
      </c>
      <c r="C29" s="260">
        <v>45449</v>
      </c>
      <c r="D29" t="str">
        <f>IF(C29&lt;C21,"Error: Date must start after Emergence","")</f>
        <v/>
      </c>
    </row>
    <row r="30" spans="1:4" x14ac:dyDescent="0.2">
      <c r="A30" s="255"/>
      <c r="B30" s="256" t="s">
        <v>92</v>
      </c>
      <c r="C30" s="259"/>
    </row>
    <row r="31" spans="1:4" x14ac:dyDescent="0.2">
      <c r="C31" s="262"/>
    </row>
    <row r="32" spans="1:4" x14ac:dyDescent="0.2">
      <c r="A32" s="251">
        <v>8</v>
      </c>
      <c r="B32" s="252" t="s">
        <v>116</v>
      </c>
      <c r="C32" s="263">
        <v>45479</v>
      </c>
      <c r="D32" t="str">
        <f>IF(C32&lt;C29,"Error: must be later than date listed above","")</f>
        <v/>
      </c>
    </row>
    <row r="33" spans="1:4" x14ac:dyDescent="0.2">
      <c r="C33" s="262"/>
    </row>
    <row r="34" spans="1:4" x14ac:dyDescent="0.2">
      <c r="A34" s="251">
        <v>9</v>
      </c>
      <c r="B34" s="252" t="s">
        <v>117</v>
      </c>
      <c r="C34" s="263">
        <v>45515</v>
      </c>
      <c r="D34" t="str">
        <f>IF(C34&lt;C32,"Error: must be later than date listed above","")</f>
        <v/>
      </c>
    </row>
    <row r="35" spans="1:4" x14ac:dyDescent="0.2">
      <c r="C35" s="262"/>
    </row>
    <row r="36" spans="1:4" x14ac:dyDescent="0.2">
      <c r="A36" s="251">
        <v>10</v>
      </c>
      <c r="B36" s="252" t="s">
        <v>118</v>
      </c>
      <c r="C36" s="263">
        <v>45543</v>
      </c>
      <c r="D36" t="str">
        <f>IF(C36&lt;C34,"Error: must be later than date listed above","")</f>
        <v/>
      </c>
    </row>
    <row r="37" spans="1:4" x14ac:dyDescent="0.2">
      <c r="C37" s="262"/>
      <c r="D37" t="str">
        <f>IF(C36-C23&gt;150,"Water Budget Exceeds 150 Days","")</f>
        <v/>
      </c>
    </row>
    <row r="38" spans="1:4" x14ac:dyDescent="0.2">
      <c r="A38" s="251">
        <v>11</v>
      </c>
      <c r="B38" s="252" t="s">
        <v>40</v>
      </c>
      <c r="C38" s="257">
        <v>0.25</v>
      </c>
    </row>
    <row r="39" spans="1:4" x14ac:dyDescent="0.2">
      <c r="C39" s="262"/>
    </row>
    <row r="40" spans="1:4" x14ac:dyDescent="0.2">
      <c r="A40" s="251">
        <v>12</v>
      </c>
      <c r="B40" s="252" t="s">
        <v>237</v>
      </c>
      <c r="C40" s="257">
        <v>1.2</v>
      </c>
    </row>
    <row r="41" spans="1:4" x14ac:dyDescent="0.2">
      <c r="C41" s="262"/>
    </row>
    <row r="42" spans="1:4" x14ac:dyDescent="0.2">
      <c r="A42" s="251">
        <v>13</v>
      </c>
      <c r="B42" s="252" t="s">
        <v>42</v>
      </c>
      <c r="C42" s="257">
        <v>0.6</v>
      </c>
    </row>
    <row r="44" spans="1:4" x14ac:dyDescent="0.2">
      <c r="A44" s="251">
        <v>14</v>
      </c>
      <c r="B44" t="s">
        <v>238</v>
      </c>
      <c r="C44" s="266">
        <v>0.5</v>
      </c>
    </row>
    <row r="46" spans="1:4" x14ac:dyDescent="0.2">
      <c r="A46">
        <v>15</v>
      </c>
      <c r="B46" t="s">
        <v>239</v>
      </c>
      <c r="C46" s="250">
        <v>1</v>
      </c>
    </row>
    <row r="48" spans="1:4" x14ac:dyDescent="0.2">
      <c r="B48" t="s">
        <v>94</v>
      </c>
    </row>
    <row r="50" spans="2:6" x14ac:dyDescent="0.2">
      <c r="B50" t="s">
        <v>93</v>
      </c>
    </row>
    <row r="52" spans="2:6" x14ac:dyDescent="0.2">
      <c r="C52">
        <v>0.39</v>
      </c>
      <c r="D52">
        <v>0.19</v>
      </c>
      <c r="E52">
        <f t="shared" ref="E52" si="0">C52-D52</f>
        <v>0.2</v>
      </c>
    </row>
    <row r="53" spans="2:6" x14ac:dyDescent="0.2">
      <c r="B53" t="s">
        <v>58</v>
      </c>
      <c r="C53" t="s">
        <v>20</v>
      </c>
      <c r="D53" t="s">
        <v>66</v>
      </c>
      <c r="E53" t="s">
        <v>5</v>
      </c>
      <c r="F53" t="s">
        <v>8</v>
      </c>
    </row>
    <row r="54" spans="2:6" x14ac:dyDescent="0.2">
      <c r="B54" t="s">
        <v>59</v>
      </c>
      <c r="C54" t="s">
        <v>65</v>
      </c>
      <c r="D54" t="s">
        <v>67</v>
      </c>
      <c r="E54" t="s">
        <v>69</v>
      </c>
      <c r="F54" t="s">
        <v>69</v>
      </c>
    </row>
    <row r="55" spans="2:6" x14ac:dyDescent="0.2">
      <c r="B55" t="s">
        <v>60</v>
      </c>
      <c r="C55" t="s">
        <v>56</v>
      </c>
      <c r="D55" t="s">
        <v>56</v>
      </c>
      <c r="E55" t="s">
        <v>56</v>
      </c>
      <c r="F55" t="s">
        <v>56</v>
      </c>
    </row>
    <row r="56" spans="2:6" x14ac:dyDescent="0.2">
      <c r="C56" t="s">
        <v>227</v>
      </c>
      <c r="D56" t="s">
        <v>227</v>
      </c>
      <c r="E56" t="s">
        <v>227</v>
      </c>
      <c r="F56" t="s">
        <v>68</v>
      </c>
    </row>
    <row r="76" spans="2:3" x14ac:dyDescent="0.2">
      <c r="B76" t="s">
        <v>1</v>
      </c>
      <c r="C76">
        <f>+(C27-C25)/(C32-C23)</f>
        <v>0.79591836734693877</v>
      </c>
    </row>
    <row r="77" spans="2:3" x14ac:dyDescent="0.2">
      <c r="B77" t="s">
        <v>2</v>
      </c>
      <c r="C77">
        <f>+(C40-C38)/(C32-C29)</f>
        <v>3.1666666666666662E-2</v>
      </c>
    </row>
    <row r="78" spans="2:3" x14ac:dyDescent="0.2">
      <c r="B78" t="s">
        <v>3</v>
      </c>
      <c r="C78">
        <f>+(C40-C42)/(C36-C34)</f>
        <v>2.1428571428571429E-2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176CD-BC78-CE41-B17A-D294C7C507EE}">
  <dimension ref="A1:AA167"/>
  <sheetViews>
    <sheetView tabSelected="1" zoomScale="70" zoomScaleNormal="70" workbookViewId="0">
      <selection activeCell="V11" sqref="V11"/>
    </sheetView>
  </sheetViews>
  <sheetFormatPr defaultColWidth="11.42578125" defaultRowHeight="12.75" x14ac:dyDescent="0.2"/>
  <cols>
    <col min="4" max="4" width="21.28515625" customWidth="1"/>
  </cols>
  <sheetData>
    <row r="1" spans="1:27" ht="28.5" thickBot="1" x14ac:dyDescent="0.45">
      <c r="A1" s="278" t="s">
        <v>462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  <c r="V1" s="279"/>
      <c r="W1" s="279"/>
      <c r="X1" s="279"/>
      <c r="Y1" s="279"/>
      <c r="Z1" s="280"/>
    </row>
    <row r="4" spans="1:27" ht="15.75" x14ac:dyDescent="0.25">
      <c r="A4" s="285" t="s">
        <v>111</v>
      </c>
      <c r="B4" s="286"/>
      <c r="C4" s="286"/>
      <c r="D4" s="286"/>
      <c r="E4" s="287"/>
      <c r="F4" s="281">
        <v>0.5</v>
      </c>
      <c r="L4" s="249">
        <v>45420</v>
      </c>
      <c r="M4" s="249">
        <v>45428</v>
      </c>
      <c r="N4" s="249">
        <v>45439</v>
      </c>
      <c r="O4" s="249">
        <v>45456</v>
      </c>
      <c r="P4" s="249">
        <v>45466</v>
      </c>
      <c r="Q4" s="249">
        <v>45479</v>
      </c>
      <c r="R4" s="249">
        <v>45485</v>
      </c>
      <c r="S4" s="249">
        <v>45492</v>
      </c>
      <c r="T4" s="249">
        <v>45504</v>
      </c>
      <c r="U4" s="249">
        <v>45524</v>
      </c>
      <c r="V4" s="249">
        <v>45529</v>
      </c>
      <c r="W4" s="249">
        <v>45535</v>
      </c>
      <c r="X4" s="249">
        <v>45541</v>
      </c>
      <c r="Y4" s="249">
        <v>45548</v>
      </c>
      <c r="Z4" s="249">
        <v>45555</v>
      </c>
      <c r="AA4" s="249">
        <v>45565</v>
      </c>
    </row>
    <row r="5" spans="1:27" ht="15" x14ac:dyDescent="0.2">
      <c r="A5" s="288" t="s">
        <v>112</v>
      </c>
      <c r="B5" s="289"/>
      <c r="C5" s="289"/>
      <c r="D5" s="289"/>
      <c r="E5" s="290"/>
      <c r="F5" s="282"/>
      <c r="L5">
        <v>0.21683734600000001</v>
      </c>
      <c r="M5">
        <v>0.26278446499999997</v>
      </c>
      <c r="N5">
        <v>0.26012612575000005</v>
      </c>
      <c r="O5">
        <v>0.28239933774999998</v>
      </c>
      <c r="P5">
        <v>0.48757654099999997</v>
      </c>
      <c r="Q5">
        <v>0.82851265024999998</v>
      </c>
      <c r="R5">
        <v>0.89526885799999989</v>
      </c>
      <c r="S5">
        <v>0.92036209949999992</v>
      </c>
      <c r="T5">
        <v>0.98555945750000007</v>
      </c>
      <c r="U5">
        <v>0.97990161275000009</v>
      </c>
      <c r="V5">
        <v>0.9692046835</v>
      </c>
      <c r="W5">
        <v>0.97033367324999997</v>
      </c>
      <c r="X5">
        <v>0.89976876625000002</v>
      </c>
      <c r="Y5">
        <v>0.74023755699999993</v>
      </c>
      <c r="Z5">
        <v>0.66244503999999993</v>
      </c>
      <c r="AA5">
        <v>0.53889102600000005</v>
      </c>
    </row>
    <row r="6" spans="1:27" x14ac:dyDescent="0.2">
      <c r="G6" s="250"/>
    </row>
    <row r="7" spans="1:27" ht="15.75" x14ac:dyDescent="0.25">
      <c r="A7" s="283" t="s">
        <v>113</v>
      </c>
      <c r="B7" s="284"/>
      <c r="C7" s="284"/>
      <c r="D7" s="284"/>
      <c r="E7" s="272">
        <f>+Input_!C23</f>
        <v>45430</v>
      </c>
      <c r="F7" s="271">
        <v>1</v>
      </c>
    </row>
    <row r="9" spans="1:27" x14ac:dyDescent="0.2">
      <c r="D9" t="s">
        <v>99</v>
      </c>
    </row>
    <row r="10" spans="1:27" x14ac:dyDescent="0.2">
      <c r="B10" s="273" t="s">
        <v>228</v>
      </c>
      <c r="C10" s="273" t="s">
        <v>459</v>
      </c>
      <c r="D10" s="277" t="s">
        <v>77</v>
      </c>
      <c r="E10" s="277" t="s">
        <v>228</v>
      </c>
      <c r="F10" s="277" t="s">
        <v>228</v>
      </c>
      <c r="G10" s="277" t="s">
        <v>228</v>
      </c>
      <c r="H10" s="277"/>
      <c r="I10" s="277" t="s">
        <v>5</v>
      </c>
      <c r="J10" s="277" t="s">
        <v>107</v>
      </c>
      <c r="K10" s="277" t="s">
        <v>138</v>
      </c>
      <c r="P10" s="277"/>
      <c r="Q10" s="277" t="s">
        <v>8</v>
      </c>
      <c r="R10" s="277" t="s">
        <v>8</v>
      </c>
      <c r="S10" s="277" t="s">
        <v>5</v>
      </c>
      <c r="T10" s="277" t="s">
        <v>8</v>
      </c>
      <c r="U10" s="277" t="s">
        <v>76</v>
      </c>
      <c r="V10" s="273" t="s">
        <v>463</v>
      </c>
      <c r="W10" s="277"/>
      <c r="X10" s="277"/>
      <c r="Y10" s="277"/>
      <c r="Z10" s="277"/>
    </row>
    <row r="11" spans="1:27" x14ac:dyDescent="0.2">
      <c r="B11" s="274" t="s">
        <v>78</v>
      </c>
      <c r="C11" s="276" t="s">
        <v>460</v>
      </c>
      <c r="D11" s="274" t="s">
        <v>78</v>
      </c>
      <c r="E11" s="274" t="s">
        <v>79</v>
      </c>
      <c r="F11" s="274" t="s">
        <v>79</v>
      </c>
      <c r="G11" s="274" t="s">
        <v>27</v>
      </c>
      <c r="H11" s="274" t="s">
        <v>77</v>
      </c>
      <c r="I11" s="274" t="s">
        <v>9</v>
      </c>
      <c r="J11" s="274" t="s">
        <v>8</v>
      </c>
      <c r="K11" s="274" t="s">
        <v>16</v>
      </c>
      <c r="P11" s="274"/>
      <c r="Q11" s="274" t="s">
        <v>10</v>
      </c>
      <c r="R11" s="274" t="s">
        <v>10</v>
      </c>
      <c r="S11" s="274" t="s">
        <v>8</v>
      </c>
      <c r="T11" s="274" t="s">
        <v>10</v>
      </c>
      <c r="U11" s="274" t="s">
        <v>109</v>
      </c>
      <c r="V11" s="274"/>
      <c r="W11" s="274"/>
      <c r="X11" s="274"/>
      <c r="Y11" s="274"/>
      <c r="Z11" s="274"/>
    </row>
    <row r="12" spans="1:27" x14ac:dyDescent="0.2">
      <c r="B12" s="274" t="s">
        <v>11</v>
      </c>
      <c r="C12" s="274"/>
      <c r="D12" s="274" t="s">
        <v>12</v>
      </c>
      <c r="E12" s="274" t="s">
        <v>26</v>
      </c>
      <c r="F12" s="274" t="s">
        <v>82</v>
      </c>
      <c r="G12" s="274" t="s">
        <v>9</v>
      </c>
      <c r="H12" s="274" t="s">
        <v>9</v>
      </c>
      <c r="I12" s="274" t="s">
        <v>75</v>
      </c>
      <c r="J12" s="274" t="s">
        <v>108</v>
      </c>
      <c r="K12" s="274"/>
      <c r="P12" s="274" t="s">
        <v>13</v>
      </c>
      <c r="Q12" s="274" t="s">
        <v>7</v>
      </c>
      <c r="R12" s="274" t="s">
        <v>71</v>
      </c>
      <c r="S12" s="274" t="s">
        <v>70</v>
      </c>
      <c r="T12" s="274" t="s">
        <v>6</v>
      </c>
      <c r="U12" s="274" t="s">
        <v>110</v>
      </c>
      <c r="V12" s="274"/>
      <c r="W12" s="274" t="s">
        <v>33</v>
      </c>
      <c r="X12" s="274" t="s">
        <v>33</v>
      </c>
      <c r="Y12" s="274" t="s">
        <v>33</v>
      </c>
      <c r="Z12" s="274" t="s">
        <v>33</v>
      </c>
    </row>
    <row r="13" spans="1:27" x14ac:dyDescent="0.2">
      <c r="B13" s="274" t="s">
        <v>14</v>
      </c>
      <c r="C13" s="274"/>
      <c r="D13" s="274" t="s">
        <v>15</v>
      </c>
      <c r="E13" s="274" t="s">
        <v>16</v>
      </c>
      <c r="F13" s="274" t="s">
        <v>17</v>
      </c>
      <c r="G13" s="274" t="s">
        <v>105</v>
      </c>
      <c r="H13" s="274" t="s">
        <v>105</v>
      </c>
      <c r="I13" s="274" t="s">
        <v>74</v>
      </c>
      <c r="J13" s="274"/>
      <c r="K13" s="274"/>
      <c r="P13" s="274" t="s">
        <v>19</v>
      </c>
      <c r="Q13" s="274" t="s">
        <v>20</v>
      </c>
      <c r="R13" s="274" t="s">
        <v>72</v>
      </c>
      <c r="S13" s="274"/>
      <c r="T13" s="274"/>
      <c r="U13" s="274" t="s">
        <v>80</v>
      </c>
      <c r="V13" s="274"/>
      <c r="W13" s="274" t="s">
        <v>34</v>
      </c>
      <c r="X13" s="274" t="s">
        <v>35</v>
      </c>
      <c r="Y13" s="274" t="s">
        <v>16</v>
      </c>
      <c r="Z13" s="274" t="s">
        <v>36</v>
      </c>
    </row>
    <row r="14" spans="1:27" x14ac:dyDescent="0.2">
      <c r="B14" s="274" t="s">
        <v>100</v>
      </c>
      <c r="C14" s="274"/>
      <c r="D14" s="274" t="s">
        <v>101</v>
      </c>
      <c r="E14" s="274" t="s">
        <v>102</v>
      </c>
      <c r="F14" s="274" t="s">
        <v>103</v>
      </c>
      <c r="G14" s="274" t="s">
        <v>106</v>
      </c>
      <c r="H14" s="274" t="s">
        <v>106</v>
      </c>
      <c r="I14" s="274" t="s">
        <v>104</v>
      </c>
      <c r="J14" s="274"/>
      <c r="K14" s="274"/>
      <c r="P14" s="274"/>
      <c r="Q14" s="274"/>
      <c r="R14" s="274"/>
      <c r="S14" s="274"/>
      <c r="T14" s="274"/>
      <c r="U14" s="274" t="s">
        <v>18</v>
      </c>
      <c r="V14" s="274"/>
      <c r="W14" s="274"/>
      <c r="X14" s="274"/>
      <c r="Y14" s="274"/>
      <c r="Z14" s="274"/>
    </row>
    <row r="15" spans="1:27" x14ac:dyDescent="0.2">
      <c r="A15" t="s">
        <v>21</v>
      </c>
      <c r="B15" s="275" t="s">
        <v>22</v>
      </c>
      <c r="C15" s="275"/>
      <c r="D15" s="275" t="s">
        <v>22</v>
      </c>
      <c r="E15" s="275" t="s">
        <v>24</v>
      </c>
      <c r="F15" s="275" t="s">
        <v>24</v>
      </c>
      <c r="G15" s="275" t="s">
        <v>73</v>
      </c>
      <c r="H15" s="275" t="s">
        <v>73</v>
      </c>
      <c r="I15" s="275" t="s">
        <v>24</v>
      </c>
      <c r="J15" s="275" t="s">
        <v>24</v>
      </c>
      <c r="K15" s="275" t="s">
        <v>81</v>
      </c>
      <c r="O15" t="str">
        <f t="shared" ref="O15:O78" si="0">+A15</f>
        <v xml:space="preserve">Day </v>
      </c>
      <c r="P15" s="275" t="s">
        <v>24</v>
      </c>
      <c r="Q15" s="275" t="s">
        <v>24</v>
      </c>
      <c r="R15" s="275" t="s">
        <v>24</v>
      </c>
      <c r="S15" s="275" t="s">
        <v>24</v>
      </c>
      <c r="T15" s="275" t="s">
        <v>24</v>
      </c>
      <c r="U15" s="275" t="s">
        <v>81</v>
      </c>
      <c r="V15" s="275"/>
      <c r="W15" s="275"/>
      <c r="X15" s="275"/>
      <c r="Y15" s="275"/>
      <c r="Z15" s="275"/>
    </row>
    <row r="17" spans="1:26" x14ac:dyDescent="0.2">
      <c r="A17" s="249">
        <f>+Input_!C23</f>
        <v>45430</v>
      </c>
      <c r="B17">
        <v>0.25</v>
      </c>
      <c r="C17">
        <v>0.25</v>
      </c>
      <c r="D17">
        <f>IF(B18="","",IF(B18&lt;0.0001,0,IF(B18&gt;0.0001,C17*B18,"")))</f>
        <v>0.03</v>
      </c>
      <c r="E17">
        <v>0.14015755599999999</v>
      </c>
      <c r="H17" s="250">
        <f>IF(F7&gt;0.0001,F7,"")</f>
        <v>1</v>
      </c>
      <c r="I17">
        <f>IF(B18&gt;-0.0001,IF((+H17*S17)&lt;0,0,+H17*S17),"")</f>
        <v>1.3591836734693878</v>
      </c>
      <c r="J17">
        <f>IF(B18&gt;-0.0001,Q17-U17,"")</f>
        <v>0</v>
      </c>
      <c r="O17" s="249">
        <f t="shared" si="0"/>
        <v>45430</v>
      </c>
      <c r="P17">
        <f>IF(A17&gt;Input_!$C$32,+P16,(IF(A17&lt;Input_!$C$23,"",('Budget (2)'!A17-Input_!$C$23)*Input_!$C$76+Input_!$C$25)))</f>
        <v>6.795918367346939</v>
      </c>
      <c r="Q17">
        <f>(+P17*Input_!$C$18)+R17</f>
        <v>2.6504081632653063</v>
      </c>
      <c r="R17">
        <f>+P17*Input_!$C$19</f>
        <v>1.2912244897959184</v>
      </c>
      <c r="S17">
        <f>+Q17-R17</f>
        <v>1.3591836734693878</v>
      </c>
      <c r="T17">
        <f t="shared" ref="T17:T48" si="1">+(1-$F$4)*S17+R17</f>
        <v>1.9708163265306125</v>
      </c>
      <c r="U17">
        <f>MAX(IF(B18&gt;-0.0001,(+I17+R17),""),R17)</f>
        <v>2.6504081632653063</v>
      </c>
      <c r="V17">
        <f>U17/P17</f>
        <v>0.39</v>
      </c>
      <c r="W17">
        <f>+B18</f>
        <v>0.12</v>
      </c>
      <c r="X17">
        <f>+D17</f>
        <v>0.03</v>
      </c>
      <c r="Y17">
        <f>+E17</f>
        <v>0.14015755599999999</v>
      </c>
      <c r="Z17">
        <f>+F17</f>
        <v>0</v>
      </c>
    </row>
    <row r="18" spans="1:26" x14ac:dyDescent="0.2">
      <c r="A18" s="249">
        <f>IF(A17="","",IF((1+A17)&lt;Input_!$C$36,1+A17,""))</f>
        <v>45431</v>
      </c>
      <c r="B18">
        <v>0.12</v>
      </c>
      <c r="C18">
        <v>0.25</v>
      </c>
      <c r="D18">
        <f t="shared" ref="D18:D81" si="2">IF(B19="","",IF(B19&lt;0.0001,0,IF(B19&gt;0.0001,C18*B19,"")))</f>
        <v>2.75E-2</v>
      </c>
      <c r="E18">
        <v>9.8425249999999995E-3</v>
      </c>
      <c r="G18" s="270">
        <v>1</v>
      </c>
      <c r="H18" s="250">
        <f t="shared" ref="H18:H49" si="3">IF(B19="","",IF(B19&gt;-0.0001,IF(G18&gt;0.0001,+G18,IF((+U18-R18)/(Q18-R18)&gt;1,1,(MAX(0,(+U18-R18)/(Q18-R18))))),""))</f>
        <v>1</v>
      </c>
      <c r="I18">
        <f t="shared" ref="I18:I49" si="4">IF(B19="","",IF(B19&gt;-0.0001,IF((+U18-R18)&lt;0,0,+U18-R18),""))</f>
        <v>1.5183673469387757</v>
      </c>
      <c r="J18">
        <f t="shared" ref="J18:J49" si="5">IF(B19="","",IF(B19&gt;-0.0001,IF((Q18-U18)&lt;0,0,Q18-U18),""))</f>
        <v>0</v>
      </c>
      <c r="K18">
        <f t="shared" ref="K18:K81" si="6">IF(E18&gt;0.001,MIN(J17+D18,E18),"")</f>
        <v>9.8425249999999995E-3</v>
      </c>
      <c r="O18" s="249">
        <f t="shared" si="0"/>
        <v>45431</v>
      </c>
      <c r="P18">
        <f>IF(A18&gt;Input_!$C$32,+P17,(IF(A18&lt;Input_!$C$23,"",('Budget (2)'!A18-Input_!$C$23)*Input_!$C$76+Input_!$C$25)))</f>
        <v>7.591836734693878</v>
      </c>
      <c r="Q18">
        <f>(+P18*Input_!$C$18)+R18</f>
        <v>2.9608163265306127</v>
      </c>
      <c r="R18">
        <f>+P18*Input_!$C$19</f>
        <v>1.4424489795918369</v>
      </c>
      <c r="S18">
        <f t="shared" ref="S18:S81" si="7">+Q18-R18</f>
        <v>1.5183673469387757</v>
      </c>
      <c r="T18">
        <f t="shared" si="1"/>
        <v>2.2016326530612247</v>
      </c>
      <c r="U18">
        <f t="shared" ref="U18:U49" si="8">IF(B19="",0,IF(B19&gt;-0.0001,MAX(IF(G18&gt;0.001,(G18*S18+R18),MIN((+U17+E18+F18-D18+Q18-Q17),Q18)),R18),""))</f>
        <v>2.9608163265306127</v>
      </c>
      <c r="V18">
        <f t="shared" ref="V18:V81" si="9">U18/P18</f>
        <v>0.39</v>
      </c>
      <c r="W18">
        <f t="shared" ref="W18:W49" si="10">IF(+B19&gt;-0.01,+B19+W17,"")</f>
        <v>0.22999999999999998</v>
      </c>
      <c r="X18">
        <f>IF(E18="",0,IF(E18&gt;-0.0001,MAX(IF(I18&gt;0.001,(I18*U18+T18),MIN((+X17+G18+H18-F18+S18-S17),S18)),T18),""))</f>
        <v>6.6972394835485227</v>
      </c>
      <c r="Y18">
        <f t="shared" ref="Y18:Y49" si="11">IF(+B19&gt;-0.01,+E18+Y17,"")</f>
        <v>0.15000008099999998</v>
      </c>
      <c r="Z18">
        <f t="shared" ref="Z18:Z49" si="12">IF(+B19&gt;-0.01,+F18+Z17,"")</f>
        <v>0</v>
      </c>
    </row>
    <row r="19" spans="1:26" x14ac:dyDescent="0.2">
      <c r="A19" s="249">
        <f>IF(A18="","",IF((1+A18)&lt;Input_!$C$36,1+A18,""))</f>
        <v>45432</v>
      </c>
      <c r="B19">
        <v>0.11</v>
      </c>
      <c r="C19">
        <v>0.25</v>
      </c>
      <c r="D19">
        <f t="shared" si="2"/>
        <v>0.03</v>
      </c>
      <c r="E19">
        <v>2.0078750999999999E-2</v>
      </c>
      <c r="G19" s="270"/>
      <c r="H19" s="250">
        <f t="shared" si="3"/>
        <v>0.99408587346715349</v>
      </c>
      <c r="I19">
        <f t="shared" si="4"/>
        <v>1.6676297714081638</v>
      </c>
      <c r="J19">
        <f t="shared" si="5"/>
        <v>9.9212489999995768E-3</v>
      </c>
      <c r="K19">
        <f t="shared" si="6"/>
        <v>2.0078750999999999E-2</v>
      </c>
      <c r="O19" s="249">
        <f t="shared" si="0"/>
        <v>45432</v>
      </c>
      <c r="P19">
        <f>IF(A19&gt;Input_!$C$32,+P18,(IF(A19&lt;Input_!$C$23,"",('Budget (2)'!A19-Input_!$C$23)*Input_!$C$76+Input_!$C$25)))</f>
        <v>8.387755102040817</v>
      </c>
      <c r="Q19">
        <f>(+P19*Input_!$C$18)+R19</f>
        <v>3.2712244897959186</v>
      </c>
      <c r="R19">
        <f>+P19*Input_!$C$19</f>
        <v>1.5936734693877552</v>
      </c>
      <c r="S19">
        <f t="shared" si="7"/>
        <v>1.6775510204081634</v>
      </c>
      <c r="T19">
        <f t="shared" si="1"/>
        <v>2.4324489795918369</v>
      </c>
      <c r="U19">
        <f t="shared" si="8"/>
        <v>3.261303240795919</v>
      </c>
      <c r="V19">
        <f t="shared" si="9"/>
        <v>0.38881717469343069</v>
      </c>
      <c r="W19">
        <f t="shared" si="10"/>
        <v>0.35</v>
      </c>
      <c r="X19">
        <f t="shared" ref="X19:X82" si="13">IF(E19="",0,IF(E19&gt;-0.0001,MAX(IF(I19&gt;0.001,(I19*U19+T19),MIN((+X18+G19+H19-F19+S19-S18),S19)),T19),""))</f>
        <v>7.8710953575330391</v>
      </c>
      <c r="Y19">
        <f t="shared" si="11"/>
        <v>0.17007883199999999</v>
      </c>
      <c r="Z19">
        <f t="shared" si="12"/>
        <v>0</v>
      </c>
    </row>
    <row r="20" spans="1:26" x14ac:dyDescent="0.2">
      <c r="A20" s="249">
        <f>IF(A19="","",IF((1+A19)&lt;Input_!$C$36,1+A19,""))</f>
        <v>45433</v>
      </c>
      <c r="B20">
        <v>0.12</v>
      </c>
      <c r="C20">
        <v>0.25</v>
      </c>
      <c r="D20">
        <f t="shared" si="2"/>
        <v>0.05</v>
      </c>
      <c r="E20">
        <v>0</v>
      </c>
      <c r="G20" s="270"/>
      <c r="H20" s="250">
        <f t="shared" si="3"/>
        <v>0.96737620887777831</v>
      </c>
      <c r="I20">
        <f t="shared" si="4"/>
        <v>1.7768134448775523</v>
      </c>
      <c r="J20">
        <f t="shared" si="5"/>
        <v>5.9921248999998955E-2</v>
      </c>
      <c r="K20" t="str">
        <f t="shared" si="6"/>
        <v/>
      </c>
      <c r="L20" t="s">
        <v>25</v>
      </c>
      <c r="O20" s="249">
        <f t="shared" si="0"/>
        <v>45433</v>
      </c>
      <c r="P20">
        <f>IF(A20&gt;Input_!$C$32,+P19,(IF(A20&lt;Input_!$C$23,"",('Budget (2)'!A20-Input_!$C$23)*Input_!$C$76+Input_!$C$25)))</f>
        <v>9.183673469387756</v>
      </c>
      <c r="Q20">
        <f>(+P20*Input_!$C$18)+R20</f>
        <v>3.581632653061225</v>
      </c>
      <c r="R20">
        <f>+P20*Input_!$C$19</f>
        <v>1.7448979591836737</v>
      </c>
      <c r="S20">
        <f t="shared" si="7"/>
        <v>1.8367346938775513</v>
      </c>
      <c r="T20">
        <f t="shared" si="1"/>
        <v>2.6632653061224492</v>
      </c>
      <c r="U20">
        <f t="shared" si="8"/>
        <v>3.5217114040612261</v>
      </c>
      <c r="V20">
        <f t="shared" si="9"/>
        <v>0.3834752417755557</v>
      </c>
      <c r="W20">
        <f t="shared" si="10"/>
        <v>0.55000000000000004</v>
      </c>
      <c r="X20">
        <f t="shared" si="13"/>
        <v>8.9206894778370369</v>
      </c>
      <c r="Y20">
        <f t="shared" si="11"/>
        <v>0.17007883199999999</v>
      </c>
      <c r="Z20">
        <f t="shared" si="12"/>
        <v>0</v>
      </c>
    </row>
    <row r="21" spans="1:26" x14ac:dyDescent="0.2">
      <c r="A21" s="249">
        <f>IF(A20="","",IF((1+A20)&lt;Input_!$C$36,1+A20,""))</f>
        <v>45434</v>
      </c>
      <c r="B21">
        <v>0.2</v>
      </c>
      <c r="C21">
        <v>0.25</v>
      </c>
      <c r="D21">
        <f t="shared" si="2"/>
        <v>5.7500000000000002E-2</v>
      </c>
      <c r="E21">
        <v>0</v>
      </c>
      <c r="G21" s="270"/>
      <c r="H21" s="250">
        <f t="shared" si="3"/>
        <v>0.94116931287321115</v>
      </c>
      <c r="I21">
        <f t="shared" si="4"/>
        <v>1.8784971183469403</v>
      </c>
      <c r="J21">
        <f t="shared" si="5"/>
        <v>0.11742124899999906</v>
      </c>
      <c r="K21" t="str">
        <f t="shared" si="6"/>
        <v/>
      </c>
      <c r="L21" t="s">
        <v>25</v>
      </c>
      <c r="O21" s="249">
        <f t="shared" si="0"/>
        <v>45434</v>
      </c>
      <c r="P21">
        <f>IF(A21&gt;Input_!$C$32,+P20,(IF(A21&lt;Input_!$C$23,"",('Budget (2)'!A21-Input_!$C$23)*Input_!$C$76+Input_!$C$25)))</f>
        <v>9.979591836734695</v>
      </c>
      <c r="Q21">
        <f>(+P21*Input_!$C$18)+R21</f>
        <v>3.8920408163265314</v>
      </c>
      <c r="R21">
        <f>+P21*Input_!$C$19</f>
        <v>1.896122448979592</v>
      </c>
      <c r="S21">
        <f t="shared" si="7"/>
        <v>1.9959183673469394</v>
      </c>
      <c r="T21">
        <f t="shared" si="1"/>
        <v>2.8940816326530618</v>
      </c>
      <c r="U21">
        <f t="shared" si="8"/>
        <v>3.7746195673265324</v>
      </c>
      <c r="V21">
        <f t="shared" si="9"/>
        <v>0.37823386257464225</v>
      </c>
      <c r="W21">
        <f t="shared" si="10"/>
        <v>0.78</v>
      </c>
      <c r="X21">
        <f t="shared" si="13"/>
        <v>9.9846936127319275</v>
      </c>
      <c r="Y21">
        <f t="shared" si="11"/>
        <v>0.17007883199999999</v>
      </c>
      <c r="Z21">
        <f t="shared" si="12"/>
        <v>0</v>
      </c>
    </row>
    <row r="22" spans="1:26" x14ac:dyDescent="0.2">
      <c r="A22" s="249">
        <f>IF(A21="","",IF((1+A21)&lt;Input_!$C$36,1+A21,""))</f>
        <v>45435</v>
      </c>
      <c r="B22">
        <v>0.23</v>
      </c>
      <c r="C22">
        <v>0.25</v>
      </c>
      <c r="D22">
        <f t="shared" si="2"/>
        <v>6.5000000000000002E-2</v>
      </c>
      <c r="E22">
        <v>0</v>
      </c>
      <c r="G22" s="270"/>
      <c r="H22" s="250">
        <f t="shared" si="3"/>
        <v>0.91535377650568228</v>
      </c>
      <c r="I22">
        <f t="shared" si="4"/>
        <v>1.972680791816328</v>
      </c>
      <c r="J22">
        <f t="shared" si="5"/>
        <v>0.18242124899999901</v>
      </c>
      <c r="K22" t="str">
        <f t="shared" si="6"/>
        <v/>
      </c>
      <c r="L22" t="s">
        <v>25</v>
      </c>
      <c r="O22" s="249">
        <f t="shared" si="0"/>
        <v>45435</v>
      </c>
      <c r="P22">
        <f>IF(A22&gt;Input_!$C$32,+P21,(IF(A22&lt;Input_!$C$23,"",('Budget (2)'!A22-Input_!$C$23)*Input_!$C$76+Input_!$C$25)))</f>
        <v>10.775510204081632</v>
      </c>
      <c r="Q22">
        <f>(+P22*Input_!$C$18)+R22</f>
        <v>4.2024489795918374</v>
      </c>
      <c r="R22">
        <f>+P22*Input_!$C$19</f>
        <v>2.0473469387755103</v>
      </c>
      <c r="S22">
        <f t="shared" si="7"/>
        <v>2.1551020408163271</v>
      </c>
      <c r="T22">
        <f t="shared" si="1"/>
        <v>3.1248979591836736</v>
      </c>
      <c r="U22">
        <f t="shared" si="8"/>
        <v>4.0200277305918384</v>
      </c>
      <c r="V22">
        <f t="shared" si="9"/>
        <v>0.37307075530113654</v>
      </c>
      <c r="W22">
        <f t="shared" si="10"/>
        <v>1.04</v>
      </c>
      <c r="X22">
        <f t="shared" si="13"/>
        <v>11.055129445891177</v>
      </c>
      <c r="Y22">
        <f t="shared" si="11"/>
        <v>0.17007883199999999</v>
      </c>
      <c r="Z22">
        <f t="shared" si="12"/>
        <v>0</v>
      </c>
    </row>
    <row r="23" spans="1:26" x14ac:dyDescent="0.2">
      <c r="A23" s="249">
        <f>IF(A22="","",IF((1+A22)&lt;Input_!$C$36,1+A22,""))</f>
        <v>45436</v>
      </c>
      <c r="B23">
        <v>0.26</v>
      </c>
      <c r="C23">
        <v>0.25</v>
      </c>
      <c r="D23">
        <f t="shared" si="2"/>
        <v>6.5000000000000002E-2</v>
      </c>
      <c r="E23">
        <v>0</v>
      </c>
      <c r="G23" s="270"/>
      <c r="H23" s="250">
        <f t="shared" si="3"/>
        <v>0.89308958376543279</v>
      </c>
      <c r="I23">
        <f t="shared" si="4"/>
        <v>2.0668644652857164</v>
      </c>
      <c r="J23">
        <f t="shared" si="5"/>
        <v>0.24742124899999851</v>
      </c>
      <c r="K23" t="str">
        <f t="shared" si="6"/>
        <v/>
      </c>
      <c r="L23" t="s">
        <v>25</v>
      </c>
      <c r="O23" s="249">
        <f t="shared" si="0"/>
        <v>45436</v>
      </c>
      <c r="P23">
        <f>IF(A23&gt;Input_!$C$32,+P22,(IF(A23&lt;Input_!$C$23,"",('Budget (2)'!A23-Input_!$C$23)*Input_!$C$76+Input_!$C$25)))</f>
        <v>11.571428571428571</v>
      </c>
      <c r="Q23">
        <f>(+P23*Input_!$C$18)+R23</f>
        <v>4.5128571428571433</v>
      </c>
      <c r="R23">
        <f>+P23*Input_!$C$19</f>
        <v>2.1985714285714284</v>
      </c>
      <c r="S23">
        <f t="shared" si="7"/>
        <v>2.3142857142857149</v>
      </c>
      <c r="T23">
        <f t="shared" si="1"/>
        <v>3.3557142857142859</v>
      </c>
      <c r="U23">
        <f t="shared" si="8"/>
        <v>4.2654358938571448</v>
      </c>
      <c r="V23">
        <f t="shared" si="9"/>
        <v>0.36861791675308658</v>
      </c>
      <c r="W23">
        <f t="shared" si="10"/>
        <v>1.3</v>
      </c>
      <c r="X23">
        <f t="shared" si="13"/>
        <v>12.171792163681836</v>
      </c>
      <c r="Y23">
        <f t="shared" si="11"/>
        <v>0.17007883199999999</v>
      </c>
      <c r="Z23">
        <f t="shared" si="12"/>
        <v>0</v>
      </c>
    </row>
    <row r="24" spans="1:26" x14ac:dyDescent="0.2">
      <c r="A24" s="249">
        <f>IF(A23="","",IF((1+A23)&lt;Input_!$C$36,1+A23,""))</f>
        <v>45437</v>
      </c>
      <c r="B24">
        <v>0.26</v>
      </c>
      <c r="C24">
        <v>0.25</v>
      </c>
      <c r="D24">
        <f t="shared" si="2"/>
        <v>0.06</v>
      </c>
      <c r="E24">
        <v>0.27992141100000001</v>
      </c>
      <c r="G24" s="270"/>
      <c r="H24" s="250">
        <f t="shared" si="3"/>
        <v>0.98888207869637013</v>
      </c>
      <c r="I24">
        <f t="shared" si="4"/>
        <v>2.4459695497551035</v>
      </c>
      <c r="J24">
        <f t="shared" si="5"/>
        <v>2.7499837999998888E-2</v>
      </c>
      <c r="K24">
        <f t="shared" si="6"/>
        <v>0.27992141100000001</v>
      </c>
      <c r="L24" t="s">
        <v>25</v>
      </c>
      <c r="O24" s="249">
        <f t="shared" si="0"/>
        <v>45437</v>
      </c>
      <c r="P24">
        <f>IF(A24&gt;Input_!$C$32,+P23,(IF(A24&lt;Input_!$C$23,"",('Budget (2)'!A24-Input_!$C$23)*Input_!$C$76+Input_!$C$25)))</f>
        <v>12.36734693877551</v>
      </c>
      <c r="Q24">
        <f>(+P24*Input_!$C$18)+R24</f>
        <v>4.8232653061224493</v>
      </c>
      <c r="R24">
        <f>+P24*Input_!$C$19</f>
        <v>2.3497959183673469</v>
      </c>
      <c r="S24">
        <f t="shared" si="7"/>
        <v>2.4734693877551024</v>
      </c>
      <c r="T24">
        <f t="shared" si="1"/>
        <v>3.5865306122448981</v>
      </c>
      <c r="U24">
        <f t="shared" si="8"/>
        <v>4.7957654681224504</v>
      </c>
      <c r="V24">
        <f t="shared" si="9"/>
        <v>0.38777641573927407</v>
      </c>
      <c r="W24">
        <f t="shared" si="10"/>
        <v>1.54</v>
      </c>
      <c r="X24">
        <f t="shared" si="13"/>
        <v>15.31682691503944</v>
      </c>
      <c r="Y24">
        <f t="shared" si="11"/>
        <v>0.45000024299999997</v>
      </c>
      <c r="Z24">
        <f t="shared" si="12"/>
        <v>0</v>
      </c>
    </row>
    <row r="25" spans="1:26" x14ac:dyDescent="0.2">
      <c r="A25" s="249">
        <f>IF(A24="","",IF((1+A24)&lt;Input_!$C$36,1+A24,""))</f>
        <v>45438</v>
      </c>
      <c r="B25">
        <v>0.24</v>
      </c>
      <c r="C25">
        <v>0.25</v>
      </c>
      <c r="D25">
        <f t="shared" si="2"/>
        <v>5.2499999999999998E-2</v>
      </c>
      <c r="E25">
        <v>0</v>
      </c>
      <c r="G25" s="270"/>
      <c r="H25" s="250">
        <f t="shared" si="3"/>
        <v>0.96961246463565931</v>
      </c>
      <c r="I25">
        <f t="shared" si="4"/>
        <v>2.5526532232244907</v>
      </c>
      <c r="J25">
        <f t="shared" si="5"/>
        <v>7.9999837999999102E-2</v>
      </c>
      <c r="K25" t="str">
        <f t="shared" si="6"/>
        <v/>
      </c>
      <c r="L25" t="s">
        <v>25</v>
      </c>
      <c r="O25" s="249">
        <f t="shared" si="0"/>
        <v>45438</v>
      </c>
      <c r="P25">
        <f>IF(A25&gt;Input_!$C$32,+P24,(IF(A25&lt;Input_!$C$23,"",('Budget (2)'!A25-Input_!$C$23)*Input_!$C$76+Input_!$C$25)))</f>
        <v>13.163265306122449</v>
      </c>
      <c r="Q25">
        <f>(+P25*Input_!$C$18)+R25</f>
        <v>5.1336734693877553</v>
      </c>
      <c r="R25">
        <f>+P25*Input_!$C$19</f>
        <v>2.5010204081632654</v>
      </c>
      <c r="S25">
        <f t="shared" si="7"/>
        <v>2.6326530612244898</v>
      </c>
      <c r="T25">
        <f t="shared" si="1"/>
        <v>3.8173469387755103</v>
      </c>
      <c r="U25">
        <f t="shared" si="8"/>
        <v>5.0536736313877562</v>
      </c>
      <c r="V25">
        <f t="shared" si="9"/>
        <v>0.38392249292713188</v>
      </c>
      <c r="W25">
        <f t="shared" si="10"/>
        <v>1.75</v>
      </c>
      <c r="X25">
        <f t="shared" si="13"/>
        <v>16.717623223062084</v>
      </c>
      <c r="Y25">
        <f t="shared" si="11"/>
        <v>0.45000024299999997</v>
      </c>
      <c r="Z25">
        <f t="shared" si="12"/>
        <v>0</v>
      </c>
    </row>
    <row r="26" spans="1:26" x14ac:dyDescent="0.2">
      <c r="A26" s="249">
        <f>IF(A25="","",IF((1+A25)&lt;Input_!$C$36,1+A25,""))</f>
        <v>45439</v>
      </c>
      <c r="B26">
        <v>0.21</v>
      </c>
      <c r="C26">
        <f>N5</f>
        <v>0.26012612575000005</v>
      </c>
      <c r="D26">
        <f t="shared" si="2"/>
        <v>4.4221441377500011E-2</v>
      </c>
      <c r="E26">
        <v>5.0000026999999996E-2</v>
      </c>
      <c r="G26" s="270"/>
      <c r="H26" s="250">
        <f t="shared" si="3"/>
        <v>0.97341490229168504</v>
      </c>
      <c r="I26">
        <f t="shared" si="4"/>
        <v>2.7176154823163774</v>
      </c>
      <c r="J26">
        <f t="shared" si="5"/>
        <v>7.422125237749988E-2</v>
      </c>
      <c r="K26">
        <f t="shared" si="6"/>
        <v>5.0000026999999996E-2</v>
      </c>
      <c r="L26" t="s">
        <v>25</v>
      </c>
      <c r="O26" s="249">
        <f t="shared" si="0"/>
        <v>45439</v>
      </c>
      <c r="P26">
        <f>IF(A26&gt;Input_!$C$32,+P25,(IF(A26&lt;Input_!$C$23,"",('Budget (2)'!A26-Input_!$C$23)*Input_!$C$76+Input_!$C$25)))</f>
        <v>13.959183673469388</v>
      </c>
      <c r="Q26">
        <f>(+P26*Input_!$C$18)+R26</f>
        <v>5.4440816326530612</v>
      </c>
      <c r="R26">
        <f>+P26*Input_!$C$19</f>
        <v>2.6522448979591839</v>
      </c>
      <c r="S26">
        <f t="shared" si="7"/>
        <v>2.7918367346938773</v>
      </c>
      <c r="T26">
        <f t="shared" si="1"/>
        <v>4.0481632653061226</v>
      </c>
      <c r="U26">
        <f t="shared" si="8"/>
        <v>5.3698603802755613</v>
      </c>
      <c r="V26">
        <f t="shared" si="9"/>
        <v>0.38468298045833699</v>
      </c>
      <c r="W26">
        <f t="shared" si="10"/>
        <v>1.92</v>
      </c>
      <c r="X26">
        <f t="shared" si="13"/>
        <v>18.641378972620299</v>
      </c>
      <c r="Y26">
        <f t="shared" si="11"/>
        <v>0.50000026999999991</v>
      </c>
      <c r="Z26">
        <f t="shared" si="12"/>
        <v>0</v>
      </c>
    </row>
    <row r="27" spans="1:26" x14ac:dyDescent="0.2">
      <c r="A27" s="249">
        <f>IF(A26="","",IF((1+A26)&lt;Input_!$C$36,1+A26,""))</f>
        <v>45440</v>
      </c>
      <c r="B27">
        <v>0.17</v>
      </c>
      <c r="C27">
        <v>0.25</v>
      </c>
      <c r="D27">
        <f t="shared" si="2"/>
        <v>6.25E-2</v>
      </c>
      <c r="E27">
        <v>1.320079453</v>
      </c>
      <c r="G27" s="270"/>
      <c r="H27" s="250">
        <f t="shared" si="3"/>
        <v>1</v>
      </c>
      <c r="I27">
        <f t="shared" si="4"/>
        <v>2.9510204081632652</v>
      </c>
      <c r="J27">
        <f t="shared" si="5"/>
        <v>0</v>
      </c>
      <c r="K27">
        <f t="shared" si="6"/>
        <v>0.13672125237749988</v>
      </c>
      <c r="L27" t="s">
        <v>25</v>
      </c>
      <c r="O27" s="249">
        <f t="shared" si="0"/>
        <v>45440</v>
      </c>
      <c r="P27">
        <f>IF(A27&gt;Input_!$C$32,+P26,(IF(A27&lt;Input_!$C$23,"",('Budget (2)'!A27-Input_!$C$23)*Input_!$C$76+Input_!$C$25)))</f>
        <v>14.755102040816327</v>
      </c>
      <c r="Q27">
        <f>(+P27*Input_!$C$18)+R27</f>
        <v>5.7544897959183672</v>
      </c>
      <c r="R27">
        <f>+P27*Input_!$C$19</f>
        <v>2.803469387755102</v>
      </c>
      <c r="S27">
        <f t="shared" si="7"/>
        <v>2.9510204081632652</v>
      </c>
      <c r="T27">
        <f t="shared" si="1"/>
        <v>4.2789795918367348</v>
      </c>
      <c r="U27">
        <f t="shared" si="8"/>
        <v>5.7544897959183672</v>
      </c>
      <c r="V27">
        <f t="shared" si="9"/>
        <v>0.38999999999999996</v>
      </c>
      <c r="W27">
        <f t="shared" si="10"/>
        <v>2.17</v>
      </c>
      <c r="X27">
        <f t="shared" si="13"/>
        <v>21.2605964181591</v>
      </c>
      <c r="Y27">
        <f t="shared" si="11"/>
        <v>1.8200797229999999</v>
      </c>
      <c r="Z27">
        <f t="shared" si="12"/>
        <v>0</v>
      </c>
    </row>
    <row r="28" spans="1:26" x14ac:dyDescent="0.2">
      <c r="A28" s="249">
        <f>IF(A27="","",IF((1+A27)&lt;Input_!$C$36,1+A27,""))</f>
        <v>45441</v>
      </c>
      <c r="B28">
        <v>0.25</v>
      </c>
      <c r="C28">
        <v>0.25</v>
      </c>
      <c r="D28">
        <f t="shared" si="2"/>
        <v>0.05</v>
      </c>
      <c r="E28">
        <v>0</v>
      </c>
      <c r="G28" s="270"/>
      <c r="H28" s="250">
        <f t="shared" si="3"/>
        <v>0.98392388451443602</v>
      </c>
      <c r="I28">
        <f t="shared" si="4"/>
        <v>3.0602040816326541</v>
      </c>
      <c r="J28">
        <f t="shared" si="5"/>
        <v>4.9999999999998934E-2</v>
      </c>
      <c r="K28" t="str">
        <f t="shared" si="6"/>
        <v/>
      </c>
      <c r="L28" t="s">
        <v>25</v>
      </c>
      <c r="O28" s="249">
        <f t="shared" si="0"/>
        <v>45441</v>
      </c>
      <c r="P28">
        <f>IF(A28&gt;Input_!$C$32,+P27,(IF(A28&lt;Input_!$C$23,"",('Budget (2)'!A28-Input_!$C$23)*Input_!$C$76+Input_!$C$25)))</f>
        <v>15.551020408163264</v>
      </c>
      <c r="Q28">
        <f>(+P28*Input_!$C$18)+R28</f>
        <v>6.0648979591836731</v>
      </c>
      <c r="R28">
        <f>+P28*Input_!$C$19</f>
        <v>2.9546938775510201</v>
      </c>
      <c r="S28">
        <f t="shared" si="7"/>
        <v>3.1102040816326531</v>
      </c>
      <c r="T28">
        <f t="shared" si="1"/>
        <v>4.5097959183673471</v>
      </c>
      <c r="U28">
        <f t="shared" si="8"/>
        <v>6.0148979591836742</v>
      </c>
      <c r="V28">
        <f t="shared" si="9"/>
        <v>0.38678477690288721</v>
      </c>
      <c r="W28">
        <f t="shared" si="10"/>
        <v>2.37</v>
      </c>
      <c r="X28">
        <f t="shared" si="13"/>
        <v>22.916611203665148</v>
      </c>
      <c r="Y28">
        <f t="shared" si="11"/>
        <v>1.8200797229999999</v>
      </c>
      <c r="Z28">
        <f t="shared" si="12"/>
        <v>0</v>
      </c>
    </row>
    <row r="29" spans="1:26" x14ac:dyDescent="0.2">
      <c r="A29" s="249">
        <f>IF(A28="","",IF((1+A28)&lt;Input_!$C$36,1+A28,""))</f>
        <v>45442</v>
      </c>
      <c r="B29">
        <v>0.2</v>
      </c>
      <c r="C29">
        <v>0.25</v>
      </c>
      <c r="D29">
        <f t="shared" si="2"/>
        <v>4.4999999999999998E-2</v>
      </c>
      <c r="E29">
        <v>0</v>
      </c>
      <c r="G29" s="270"/>
      <c r="H29" s="250">
        <f t="shared" si="3"/>
        <v>0.97094257178526877</v>
      </c>
      <c r="I29">
        <f t="shared" si="4"/>
        <v>3.1743877551020416</v>
      </c>
      <c r="J29">
        <f t="shared" si="5"/>
        <v>9.4999999999998863E-2</v>
      </c>
      <c r="K29" t="str">
        <f t="shared" si="6"/>
        <v/>
      </c>
      <c r="L29" t="s">
        <v>25</v>
      </c>
      <c r="O29" s="249">
        <f t="shared" si="0"/>
        <v>45442</v>
      </c>
      <c r="P29">
        <f>IF(A29&gt;Input_!$C$32,+P28,(IF(A29&lt;Input_!$C$23,"",('Budget (2)'!A29-Input_!$C$23)*Input_!$C$76+Input_!$C$25)))</f>
        <v>16.346938775510203</v>
      </c>
      <c r="Q29">
        <f>(+P29*Input_!$C$18)+R29</f>
        <v>6.3753061224489791</v>
      </c>
      <c r="R29">
        <f>+P29*Input_!$C$19</f>
        <v>3.1059183673469386</v>
      </c>
      <c r="S29">
        <f t="shared" si="7"/>
        <v>3.2693877551020405</v>
      </c>
      <c r="T29">
        <f t="shared" si="1"/>
        <v>4.7406122448979584</v>
      </c>
      <c r="U29">
        <f t="shared" si="8"/>
        <v>6.2803061224489802</v>
      </c>
      <c r="V29">
        <f t="shared" si="9"/>
        <v>0.38418851435705376</v>
      </c>
      <c r="W29">
        <f t="shared" si="10"/>
        <v>2.5500000000000003</v>
      </c>
      <c r="X29">
        <f t="shared" si="13"/>
        <v>24.676739098292387</v>
      </c>
      <c r="Y29">
        <f t="shared" si="11"/>
        <v>1.8200797229999999</v>
      </c>
      <c r="Z29">
        <f t="shared" si="12"/>
        <v>0</v>
      </c>
    </row>
    <row r="30" spans="1:26" x14ac:dyDescent="0.2">
      <c r="A30" s="249">
        <f>IF(A29="","",IF((1+A29)&lt;Input_!$C$36,1+A29,""))</f>
        <v>45443</v>
      </c>
      <c r="B30">
        <v>0.18</v>
      </c>
      <c r="C30">
        <v>0.25</v>
      </c>
      <c r="D30">
        <f t="shared" si="2"/>
        <v>5.2499999999999998E-2</v>
      </c>
      <c r="E30">
        <v>4.0157501999999998E-2</v>
      </c>
      <c r="G30" s="270"/>
      <c r="H30" s="250">
        <f t="shared" si="3"/>
        <v>0.96869177141666651</v>
      </c>
      <c r="I30">
        <f t="shared" si="4"/>
        <v>3.3212289305714284</v>
      </c>
      <c r="J30">
        <f t="shared" si="5"/>
        <v>0.1073424980000004</v>
      </c>
      <c r="K30">
        <f t="shared" si="6"/>
        <v>4.0157501999999998E-2</v>
      </c>
      <c r="L30" t="s">
        <v>25</v>
      </c>
      <c r="O30" s="249">
        <f t="shared" si="0"/>
        <v>45443</v>
      </c>
      <c r="P30">
        <f>IF(A30&gt;Input_!$C$32,+P29,(IF(A30&lt;Input_!$C$23,"",('Budget (2)'!A30-Input_!$C$23)*Input_!$C$76+Input_!$C$25)))</f>
        <v>17.142857142857142</v>
      </c>
      <c r="Q30">
        <f>(+P30*Input_!$C$18)+R30</f>
        <v>6.6857142857142859</v>
      </c>
      <c r="R30">
        <f>+P30*Input_!$C$19</f>
        <v>3.2571428571428571</v>
      </c>
      <c r="S30">
        <f t="shared" si="7"/>
        <v>3.4285714285714288</v>
      </c>
      <c r="T30">
        <f t="shared" si="1"/>
        <v>4.9714285714285715</v>
      </c>
      <c r="U30">
        <f t="shared" si="8"/>
        <v>6.5783717877142855</v>
      </c>
      <c r="V30">
        <f t="shared" si="9"/>
        <v>0.38373835428333336</v>
      </c>
      <c r="W30">
        <f t="shared" si="10"/>
        <v>2.7600000000000002</v>
      </c>
      <c r="X30">
        <f t="shared" si="13"/>
        <v>26.819707268840144</v>
      </c>
      <c r="Y30">
        <f t="shared" si="11"/>
        <v>1.8602372249999999</v>
      </c>
      <c r="Z30">
        <f t="shared" si="12"/>
        <v>0</v>
      </c>
    </row>
    <row r="31" spans="1:26" x14ac:dyDescent="0.2">
      <c r="A31" s="249">
        <f>IF(A30="","",IF((1+A30)&lt;Input_!$C$36,1+A30,""))</f>
        <v>45444</v>
      </c>
      <c r="B31">
        <v>0.21</v>
      </c>
      <c r="C31">
        <v>0.25</v>
      </c>
      <c r="D31">
        <f t="shared" si="2"/>
        <v>0.06</v>
      </c>
      <c r="E31">
        <v>0.15984260599999997</v>
      </c>
      <c r="G31" s="270"/>
      <c r="H31" s="250">
        <f t="shared" si="3"/>
        <v>0.99790958641638217</v>
      </c>
      <c r="I31">
        <f t="shared" si="4"/>
        <v>3.580255210040816</v>
      </c>
      <c r="J31">
        <f t="shared" si="5"/>
        <v>7.49989200000023E-3</v>
      </c>
      <c r="K31">
        <f t="shared" si="6"/>
        <v>0.15984260599999997</v>
      </c>
      <c r="L31" t="s">
        <v>25</v>
      </c>
      <c r="O31" s="249">
        <f t="shared" si="0"/>
        <v>45444</v>
      </c>
      <c r="P31">
        <f>IF(A31&gt;Input_!$C$32,+P30,(IF(A31&lt;Input_!$C$23,"",('Budget (2)'!A31-Input_!$C$23)*Input_!$C$76+Input_!$C$25)))</f>
        <v>17.938775510204081</v>
      </c>
      <c r="Q31">
        <f>(+P31*Input_!$C$18)+R31</f>
        <v>6.9961224489795919</v>
      </c>
      <c r="R31">
        <f>+P31*Input_!$C$19</f>
        <v>3.4083673469387756</v>
      </c>
      <c r="S31">
        <f t="shared" si="7"/>
        <v>3.5877551020408163</v>
      </c>
      <c r="T31">
        <f t="shared" si="1"/>
        <v>5.2022448979591838</v>
      </c>
      <c r="U31">
        <f t="shared" si="8"/>
        <v>6.9886225569795917</v>
      </c>
      <c r="V31">
        <f t="shared" si="9"/>
        <v>0.38958191728327646</v>
      </c>
      <c r="W31">
        <f t="shared" si="10"/>
        <v>3</v>
      </c>
      <c r="X31">
        <f t="shared" si="13"/>
        <v>30.223297218594137</v>
      </c>
      <c r="Y31">
        <f t="shared" si="11"/>
        <v>2.0200798309999999</v>
      </c>
      <c r="Z31">
        <f t="shared" si="12"/>
        <v>0</v>
      </c>
    </row>
    <row r="32" spans="1:26" x14ac:dyDescent="0.2">
      <c r="A32" s="249">
        <f>IF(A31="","",IF((1+A31)&lt;Input_!$C$36,1+A31,""))</f>
        <v>45445</v>
      </c>
      <c r="B32">
        <v>0.24</v>
      </c>
      <c r="C32">
        <v>0.25</v>
      </c>
      <c r="D32">
        <f t="shared" si="2"/>
        <v>5.2499999999999998E-2</v>
      </c>
      <c r="E32">
        <v>0</v>
      </c>
      <c r="G32" s="270"/>
      <c r="H32" s="250">
        <f t="shared" si="3"/>
        <v>0.98398695692810445</v>
      </c>
      <c r="I32">
        <f t="shared" si="4"/>
        <v>3.6869388835102037</v>
      </c>
      <c r="J32">
        <f t="shared" si="5"/>
        <v>5.9999892000000443E-2</v>
      </c>
      <c r="K32" t="str">
        <f t="shared" si="6"/>
        <v/>
      </c>
      <c r="O32" s="249">
        <f t="shared" si="0"/>
        <v>45445</v>
      </c>
      <c r="P32">
        <f>IF(A32&gt;Input_!$C$32,+P31,(IF(A32&lt;Input_!$C$23,"",('Budget (2)'!A32-Input_!$C$23)*Input_!$C$76+Input_!$C$25)))</f>
        <v>18.73469387755102</v>
      </c>
      <c r="Q32">
        <f>(+P32*Input_!$C$18)+R32</f>
        <v>7.3065306122448979</v>
      </c>
      <c r="R32">
        <f>+P32*Input_!$C$19</f>
        <v>3.5595918367346937</v>
      </c>
      <c r="S32">
        <f t="shared" si="7"/>
        <v>3.7469387755102042</v>
      </c>
      <c r="T32">
        <f t="shared" si="1"/>
        <v>5.433061224489796</v>
      </c>
      <c r="U32">
        <f t="shared" si="8"/>
        <v>7.2465307202448974</v>
      </c>
      <c r="V32">
        <f t="shared" si="9"/>
        <v>0.38679739138562091</v>
      </c>
      <c r="W32">
        <f t="shared" si="10"/>
        <v>3.21</v>
      </c>
      <c r="X32">
        <f t="shared" si="13"/>
        <v>32.150577107511907</v>
      </c>
      <c r="Y32">
        <f t="shared" si="11"/>
        <v>2.0200798309999999</v>
      </c>
      <c r="Z32">
        <f t="shared" si="12"/>
        <v>0</v>
      </c>
    </row>
    <row r="33" spans="1:26" x14ac:dyDescent="0.2">
      <c r="A33" s="249">
        <f>IF(A32="","",IF((1+A32)&lt;Input_!$C$36,1+A32,""))</f>
        <v>45446</v>
      </c>
      <c r="B33">
        <v>0.21</v>
      </c>
      <c r="C33">
        <v>0.25</v>
      </c>
      <c r="D33">
        <f t="shared" si="2"/>
        <v>5.2499999999999998E-2</v>
      </c>
      <c r="E33">
        <v>0</v>
      </c>
      <c r="G33" s="270"/>
      <c r="H33" s="250">
        <f t="shared" si="3"/>
        <v>0.97119908721003145</v>
      </c>
      <c r="I33">
        <f t="shared" si="4"/>
        <v>3.7936225569795927</v>
      </c>
      <c r="J33">
        <f t="shared" si="5"/>
        <v>0.11249989199999977</v>
      </c>
      <c r="K33" t="str">
        <f t="shared" si="6"/>
        <v/>
      </c>
      <c r="O33" s="249">
        <f t="shared" si="0"/>
        <v>45446</v>
      </c>
      <c r="P33">
        <f>IF(A33&gt;Input_!$C$32,+P32,(IF(A33&lt;Input_!$C$23,"",('Budget (2)'!A33-Input_!$C$23)*Input_!$C$76+Input_!$C$25)))</f>
        <v>19.530612244897959</v>
      </c>
      <c r="Q33">
        <f>(+P33*Input_!$C$18)+R33</f>
        <v>7.6169387755102047</v>
      </c>
      <c r="R33">
        <f>+P33*Input_!$C$19</f>
        <v>3.7108163265306122</v>
      </c>
      <c r="S33">
        <f t="shared" si="7"/>
        <v>3.9061224489795925</v>
      </c>
      <c r="T33">
        <f t="shared" si="1"/>
        <v>5.6638775510204082</v>
      </c>
      <c r="U33">
        <f t="shared" si="8"/>
        <v>7.5044388835102049</v>
      </c>
      <c r="V33">
        <f t="shared" si="9"/>
        <v>0.3842398174420063</v>
      </c>
      <c r="W33">
        <f t="shared" si="10"/>
        <v>3.42</v>
      </c>
      <c r="X33">
        <f t="shared" si="13"/>
        <v>34.132886176979468</v>
      </c>
      <c r="Y33">
        <f t="shared" si="11"/>
        <v>2.0200798309999999</v>
      </c>
      <c r="Z33">
        <f t="shared" si="12"/>
        <v>0</v>
      </c>
    </row>
    <row r="34" spans="1:26" x14ac:dyDescent="0.2">
      <c r="A34" s="249">
        <f>IF(A33="","",IF((1+A33)&lt;Input_!$C$36,1+A33,""))</f>
        <v>45447</v>
      </c>
      <c r="B34">
        <v>0.21</v>
      </c>
      <c r="C34">
        <v>0.25</v>
      </c>
      <c r="D34">
        <f t="shared" si="2"/>
        <v>6.5000000000000002E-2</v>
      </c>
      <c r="E34">
        <v>0</v>
      </c>
      <c r="G34" s="270"/>
      <c r="H34" s="250">
        <f t="shared" si="3"/>
        <v>0.95633787797188741</v>
      </c>
      <c r="I34">
        <f t="shared" si="4"/>
        <v>3.8878062304489798</v>
      </c>
      <c r="J34">
        <f t="shared" si="5"/>
        <v>0.17749989200000016</v>
      </c>
      <c r="K34" t="str">
        <f t="shared" si="6"/>
        <v/>
      </c>
      <c r="O34" s="249">
        <f t="shared" si="0"/>
        <v>45447</v>
      </c>
      <c r="P34">
        <f>IF(A34&gt;Input_!$C$32,+P33,(IF(A34&lt;Input_!$C$23,"",('Budget (2)'!A34-Input_!$C$23)*Input_!$C$76+Input_!$C$25)))</f>
        <v>20.326530612244898</v>
      </c>
      <c r="Q34">
        <f>(+P34*Input_!$C$18)+R34</f>
        <v>7.9273469387755107</v>
      </c>
      <c r="R34">
        <f>+P34*Input_!$C$19</f>
        <v>3.8620408163265307</v>
      </c>
      <c r="S34">
        <f t="shared" si="7"/>
        <v>4.0653061224489804</v>
      </c>
      <c r="T34">
        <f t="shared" si="1"/>
        <v>5.8946938775510205</v>
      </c>
      <c r="U34">
        <f t="shared" si="8"/>
        <v>7.7498470467755105</v>
      </c>
      <c r="V34">
        <f t="shared" si="9"/>
        <v>0.38126757559437752</v>
      </c>
      <c r="W34">
        <f t="shared" si="10"/>
        <v>3.6799999999999997</v>
      </c>
      <c r="X34">
        <f t="shared" si="13"/>
        <v>36.024597511031473</v>
      </c>
      <c r="Y34">
        <f t="shared" si="11"/>
        <v>2.0200798309999999</v>
      </c>
      <c r="Z34">
        <f t="shared" si="12"/>
        <v>0</v>
      </c>
    </row>
    <row r="35" spans="1:26" x14ac:dyDescent="0.2">
      <c r="A35" s="249">
        <f>IF(A34="","",IF((1+A34)&lt;Input_!$C$36,1+A34,""))</f>
        <v>45448</v>
      </c>
      <c r="B35">
        <v>0.26</v>
      </c>
      <c r="C35">
        <v>0.25</v>
      </c>
      <c r="D35">
        <f t="shared" si="2"/>
        <v>6.25E-2</v>
      </c>
      <c r="E35">
        <v>0.19015758299999999</v>
      </c>
      <c r="G35" s="270"/>
      <c r="H35" s="250">
        <f t="shared" si="3"/>
        <v>0.98820157902898531</v>
      </c>
      <c r="I35">
        <f t="shared" si="4"/>
        <v>4.1746474869183672</v>
      </c>
      <c r="J35">
        <f t="shared" si="5"/>
        <v>4.984230900000064E-2</v>
      </c>
      <c r="K35">
        <f t="shared" si="6"/>
        <v>0.19015758299999999</v>
      </c>
      <c r="O35" s="249">
        <f t="shared" si="0"/>
        <v>45448</v>
      </c>
      <c r="P35">
        <f>IF(A35&gt;Input_!$C$32,+P34,(IF(A35&lt;Input_!$C$23,"",('Budget (2)'!A35-Input_!$C$23)*Input_!$C$76+Input_!$C$25)))</f>
        <v>21.122448979591837</v>
      </c>
      <c r="Q35">
        <f>(+P35*Input_!$C$18)+R35</f>
        <v>8.2377551020408166</v>
      </c>
      <c r="R35">
        <f>+P35*Input_!$C$19</f>
        <v>4.0132653061224488</v>
      </c>
      <c r="S35">
        <f t="shared" si="7"/>
        <v>4.2244897959183678</v>
      </c>
      <c r="T35">
        <f t="shared" si="1"/>
        <v>6.1255102040816327</v>
      </c>
      <c r="U35">
        <f t="shared" si="8"/>
        <v>8.187912793040816</v>
      </c>
      <c r="V35">
        <f t="shared" si="9"/>
        <v>0.38764031580579705</v>
      </c>
      <c r="W35">
        <f t="shared" si="10"/>
        <v>3.9299999999999997</v>
      </c>
      <c r="X35">
        <f t="shared" si="13"/>
        <v>40.307159768656227</v>
      </c>
      <c r="Y35">
        <f t="shared" si="11"/>
        <v>2.2102374139999998</v>
      </c>
      <c r="Z35">
        <f t="shared" si="12"/>
        <v>0</v>
      </c>
    </row>
    <row r="36" spans="1:26" x14ac:dyDescent="0.2">
      <c r="A36" s="249">
        <f>IF(A35="","",IF((1+A35)&lt;Input_!$C$36,1+A35,""))</f>
        <v>45449</v>
      </c>
      <c r="B36">
        <v>0.25</v>
      </c>
      <c r="C36">
        <v>0.28166666666666668</v>
      </c>
      <c r="D36">
        <f t="shared" si="2"/>
        <v>7.0416666666666669E-2</v>
      </c>
      <c r="E36">
        <v>0</v>
      </c>
      <c r="G36" s="270"/>
      <c r="H36" s="250">
        <f t="shared" si="3"/>
        <v>0.97256662100713831</v>
      </c>
      <c r="I36">
        <f t="shared" si="4"/>
        <v>4.263414493721088</v>
      </c>
      <c r="J36">
        <f t="shared" si="5"/>
        <v>0.12025897566666721</v>
      </c>
      <c r="K36" t="str">
        <f t="shared" si="6"/>
        <v/>
      </c>
      <c r="O36" s="249">
        <f t="shared" si="0"/>
        <v>45449</v>
      </c>
      <c r="P36">
        <f>IF(A36&gt;Input_!$C$32,+P35,(IF(A36&lt;Input_!$C$23,"",('Budget (2)'!A36-Input_!$C$23)*Input_!$C$76+Input_!$C$25)))</f>
        <v>21.918367346938776</v>
      </c>
      <c r="Q36">
        <f>(+P36*Input_!$C$18)+R36</f>
        <v>8.5481632653061226</v>
      </c>
      <c r="R36">
        <f>+P36*Input_!$C$19</f>
        <v>4.1644897959183673</v>
      </c>
      <c r="S36">
        <f t="shared" si="7"/>
        <v>4.3836734693877553</v>
      </c>
      <c r="T36">
        <f t="shared" si="1"/>
        <v>6.356326530612245</v>
      </c>
      <c r="U36">
        <f t="shared" si="8"/>
        <v>8.4279042896394554</v>
      </c>
      <c r="V36">
        <f t="shared" si="9"/>
        <v>0.38451332420142764</v>
      </c>
      <c r="W36">
        <f t="shared" si="10"/>
        <v>4.18</v>
      </c>
      <c r="X36">
        <f t="shared" si="13"/>
        <v>42.287975830755229</v>
      </c>
      <c r="Y36">
        <f t="shared" si="11"/>
        <v>2.2102374139999998</v>
      </c>
      <c r="Z36">
        <f t="shared" si="12"/>
        <v>0</v>
      </c>
    </row>
    <row r="37" spans="1:26" x14ac:dyDescent="0.2">
      <c r="A37" s="249">
        <f>IF(A36="","",IF((1+A36)&lt;Input_!$C$36,1+A36,""))</f>
        <v>45450</v>
      </c>
      <c r="B37">
        <v>0.25</v>
      </c>
      <c r="C37">
        <v>0.31333333333333335</v>
      </c>
      <c r="D37">
        <f t="shared" si="2"/>
        <v>6.2666666666666676E-2</v>
      </c>
      <c r="E37">
        <v>0</v>
      </c>
      <c r="G37" s="270"/>
      <c r="H37" s="250">
        <f t="shared" si="3"/>
        <v>0.95973334917190756</v>
      </c>
      <c r="I37">
        <f t="shared" si="4"/>
        <v>4.3599315005238104</v>
      </c>
      <c r="J37">
        <f t="shared" si="5"/>
        <v>0.18292564233333408</v>
      </c>
      <c r="K37" t="str">
        <f t="shared" si="6"/>
        <v/>
      </c>
      <c r="O37" s="249">
        <f t="shared" si="0"/>
        <v>45450</v>
      </c>
      <c r="P37">
        <f>IF(A37&gt;Input_!$C$32,+P36,(IF(A37&lt;Input_!$C$23,"",('Budget (2)'!A37-Input_!$C$23)*Input_!$C$76+Input_!$C$25)))</f>
        <v>22.714285714285715</v>
      </c>
      <c r="Q37">
        <f>(+P37*Input_!$C$18)+R37</f>
        <v>8.8585714285714303</v>
      </c>
      <c r="R37">
        <f>+P37*Input_!$C$19</f>
        <v>4.3157142857142858</v>
      </c>
      <c r="S37">
        <f t="shared" si="7"/>
        <v>4.5428571428571445</v>
      </c>
      <c r="T37">
        <f t="shared" si="1"/>
        <v>6.5871428571428581</v>
      </c>
      <c r="U37">
        <f t="shared" si="8"/>
        <v>8.6756457862380962</v>
      </c>
      <c r="V37">
        <f t="shared" si="9"/>
        <v>0.38194666983438158</v>
      </c>
      <c r="W37">
        <f t="shared" si="10"/>
        <v>4.38</v>
      </c>
      <c r="X37">
        <f t="shared" si="13"/>
        <v>44.412364207948997</v>
      </c>
      <c r="Y37">
        <f t="shared" si="11"/>
        <v>2.2102374139999998</v>
      </c>
      <c r="Z37">
        <f t="shared" si="12"/>
        <v>0</v>
      </c>
    </row>
    <row r="38" spans="1:26" x14ac:dyDescent="0.2">
      <c r="A38" s="249">
        <f>IF(A37="","",IF((1+A37)&lt;Input_!$C$36,1+A37,""))</f>
        <v>45451</v>
      </c>
      <c r="B38">
        <v>0.2</v>
      </c>
      <c r="C38">
        <v>0.34500000000000003</v>
      </c>
      <c r="D38">
        <f t="shared" si="2"/>
        <v>6.2100000000000002E-2</v>
      </c>
      <c r="E38">
        <v>0</v>
      </c>
      <c r="G38" s="270"/>
      <c r="H38" s="250">
        <f t="shared" si="3"/>
        <v>0.94788951183015013</v>
      </c>
      <c r="I38">
        <f t="shared" si="4"/>
        <v>4.4570151739931951</v>
      </c>
      <c r="J38">
        <f t="shared" si="5"/>
        <v>0.24502564233333501</v>
      </c>
      <c r="K38" t="str">
        <f t="shared" si="6"/>
        <v/>
      </c>
      <c r="O38" s="249">
        <f t="shared" si="0"/>
        <v>45451</v>
      </c>
      <c r="P38">
        <f>IF(A38&gt;Input_!$C$32,+P37,(IF(A38&lt;Input_!$C$23,"",('Budget (2)'!A38-Input_!$C$23)*Input_!$C$76+Input_!$C$25)))</f>
        <v>23.510204081632654</v>
      </c>
      <c r="Q38">
        <f>(+P38*Input_!$C$18)+R38</f>
        <v>9.1689795918367345</v>
      </c>
      <c r="R38">
        <f>+P38*Input_!$C$19</f>
        <v>4.4669387755102044</v>
      </c>
      <c r="S38">
        <f t="shared" si="7"/>
        <v>4.7020408163265301</v>
      </c>
      <c r="T38">
        <f t="shared" si="1"/>
        <v>6.8179591836734694</v>
      </c>
      <c r="U38">
        <f t="shared" si="8"/>
        <v>8.9239539495033995</v>
      </c>
      <c r="V38">
        <f t="shared" si="9"/>
        <v>0.37957790236603001</v>
      </c>
      <c r="W38">
        <f t="shared" si="10"/>
        <v>4.5599999999999996</v>
      </c>
      <c r="X38">
        <f t="shared" si="13"/>
        <v>46.592157348626628</v>
      </c>
      <c r="Y38">
        <f t="shared" si="11"/>
        <v>2.2102374139999998</v>
      </c>
      <c r="Z38">
        <f t="shared" si="12"/>
        <v>0</v>
      </c>
    </row>
    <row r="39" spans="1:26" x14ac:dyDescent="0.2">
      <c r="A39" s="249">
        <f>IF(A38="","",IF((1+A38)&lt;Input_!$C$36,1+A38,""))</f>
        <v>45452</v>
      </c>
      <c r="B39">
        <v>0.18</v>
      </c>
      <c r="C39">
        <v>0.37666666666666671</v>
      </c>
      <c r="D39">
        <f t="shared" si="2"/>
        <v>9.0400000000000008E-2</v>
      </c>
      <c r="E39">
        <v>0</v>
      </c>
      <c r="G39" s="270"/>
      <c r="H39" s="250">
        <f t="shared" si="3"/>
        <v>0.93099976291211861</v>
      </c>
      <c r="I39">
        <f t="shared" si="4"/>
        <v>4.5257988474625854</v>
      </c>
      <c r="J39">
        <f t="shared" si="5"/>
        <v>0.33542564233333394</v>
      </c>
      <c r="K39" t="str">
        <f t="shared" si="6"/>
        <v/>
      </c>
      <c r="O39" s="249">
        <f t="shared" si="0"/>
        <v>45452</v>
      </c>
      <c r="P39">
        <f>IF(A39&gt;Input_!$C$32,+P38,(IF(A39&lt;Input_!$C$23,"",('Budget (2)'!A39-Input_!$C$23)*Input_!$C$76+Input_!$C$25)))</f>
        <v>24.306122448979593</v>
      </c>
      <c r="Q39">
        <f>(+P39*Input_!$C$18)+R39</f>
        <v>9.4793877551020422</v>
      </c>
      <c r="R39">
        <f>+P39*Input_!$C$19</f>
        <v>4.6181632653061229</v>
      </c>
      <c r="S39">
        <f t="shared" si="7"/>
        <v>4.8612244897959194</v>
      </c>
      <c r="T39">
        <f t="shared" si="1"/>
        <v>7.0487755102040826</v>
      </c>
      <c r="U39">
        <f t="shared" si="8"/>
        <v>9.1439621127687083</v>
      </c>
      <c r="V39">
        <f t="shared" si="9"/>
        <v>0.37619995258242372</v>
      </c>
      <c r="W39">
        <f t="shared" si="10"/>
        <v>4.8</v>
      </c>
      <c r="X39">
        <f t="shared" si="13"/>
        <v>48.43250870141425</v>
      </c>
      <c r="Y39">
        <f t="shared" si="11"/>
        <v>2.2102374139999998</v>
      </c>
      <c r="Z39">
        <f t="shared" si="12"/>
        <v>0</v>
      </c>
    </row>
    <row r="40" spans="1:26" x14ac:dyDescent="0.2">
      <c r="A40" s="249">
        <f>IF(A39="","",IF((1+A39)&lt;Input_!$C$36,1+A39,""))</f>
        <v>45453</v>
      </c>
      <c r="B40">
        <v>0.24</v>
      </c>
      <c r="C40">
        <v>0.40833333333333338</v>
      </c>
      <c r="D40">
        <f t="shared" si="2"/>
        <v>0.10208333333333335</v>
      </c>
      <c r="E40">
        <v>0</v>
      </c>
      <c r="G40" s="270"/>
      <c r="H40" s="250">
        <f t="shared" si="3"/>
        <v>0.91285390322086712</v>
      </c>
      <c r="I40">
        <f t="shared" si="4"/>
        <v>4.5828991875986391</v>
      </c>
      <c r="J40">
        <f t="shared" si="5"/>
        <v>0.4375089756666668</v>
      </c>
      <c r="K40" t="str">
        <f t="shared" si="6"/>
        <v/>
      </c>
      <c r="O40" s="249">
        <f t="shared" si="0"/>
        <v>45453</v>
      </c>
      <c r="P40">
        <f>IF(A40&gt;Input_!$C$32,+P39,(IF(A40&lt;Input_!$C$23,"",('Budget (2)'!A40-Input_!$C$23)*Input_!$C$76+Input_!$C$25)))</f>
        <v>25.102040816326529</v>
      </c>
      <c r="Q40">
        <f>(+P40*Input_!$C$18)+R40</f>
        <v>9.7897959183673464</v>
      </c>
      <c r="R40">
        <f>+P40*Input_!$C$19</f>
        <v>4.7693877551020405</v>
      </c>
      <c r="S40">
        <f t="shared" si="7"/>
        <v>5.0204081632653059</v>
      </c>
      <c r="T40">
        <f t="shared" si="1"/>
        <v>7.2795918367346939</v>
      </c>
      <c r="U40">
        <f t="shared" si="8"/>
        <v>9.3522869427006796</v>
      </c>
      <c r="V40">
        <f t="shared" si="9"/>
        <v>0.37257078064417343</v>
      </c>
      <c r="W40">
        <f t="shared" si="10"/>
        <v>5.05</v>
      </c>
      <c r="X40">
        <f t="shared" si="13"/>
        <v>50.140180068627004</v>
      </c>
      <c r="Y40">
        <f t="shared" si="11"/>
        <v>2.2102374139999998</v>
      </c>
      <c r="Z40">
        <f t="shared" si="12"/>
        <v>0</v>
      </c>
    </row>
    <row r="41" spans="1:26" x14ac:dyDescent="0.2">
      <c r="A41" s="249">
        <f>IF(A40="","",IF((1+A40)&lt;Input_!$C$36,1+A40,""))</f>
        <v>45454</v>
      </c>
      <c r="B41">
        <v>0.25</v>
      </c>
      <c r="C41">
        <v>0.44000000000000006</v>
      </c>
      <c r="D41">
        <f t="shared" si="2"/>
        <v>0.14960000000000004</v>
      </c>
      <c r="E41">
        <v>5.9842552E-2</v>
      </c>
      <c r="G41" s="270"/>
      <c r="H41" s="250">
        <f t="shared" si="3"/>
        <v>0.89820309393354336</v>
      </c>
      <c r="I41">
        <f t="shared" si="4"/>
        <v>4.652325413068028</v>
      </c>
      <c r="J41">
        <f t="shared" si="5"/>
        <v>0.52726642366666709</v>
      </c>
      <c r="K41">
        <f t="shared" si="6"/>
        <v>5.9842552E-2</v>
      </c>
      <c r="O41" s="249">
        <f t="shared" si="0"/>
        <v>45454</v>
      </c>
      <c r="P41">
        <f>IF(A41&gt;Input_!$C$32,+P40,(IF(A41&lt;Input_!$C$23,"",('Budget (2)'!A41-Input_!$C$23)*Input_!$C$76+Input_!$C$25)))</f>
        <v>25.897959183673468</v>
      </c>
      <c r="Q41">
        <f>(+P41*Input_!$C$18)+R41</f>
        <v>10.100204081632654</v>
      </c>
      <c r="R41">
        <f>+P41*Input_!$C$19</f>
        <v>4.920612244897959</v>
      </c>
      <c r="S41">
        <f t="shared" si="7"/>
        <v>5.1795918367346951</v>
      </c>
      <c r="T41">
        <f t="shared" si="1"/>
        <v>7.510408163265307</v>
      </c>
      <c r="U41">
        <f t="shared" si="8"/>
        <v>9.5729376579659871</v>
      </c>
      <c r="V41">
        <f t="shared" si="9"/>
        <v>0.36964061878670873</v>
      </c>
      <c r="W41">
        <f t="shared" si="10"/>
        <v>5.39</v>
      </c>
      <c r="X41">
        <f t="shared" si="13"/>
        <v>52.046829307136392</v>
      </c>
      <c r="Y41">
        <f t="shared" si="11"/>
        <v>2.2700799659999999</v>
      </c>
      <c r="Z41">
        <f t="shared" si="12"/>
        <v>0</v>
      </c>
    </row>
    <row r="42" spans="1:26" x14ac:dyDescent="0.2">
      <c r="A42" s="249">
        <f>IF(A41="","",IF((1+A41)&lt;Input_!$C$36,1+A41,""))</f>
        <v>45455</v>
      </c>
      <c r="B42">
        <v>0.34</v>
      </c>
      <c r="C42">
        <v>0.47166666666666673</v>
      </c>
      <c r="D42">
        <f t="shared" si="2"/>
        <v>0.14150000000000001</v>
      </c>
      <c r="E42">
        <v>0</v>
      </c>
      <c r="G42" s="270"/>
      <c r="H42" s="250">
        <f t="shared" si="3"/>
        <v>0.87473411789118227</v>
      </c>
      <c r="I42">
        <f t="shared" si="4"/>
        <v>4.6700090865374131</v>
      </c>
      <c r="J42">
        <f t="shared" si="5"/>
        <v>0.66876642366666772</v>
      </c>
      <c r="K42" t="str">
        <f t="shared" si="6"/>
        <v/>
      </c>
      <c r="O42" s="249">
        <f t="shared" si="0"/>
        <v>45455</v>
      </c>
      <c r="P42">
        <f>IF(A42&gt;Input_!$C$32,+P41,(IF(A42&lt;Input_!$C$23,"",('Budget (2)'!A42-Input_!$C$23)*Input_!$C$76+Input_!$C$25)))</f>
        <v>26.693877551020407</v>
      </c>
      <c r="Q42">
        <f>(+P42*Input_!$C$18)+R42</f>
        <v>10.410612244897958</v>
      </c>
      <c r="R42">
        <f>+P42*Input_!$C$19</f>
        <v>5.0718367346938775</v>
      </c>
      <c r="S42">
        <f t="shared" si="7"/>
        <v>5.3387755102040808</v>
      </c>
      <c r="T42">
        <f t="shared" si="1"/>
        <v>7.7412244897959184</v>
      </c>
      <c r="U42">
        <f t="shared" si="8"/>
        <v>9.7418458212312906</v>
      </c>
      <c r="V42">
        <f t="shared" si="9"/>
        <v>0.36494682357823643</v>
      </c>
      <c r="W42">
        <f t="shared" si="10"/>
        <v>5.6899999999999995</v>
      </c>
      <c r="X42">
        <f t="shared" si="13"/>
        <v>53.235732994592574</v>
      </c>
      <c r="Y42">
        <f t="shared" si="11"/>
        <v>2.2700799659999999</v>
      </c>
      <c r="Z42">
        <f t="shared" si="12"/>
        <v>0</v>
      </c>
    </row>
    <row r="43" spans="1:26" x14ac:dyDescent="0.2">
      <c r="A43" s="249">
        <f>IF(A42="","",IF((1+A42)&lt;Input_!$C$36,1+A42,""))</f>
        <v>45456</v>
      </c>
      <c r="B43">
        <v>0.3</v>
      </c>
      <c r="C43">
        <f>O5</f>
        <v>0.28239933774999998</v>
      </c>
      <c r="D43">
        <f t="shared" si="2"/>
        <v>6.2127854304999994E-2</v>
      </c>
      <c r="E43">
        <v>0</v>
      </c>
      <c r="G43" s="270"/>
      <c r="H43" s="250">
        <f t="shared" si="3"/>
        <v>0.86706080319000844</v>
      </c>
      <c r="I43">
        <f t="shared" si="4"/>
        <v>4.767064905701802</v>
      </c>
      <c r="J43">
        <f t="shared" si="5"/>
        <v>0.73089427797166806</v>
      </c>
      <c r="K43" t="str">
        <f t="shared" si="6"/>
        <v/>
      </c>
      <c r="O43" s="249">
        <f t="shared" si="0"/>
        <v>45456</v>
      </c>
      <c r="P43">
        <f>IF(A43&gt;Input_!$C$32,+P42,(IF(A43&lt;Input_!$C$23,"",('Budget (2)'!A43-Input_!$C$23)*Input_!$C$76+Input_!$C$25)))</f>
        <v>27.489795918367346</v>
      </c>
      <c r="Q43">
        <f>(+P43*Input_!$C$18)+R43</f>
        <v>10.721020408163266</v>
      </c>
      <c r="R43">
        <f>+P43*Input_!$C$19</f>
        <v>5.223061224489796</v>
      </c>
      <c r="S43">
        <f t="shared" si="7"/>
        <v>5.49795918367347</v>
      </c>
      <c r="T43">
        <f t="shared" si="1"/>
        <v>7.9720408163265315</v>
      </c>
      <c r="U43">
        <f t="shared" si="8"/>
        <v>9.990126130191598</v>
      </c>
      <c r="V43">
        <f t="shared" si="9"/>
        <v>0.36341216063800175</v>
      </c>
      <c r="W43">
        <f t="shared" si="10"/>
        <v>5.9099999999999993</v>
      </c>
      <c r="X43">
        <f t="shared" si="13"/>
        <v>55.59562049509745</v>
      </c>
      <c r="Y43">
        <f t="shared" si="11"/>
        <v>2.2700799659999999</v>
      </c>
      <c r="Z43">
        <f t="shared" si="12"/>
        <v>0</v>
      </c>
    </row>
    <row r="44" spans="1:26" x14ac:dyDescent="0.2">
      <c r="A44" s="249">
        <f>IF(A43="","",IF((1+A43)&lt;Input_!$C$36,1+A43,""))</f>
        <v>45457</v>
      </c>
      <c r="B44">
        <v>0.22</v>
      </c>
      <c r="C44">
        <v>0.53500000000000003</v>
      </c>
      <c r="D44">
        <f t="shared" si="2"/>
        <v>0.13375000000000001</v>
      </c>
      <c r="E44">
        <v>2.9921276E-2</v>
      </c>
      <c r="G44" s="270"/>
      <c r="H44" s="250">
        <f t="shared" si="3"/>
        <v>0.85244795419692776</v>
      </c>
      <c r="I44">
        <f t="shared" si="4"/>
        <v>4.8224198551711916</v>
      </c>
      <c r="J44">
        <f t="shared" si="5"/>
        <v>0.83472300197166582</v>
      </c>
      <c r="K44">
        <f t="shared" si="6"/>
        <v>2.9921276E-2</v>
      </c>
      <c r="O44" s="249">
        <f t="shared" si="0"/>
        <v>45457</v>
      </c>
      <c r="P44">
        <f>IF(A44&gt;Input_!$C$32,+P43,(IF(A44&lt;Input_!$C$23,"",('Budget (2)'!A44-Input_!$C$23)*Input_!$C$76+Input_!$C$25)))</f>
        <v>28.285714285714285</v>
      </c>
      <c r="Q44">
        <f>(+P44*Input_!$C$18)+R44</f>
        <v>11.031428571428572</v>
      </c>
      <c r="R44">
        <f>+P44*Input_!$C$19</f>
        <v>5.3742857142857146</v>
      </c>
      <c r="S44">
        <f t="shared" si="7"/>
        <v>5.6571428571428575</v>
      </c>
      <c r="T44">
        <f t="shared" si="1"/>
        <v>8.2028571428571428</v>
      </c>
      <c r="U44">
        <f t="shared" si="8"/>
        <v>10.196705569456906</v>
      </c>
      <c r="V44">
        <f t="shared" si="9"/>
        <v>0.36048959083938559</v>
      </c>
      <c r="W44">
        <f t="shared" si="10"/>
        <v>6.1599999999999993</v>
      </c>
      <c r="X44">
        <f t="shared" si="13"/>
        <v>57.375652538340795</v>
      </c>
      <c r="Y44">
        <f t="shared" si="11"/>
        <v>2.300001242</v>
      </c>
      <c r="Z44">
        <f t="shared" si="12"/>
        <v>0</v>
      </c>
    </row>
    <row r="45" spans="1:26" x14ac:dyDescent="0.2">
      <c r="A45" s="249">
        <f>IF(A44="","",IF((1+A44)&lt;Input_!$C$36,1+A44,""))</f>
        <v>45458</v>
      </c>
      <c r="B45">
        <v>0.25</v>
      </c>
      <c r="C45">
        <v>0.56666666666666665</v>
      </c>
      <c r="D45">
        <f t="shared" si="2"/>
        <v>0.19833333333333331</v>
      </c>
      <c r="E45">
        <v>0</v>
      </c>
      <c r="G45" s="270"/>
      <c r="H45" s="250">
        <f t="shared" si="3"/>
        <v>0.82238680550896492</v>
      </c>
      <c r="I45">
        <f t="shared" si="4"/>
        <v>4.7832701953072458</v>
      </c>
      <c r="J45">
        <f t="shared" si="5"/>
        <v>1.033056335305</v>
      </c>
      <c r="K45" t="str">
        <f t="shared" si="6"/>
        <v/>
      </c>
      <c r="O45" s="249">
        <f t="shared" si="0"/>
        <v>45458</v>
      </c>
      <c r="P45">
        <f>IF(A45&gt;Input_!$C$32,+P44,(IF(A45&lt;Input_!$C$23,"",('Budget (2)'!A45-Input_!$C$23)*Input_!$C$76+Input_!$C$25)))</f>
        <v>29.081632653061224</v>
      </c>
      <c r="Q45">
        <f>(+P45*Input_!$C$18)+R45</f>
        <v>11.341836734693878</v>
      </c>
      <c r="R45">
        <f>+P45*Input_!$C$19</f>
        <v>5.5255102040816322</v>
      </c>
      <c r="S45">
        <f t="shared" si="7"/>
        <v>5.8163265306122458</v>
      </c>
      <c r="T45">
        <f t="shared" si="1"/>
        <v>8.433673469387756</v>
      </c>
      <c r="U45">
        <f t="shared" si="8"/>
        <v>10.308780399388878</v>
      </c>
      <c r="V45">
        <f t="shared" si="9"/>
        <v>0.35447736110179301</v>
      </c>
      <c r="W45">
        <f t="shared" si="10"/>
        <v>6.5099999999999989</v>
      </c>
      <c r="X45">
        <f t="shared" si="13"/>
        <v>57.743355503752099</v>
      </c>
      <c r="Y45">
        <f t="shared" si="11"/>
        <v>2.300001242</v>
      </c>
      <c r="Z45">
        <f t="shared" si="12"/>
        <v>0</v>
      </c>
    </row>
    <row r="46" spans="1:26" x14ac:dyDescent="0.2">
      <c r="A46" s="249">
        <f>IF(A45="","",IF((1+A45)&lt;Input_!$C$36,1+A45,""))</f>
        <v>45459</v>
      </c>
      <c r="B46">
        <v>0.35</v>
      </c>
      <c r="C46">
        <v>0.59833333333333327</v>
      </c>
      <c r="D46">
        <f t="shared" si="2"/>
        <v>0.21539999999999998</v>
      </c>
      <c r="E46">
        <v>0</v>
      </c>
      <c r="G46" s="270"/>
      <c r="H46" s="250">
        <f t="shared" si="3"/>
        <v>0.79107117339499677</v>
      </c>
      <c r="I46">
        <f t="shared" si="4"/>
        <v>4.7270538687766344</v>
      </c>
      <c r="J46">
        <f t="shared" si="5"/>
        <v>1.2484563353049989</v>
      </c>
      <c r="K46" t="str">
        <f t="shared" si="6"/>
        <v/>
      </c>
      <c r="O46" s="249">
        <f t="shared" si="0"/>
        <v>45459</v>
      </c>
      <c r="P46">
        <f>IF(A46&gt;Input_!$C$32,+P45,(IF(A46&lt;Input_!$C$23,"",('Budget (2)'!A46-Input_!$C$23)*Input_!$C$76+Input_!$C$25)))</f>
        <v>29.877551020408163</v>
      </c>
      <c r="Q46">
        <f>(+P46*Input_!$C$18)+R46</f>
        <v>11.652244897959184</v>
      </c>
      <c r="R46">
        <f>+P46*Input_!$C$19</f>
        <v>5.6767346938775507</v>
      </c>
      <c r="S46">
        <f t="shared" si="7"/>
        <v>5.9755102040816332</v>
      </c>
      <c r="T46">
        <f t="shared" si="1"/>
        <v>8.6644897959183673</v>
      </c>
      <c r="U46">
        <f t="shared" si="8"/>
        <v>10.403788562654185</v>
      </c>
      <c r="V46">
        <f t="shared" si="9"/>
        <v>0.34821423467899937</v>
      </c>
      <c r="W46">
        <f t="shared" si="10"/>
        <v>6.8699999999999992</v>
      </c>
      <c r="X46">
        <f t="shared" si="13"/>
        <v>57.843758770946934</v>
      </c>
      <c r="Y46">
        <f t="shared" si="11"/>
        <v>2.300001242</v>
      </c>
      <c r="Z46">
        <f t="shared" si="12"/>
        <v>0</v>
      </c>
    </row>
    <row r="47" spans="1:26" x14ac:dyDescent="0.2">
      <c r="A47" s="249">
        <f>IF(A46="","",IF((1+A46)&lt;Input_!$C$36,1+A46,""))</f>
        <v>45460</v>
      </c>
      <c r="B47">
        <v>0.36</v>
      </c>
      <c r="C47">
        <v>0.62999999999999989</v>
      </c>
      <c r="D47">
        <f t="shared" si="2"/>
        <v>0.15749999999999997</v>
      </c>
      <c r="E47">
        <v>9.8425249999999995E-3</v>
      </c>
      <c r="G47" s="270"/>
      <c r="H47" s="250">
        <f t="shared" si="3"/>
        <v>0.77242323118780809</v>
      </c>
      <c r="I47">
        <f t="shared" si="4"/>
        <v>4.7385800672460228</v>
      </c>
      <c r="J47">
        <f t="shared" si="5"/>
        <v>1.3961138103049979</v>
      </c>
      <c r="K47">
        <f t="shared" si="6"/>
        <v>9.8425249999999995E-3</v>
      </c>
      <c r="O47" s="249">
        <f t="shared" si="0"/>
        <v>45460</v>
      </c>
      <c r="P47">
        <f>IF(A47&gt;Input_!$C$32,+P46,(IF(A47&lt;Input_!$C$23,"",('Budget (2)'!A47-Input_!$C$23)*Input_!$C$76+Input_!$C$25)))</f>
        <v>30.673469387755102</v>
      </c>
      <c r="Q47">
        <f>(+P47*Input_!$C$18)+R47</f>
        <v>11.96265306122449</v>
      </c>
      <c r="R47">
        <f>+P47*Input_!$C$19</f>
        <v>5.8279591836734692</v>
      </c>
      <c r="S47">
        <f t="shared" si="7"/>
        <v>6.1346938775510207</v>
      </c>
      <c r="T47">
        <f t="shared" si="1"/>
        <v>8.8953061224489787</v>
      </c>
      <c r="U47">
        <f t="shared" si="8"/>
        <v>10.566539250919492</v>
      </c>
      <c r="V47">
        <f t="shared" si="9"/>
        <v>0.34448464623756164</v>
      </c>
      <c r="W47">
        <f t="shared" si="10"/>
        <v>7.1199999999999992</v>
      </c>
      <c r="X47">
        <f t="shared" si="13"/>
        <v>58.965698396628802</v>
      </c>
      <c r="Y47">
        <f t="shared" si="11"/>
        <v>2.3098437669999998</v>
      </c>
      <c r="Z47">
        <f t="shared" si="12"/>
        <v>0</v>
      </c>
    </row>
    <row r="48" spans="1:26" x14ac:dyDescent="0.2">
      <c r="A48" s="249">
        <f>IF(A47="","",IF((1+A47)&lt;Input_!$C$36,1+A47,""))</f>
        <v>45461</v>
      </c>
      <c r="B48">
        <v>0.25</v>
      </c>
      <c r="C48">
        <v>0.66166666666666651</v>
      </c>
      <c r="D48">
        <f t="shared" si="2"/>
        <v>8.6016666666666644E-2</v>
      </c>
      <c r="E48">
        <v>0</v>
      </c>
      <c r="F48">
        <v>1</v>
      </c>
      <c r="G48" s="270"/>
      <c r="H48" s="250">
        <f t="shared" si="3"/>
        <v>0.92339690865236157</v>
      </c>
      <c r="I48">
        <f t="shared" si="4"/>
        <v>5.8117470740487409</v>
      </c>
      <c r="J48">
        <f t="shared" si="5"/>
        <v>0.48213047697166722</v>
      </c>
      <c r="K48" t="str">
        <f t="shared" si="6"/>
        <v/>
      </c>
      <c r="O48" s="249">
        <f t="shared" si="0"/>
        <v>45461</v>
      </c>
      <c r="P48">
        <f>IF(A48&gt;Input_!$C$32,+P47,(IF(A48&lt;Input_!$C$23,"",('Budget (2)'!A48-Input_!$C$23)*Input_!$C$76+Input_!$C$25)))</f>
        <v>31.469387755102041</v>
      </c>
      <c r="Q48">
        <f>(+P48*Input_!$C$18)+R48</f>
        <v>12.273061224489796</v>
      </c>
      <c r="R48">
        <f>+P48*Input_!$C$19</f>
        <v>5.9791836734693877</v>
      </c>
      <c r="S48">
        <f t="shared" si="7"/>
        <v>6.2938775510204081</v>
      </c>
      <c r="T48">
        <f t="shared" si="1"/>
        <v>9.1261224489795918</v>
      </c>
      <c r="U48">
        <f t="shared" si="8"/>
        <v>11.790930747518129</v>
      </c>
      <c r="V48">
        <f t="shared" si="9"/>
        <v>0.37467938173047233</v>
      </c>
      <c r="W48">
        <f t="shared" si="10"/>
        <v>7.2499999999999991</v>
      </c>
      <c r="X48">
        <f t="shared" si="13"/>
        <v>77.652029721179403</v>
      </c>
      <c r="Y48">
        <f t="shared" si="11"/>
        <v>2.3098437669999998</v>
      </c>
      <c r="Z48">
        <f t="shared" si="12"/>
        <v>1</v>
      </c>
    </row>
    <row r="49" spans="1:26" x14ac:dyDescent="0.2">
      <c r="A49" s="249">
        <f>IF(A48="","",IF((1+A48)&lt;Input_!$C$36,1+A48,""))</f>
        <v>45462</v>
      </c>
      <c r="B49">
        <v>0.13</v>
      </c>
      <c r="C49">
        <v>0.69333333333333313</v>
      </c>
      <c r="D49">
        <f t="shared" si="2"/>
        <v>0.1941333333333333</v>
      </c>
      <c r="E49">
        <v>0</v>
      </c>
      <c r="G49" s="270"/>
      <c r="H49" s="250">
        <f t="shared" si="3"/>
        <v>0.89520263534172984</v>
      </c>
      <c r="I49">
        <f t="shared" si="4"/>
        <v>5.776797414184796</v>
      </c>
      <c r="J49">
        <f t="shared" si="5"/>
        <v>0.67626381030500049</v>
      </c>
      <c r="K49" t="str">
        <f t="shared" si="6"/>
        <v/>
      </c>
      <c r="O49" s="249">
        <f t="shared" si="0"/>
        <v>45462</v>
      </c>
      <c r="P49">
        <f>IF(A49&gt;Input_!$C$32,+P48,(IF(A49&lt;Input_!$C$23,"",('Budget (2)'!A49-Input_!$C$23)*Input_!$C$76+Input_!$C$25)))</f>
        <v>32.265306122448976</v>
      </c>
      <c r="Q49">
        <f>(+P49*Input_!$C$18)+R49</f>
        <v>12.583469387755102</v>
      </c>
      <c r="R49">
        <f>+P49*Input_!$C$19</f>
        <v>6.1304081632653054</v>
      </c>
      <c r="S49">
        <f t="shared" si="7"/>
        <v>6.4530612244897965</v>
      </c>
      <c r="T49">
        <f t="shared" ref="T49:T80" si="14">+(1-$F$4)*S49+R49</f>
        <v>9.3569387755102031</v>
      </c>
      <c r="U49">
        <f t="shared" si="8"/>
        <v>11.907205577450101</v>
      </c>
      <c r="V49">
        <f t="shared" si="9"/>
        <v>0.369040527068346</v>
      </c>
      <c r="W49">
        <f t="shared" si="10"/>
        <v>7.5299999999999994</v>
      </c>
      <c r="X49">
        <f t="shared" si="13"/>
        <v>78.142453165490721</v>
      </c>
      <c r="Y49">
        <f t="shared" si="11"/>
        <v>2.3098437669999998</v>
      </c>
      <c r="Z49">
        <f t="shared" si="12"/>
        <v>1</v>
      </c>
    </row>
    <row r="50" spans="1:26" x14ac:dyDescent="0.2">
      <c r="A50" s="249">
        <f>IF(A49="","",IF((1+A49)&lt;Input_!$C$36,1+A49,""))</f>
        <v>45463</v>
      </c>
      <c r="B50">
        <v>0.28000000000000003</v>
      </c>
      <c r="C50">
        <v>0.72499999999999976</v>
      </c>
      <c r="D50">
        <f t="shared" si="2"/>
        <v>0.24649999999999994</v>
      </c>
      <c r="E50">
        <v>0</v>
      </c>
      <c r="G50" s="270"/>
      <c r="H50" s="250">
        <f t="shared" ref="H50:H81" si="15">IF(B51="","",IF(B51&gt;-0.0001,IF(G50&gt;0.0001,+G50,IF((+U50-R50)/(Q50-R50)&gt;1,1,(MAX(0,(+U50-R50)/(Q50-R50))))),""))</f>
        <v>0.86044621387362663</v>
      </c>
      <c r="I50">
        <f t="shared" ref="I50:I81" si="16">IF(B51="","",IF(B51&gt;-0.0001,IF((+U50-R50)&lt;0,0,+U50-R50),""))</f>
        <v>5.689481087654185</v>
      </c>
      <c r="J50">
        <f t="shared" ref="J50:J81" si="17">IF(B51="","",IF(B51&gt;-0.0001,IF((Q50-U50)&lt;0,0,Q50-U50),""))</f>
        <v>0.92276381030499977</v>
      </c>
      <c r="K50" t="str">
        <f t="shared" si="6"/>
        <v/>
      </c>
      <c r="O50" s="249">
        <f t="shared" si="0"/>
        <v>45463</v>
      </c>
      <c r="P50">
        <f>IF(A50&gt;Input_!$C$32,+P49,(IF(A50&lt;Input_!$C$23,"",('Budget (2)'!A50-Input_!$C$23)*Input_!$C$76+Input_!$C$25)))</f>
        <v>33.061224489795919</v>
      </c>
      <c r="Q50">
        <f>(+P50*Input_!$C$18)+R50</f>
        <v>12.89387755102041</v>
      </c>
      <c r="R50">
        <f>+P50*Input_!$C$19</f>
        <v>6.2816326530612248</v>
      </c>
      <c r="S50">
        <f t="shared" si="7"/>
        <v>6.6122448979591848</v>
      </c>
      <c r="T50">
        <f t="shared" si="14"/>
        <v>9.5877551020408163</v>
      </c>
      <c r="U50">
        <f t="shared" ref="U50:U81" si="18">IF(B51="",0,IF(B51&gt;-0.0001,MAX(IF(G50&gt;0.001,(G50*S50+R50),MIN((+U49+E50+F50-D50+Q50-Q49),Q50)),R50),""))</f>
        <v>11.97111374071541</v>
      </c>
      <c r="V50">
        <f t="shared" si="9"/>
        <v>0.36208924277472537</v>
      </c>
      <c r="W50">
        <f t="shared" ref="W50:W81" si="19">IF(+B51&gt;-0.01,+B51+W49,"")</f>
        <v>7.8699999999999992</v>
      </c>
      <c r="X50">
        <f t="shared" si="13"/>
        <v>77.697180327998282</v>
      </c>
      <c r="Y50">
        <f t="shared" ref="Y50:Y81" si="20">IF(+B51&gt;-0.01,+E50+Y49,"")</f>
        <v>2.3098437669999998</v>
      </c>
      <c r="Z50">
        <f t="shared" ref="Z50:Z81" si="21">IF(+B51&gt;-0.01,+F50+Z49,"")</f>
        <v>1</v>
      </c>
    </row>
    <row r="51" spans="1:26" x14ac:dyDescent="0.2">
      <c r="A51" s="249">
        <f>IF(A50="","",IF((1+A50)&lt;Input_!$C$36,1+A50,""))</f>
        <v>45464</v>
      </c>
      <c r="B51">
        <v>0.34</v>
      </c>
      <c r="C51">
        <v>0.75666666666666638</v>
      </c>
      <c r="D51">
        <f t="shared" si="2"/>
        <v>0.21186666666666659</v>
      </c>
      <c r="E51">
        <v>0</v>
      </c>
      <c r="G51" s="270"/>
      <c r="H51" s="250">
        <f t="shared" si="15"/>
        <v>0.83243853715608296</v>
      </c>
      <c r="I51">
        <f t="shared" si="16"/>
        <v>5.6367980944569052</v>
      </c>
      <c r="J51">
        <f t="shared" si="17"/>
        <v>1.1346304769716671</v>
      </c>
      <c r="K51" t="str">
        <f t="shared" si="6"/>
        <v/>
      </c>
      <c r="O51" s="249">
        <f t="shared" si="0"/>
        <v>45464</v>
      </c>
      <c r="P51">
        <f>IF(A51&gt;Input_!$C$32,+P50,(IF(A51&lt;Input_!$C$23,"",('Budget (2)'!A51-Input_!$C$23)*Input_!$C$76+Input_!$C$25)))</f>
        <v>33.857142857142861</v>
      </c>
      <c r="Q51">
        <f>(+P51*Input_!$C$18)+R51</f>
        <v>13.204285714285716</v>
      </c>
      <c r="R51">
        <f>+P51*Input_!$C$19</f>
        <v>6.4328571428571433</v>
      </c>
      <c r="S51">
        <f t="shared" si="7"/>
        <v>6.7714285714285722</v>
      </c>
      <c r="T51">
        <f t="shared" si="14"/>
        <v>9.8185714285714294</v>
      </c>
      <c r="U51">
        <f t="shared" si="18"/>
        <v>12.069655237314048</v>
      </c>
      <c r="V51">
        <f t="shared" si="9"/>
        <v>0.3564877074312166</v>
      </c>
      <c r="W51">
        <f t="shared" si="19"/>
        <v>8.1499999999999986</v>
      </c>
      <c r="X51">
        <f t="shared" si="13"/>
        <v>77.852781071015059</v>
      </c>
      <c r="Y51">
        <f t="shared" si="20"/>
        <v>2.3098437669999998</v>
      </c>
      <c r="Z51">
        <f t="shared" si="21"/>
        <v>1</v>
      </c>
    </row>
    <row r="52" spans="1:26" x14ac:dyDescent="0.2">
      <c r="A52" s="249">
        <f>IF(A51="","",IF((1+A51)&lt;Input_!$C$36,1+A51,""))</f>
        <v>45465</v>
      </c>
      <c r="B52">
        <v>0.28000000000000003</v>
      </c>
      <c r="C52">
        <v>0.788333333333333</v>
      </c>
      <c r="D52">
        <f t="shared" si="2"/>
        <v>0.27591666666666653</v>
      </c>
      <c r="E52">
        <v>0</v>
      </c>
      <c r="G52" s="270"/>
      <c r="H52" s="250">
        <f t="shared" si="15"/>
        <v>0.79647582438669495</v>
      </c>
      <c r="I52">
        <f t="shared" si="16"/>
        <v>5.5200651012596254</v>
      </c>
      <c r="J52">
        <f t="shared" si="17"/>
        <v>1.4105471436383343</v>
      </c>
      <c r="K52" t="str">
        <f t="shared" si="6"/>
        <v/>
      </c>
      <c r="O52" s="249">
        <f t="shared" si="0"/>
        <v>45465</v>
      </c>
      <c r="P52">
        <f>IF(A52&gt;Input_!$C$32,+P51,(IF(A52&lt;Input_!$C$23,"",('Budget (2)'!A52-Input_!$C$23)*Input_!$C$76+Input_!$C$25)))</f>
        <v>34.653061224489797</v>
      </c>
      <c r="Q52">
        <f>(+P52*Input_!$C$18)+R52</f>
        <v>13.514693877551021</v>
      </c>
      <c r="R52">
        <f>+P52*Input_!$C$19</f>
        <v>6.5840816326530618</v>
      </c>
      <c r="S52">
        <f t="shared" si="7"/>
        <v>6.9306122448979597</v>
      </c>
      <c r="T52">
        <f t="shared" si="14"/>
        <v>10.049387755102043</v>
      </c>
      <c r="U52">
        <f t="shared" si="18"/>
        <v>12.104146733912687</v>
      </c>
      <c r="V52">
        <f t="shared" si="9"/>
        <v>0.34929516487733903</v>
      </c>
      <c r="W52">
        <f t="shared" si="19"/>
        <v>8.4999999999999982</v>
      </c>
      <c r="X52">
        <f t="shared" si="13"/>
        <v>76.86506572149915</v>
      </c>
      <c r="Y52">
        <f t="shared" si="20"/>
        <v>2.3098437669999998</v>
      </c>
      <c r="Z52">
        <f t="shared" si="21"/>
        <v>1</v>
      </c>
    </row>
    <row r="53" spans="1:26" x14ac:dyDescent="0.2">
      <c r="A53" s="249">
        <f>IF(A52="","",IF((1+A52)&lt;Input_!$C$36,1+A52,""))</f>
        <v>45466</v>
      </c>
      <c r="B53">
        <v>0.35</v>
      </c>
      <c r="C53">
        <f>P5</f>
        <v>0.48757654099999997</v>
      </c>
      <c r="D53">
        <f t="shared" si="2"/>
        <v>0.16090025853000001</v>
      </c>
      <c r="E53">
        <v>0</v>
      </c>
      <c r="G53" s="270"/>
      <c r="H53" s="250">
        <f t="shared" si="15"/>
        <v>0.77835082698258939</v>
      </c>
      <c r="I53">
        <f t="shared" si="16"/>
        <v>5.5183485161990111</v>
      </c>
      <c r="J53">
        <f t="shared" si="17"/>
        <v>1.5714474021683351</v>
      </c>
      <c r="K53" t="str">
        <f t="shared" si="6"/>
        <v/>
      </c>
      <c r="O53" s="249">
        <f t="shared" si="0"/>
        <v>45466</v>
      </c>
      <c r="P53">
        <f>IF(A53&gt;Input_!$C$32,+P52,(IF(A53&lt;Input_!$C$23,"",('Budget (2)'!A53-Input_!$C$23)*Input_!$C$76+Input_!$C$25)))</f>
        <v>35.448979591836732</v>
      </c>
      <c r="Q53">
        <f>(+P53*Input_!$C$18)+R53</f>
        <v>13.825102040816326</v>
      </c>
      <c r="R53">
        <f>+P53*Input_!$C$19</f>
        <v>6.7353061224489794</v>
      </c>
      <c r="S53">
        <f t="shared" si="7"/>
        <v>7.0897959183673462</v>
      </c>
      <c r="T53">
        <f t="shared" si="14"/>
        <v>10.280204081632652</v>
      </c>
      <c r="U53">
        <f t="shared" si="18"/>
        <v>12.253654638647991</v>
      </c>
      <c r="V53">
        <f t="shared" si="9"/>
        <v>0.3456701653965179</v>
      </c>
      <c r="W53">
        <f t="shared" si="19"/>
        <v>8.8299999999999983</v>
      </c>
      <c r="X53">
        <f t="shared" si="13"/>
        <v>77.900140974830919</v>
      </c>
      <c r="Y53">
        <f t="shared" si="20"/>
        <v>2.3098437669999998</v>
      </c>
      <c r="Z53">
        <f t="shared" si="21"/>
        <v>1</v>
      </c>
    </row>
    <row r="54" spans="1:26" x14ac:dyDescent="0.2">
      <c r="A54" s="249">
        <f>IF(A53="","",IF((1+A53)&lt;Input_!$C$36,1+A53,""))</f>
        <v>45467</v>
      </c>
      <c r="B54">
        <v>0.33</v>
      </c>
      <c r="C54">
        <v>0.85166666666666624</v>
      </c>
      <c r="D54">
        <f t="shared" si="2"/>
        <v>0.28104999999999986</v>
      </c>
      <c r="E54">
        <v>2.0078750999999999E-2</v>
      </c>
      <c r="G54" s="270"/>
      <c r="H54" s="250">
        <f t="shared" si="15"/>
        <v>0.74721702165752124</v>
      </c>
      <c r="I54">
        <f t="shared" si="16"/>
        <v>5.4165609406683997</v>
      </c>
      <c r="J54">
        <f t="shared" si="17"/>
        <v>1.8324186511683358</v>
      </c>
      <c r="K54">
        <f t="shared" si="6"/>
        <v>2.0078750999999999E-2</v>
      </c>
      <c r="O54" s="249">
        <f t="shared" si="0"/>
        <v>45467</v>
      </c>
      <c r="P54">
        <f>IF(A54&gt;Input_!$C$32,+P53,(IF(A54&lt;Input_!$C$23,"",('Budget (2)'!A54-Input_!$C$23)*Input_!$C$76+Input_!$C$25)))</f>
        <v>36.244897959183675</v>
      </c>
      <c r="Q54">
        <f>(+P54*Input_!$C$18)+R54</f>
        <v>14.135510204081633</v>
      </c>
      <c r="R54">
        <f>+P54*Input_!$C$19</f>
        <v>6.8865306122448979</v>
      </c>
      <c r="S54">
        <f t="shared" si="7"/>
        <v>7.2489795918367355</v>
      </c>
      <c r="T54">
        <f t="shared" si="14"/>
        <v>10.511020408163265</v>
      </c>
      <c r="U54">
        <f t="shared" si="18"/>
        <v>12.303091552913298</v>
      </c>
      <c r="V54">
        <f t="shared" si="9"/>
        <v>0.33944340433150427</v>
      </c>
      <c r="W54">
        <f t="shared" si="19"/>
        <v>9.1599999999999984</v>
      </c>
      <c r="X54">
        <f t="shared" si="13"/>
        <v>77.151465563140761</v>
      </c>
      <c r="Y54">
        <f t="shared" si="20"/>
        <v>2.3299225179999996</v>
      </c>
      <c r="Z54">
        <f t="shared" si="21"/>
        <v>1</v>
      </c>
    </row>
    <row r="55" spans="1:26" x14ac:dyDescent="0.2">
      <c r="A55" s="249">
        <f>IF(A54="","",IF((1+A54)&lt;Input_!$C$36,1+A54,""))</f>
        <v>45468</v>
      </c>
      <c r="B55">
        <v>0.33</v>
      </c>
      <c r="C55">
        <v>0.88333333333333286</v>
      </c>
      <c r="D55">
        <f t="shared" si="2"/>
        <v>0.27383333333333321</v>
      </c>
      <c r="E55">
        <v>7.0078777999999994E-2</v>
      </c>
      <c r="F55">
        <v>1</v>
      </c>
      <c r="G55" s="270"/>
      <c r="H55" s="250">
        <f t="shared" si="15"/>
        <v>0.86013088948049055</v>
      </c>
      <c r="I55">
        <f t="shared" si="16"/>
        <v>6.3719900588044514</v>
      </c>
      <c r="J55">
        <f t="shared" si="17"/>
        <v>1.0361732065016724</v>
      </c>
      <c r="K55">
        <f t="shared" si="6"/>
        <v>7.0078777999999994E-2</v>
      </c>
      <c r="O55" s="249">
        <f t="shared" si="0"/>
        <v>45468</v>
      </c>
      <c r="P55">
        <f>IF(A55&gt;Input_!$C$32,+P54,(IF(A55&lt;Input_!$C$23,"",('Budget (2)'!A55-Input_!$C$23)*Input_!$C$76+Input_!$C$25)))</f>
        <v>37.040816326530617</v>
      </c>
      <c r="Q55">
        <f>(+P55*Input_!$C$18)+R55</f>
        <v>14.445918367346941</v>
      </c>
      <c r="R55">
        <f>+P55*Input_!$C$19</f>
        <v>7.0377551020408173</v>
      </c>
      <c r="S55">
        <f t="shared" si="7"/>
        <v>7.4081632653061238</v>
      </c>
      <c r="T55">
        <f t="shared" si="14"/>
        <v>10.74183673469388</v>
      </c>
      <c r="U55">
        <f t="shared" si="18"/>
        <v>13.409745160845269</v>
      </c>
      <c r="V55">
        <f t="shared" si="9"/>
        <v>0.36202617789609809</v>
      </c>
      <c r="W55">
        <f t="shared" si="19"/>
        <v>9.4699999999999989</v>
      </c>
      <c r="X55">
        <f t="shared" si="13"/>
        <v>96.188599590701031</v>
      </c>
      <c r="Y55">
        <f t="shared" si="20"/>
        <v>2.4000012959999997</v>
      </c>
      <c r="Z55">
        <f t="shared" si="21"/>
        <v>2</v>
      </c>
    </row>
    <row r="56" spans="1:26" x14ac:dyDescent="0.2">
      <c r="A56" s="249">
        <f>IF(A55="","",IF((1+A55)&lt;Input_!$C$36,1+A55,""))</f>
        <v>45469</v>
      </c>
      <c r="B56">
        <v>0.31</v>
      </c>
      <c r="C56">
        <v>0.91499999999999948</v>
      </c>
      <c r="D56">
        <f t="shared" si="2"/>
        <v>0.22874999999999987</v>
      </c>
      <c r="E56">
        <v>9.8425249999999995E-3</v>
      </c>
      <c r="G56" s="270"/>
      <c r="H56" s="250">
        <f t="shared" si="15"/>
        <v>0.83414521738516223</v>
      </c>
      <c r="I56">
        <f t="shared" si="16"/>
        <v>6.3122662572738397</v>
      </c>
      <c r="J56">
        <f t="shared" si="17"/>
        <v>1.2550806815016706</v>
      </c>
      <c r="K56">
        <f t="shared" si="6"/>
        <v>9.8425249999999995E-3</v>
      </c>
      <c r="O56" s="249">
        <f t="shared" si="0"/>
        <v>45469</v>
      </c>
      <c r="P56">
        <f>IF(A56&gt;Input_!$C$32,+P55,(IF(A56&lt;Input_!$C$23,"",('Budget (2)'!A56-Input_!$C$23)*Input_!$C$76+Input_!$C$25)))</f>
        <v>37.836734693877553</v>
      </c>
      <c r="Q56">
        <f>(+P56*Input_!$C$18)+R56</f>
        <v>14.756326530612245</v>
      </c>
      <c r="R56">
        <f>+P56*Input_!$C$19</f>
        <v>7.188979591836735</v>
      </c>
      <c r="S56">
        <f t="shared" si="7"/>
        <v>7.5673469387755103</v>
      </c>
      <c r="T56">
        <f t="shared" si="14"/>
        <v>10.97265306122449</v>
      </c>
      <c r="U56">
        <f t="shared" si="18"/>
        <v>13.501245849110575</v>
      </c>
      <c r="V56">
        <f t="shared" si="9"/>
        <v>0.35682904347703243</v>
      </c>
      <c r="W56">
        <f t="shared" si="19"/>
        <v>9.7199999999999989</v>
      </c>
      <c r="X56">
        <f t="shared" si="13"/>
        <v>96.196111665723663</v>
      </c>
      <c r="Y56">
        <f t="shared" si="20"/>
        <v>2.4098438209999995</v>
      </c>
      <c r="Z56">
        <f t="shared" si="21"/>
        <v>2</v>
      </c>
    </row>
    <row r="57" spans="1:26" x14ac:dyDescent="0.2">
      <c r="A57" s="249">
        <f>IF(A56="","",IF((1+A56)&lt;Input_!$C$36,1+A56,""))</f>
        <v>45470</v>
      </c>
      <c r="B57">
        <v>0.25</v>
      </c>
      <c r="C57">
        <v>0.9466666666666661</v>
      </c>
      <c r="D57">
        <f t="shared" si="2"/>
        <v>0.27453333333333313</v>
      </c>
      <c r="E57">
        <v>0.14015755599999999</v>
      </c>
      <c r="G57" s="270"/>
      <c r="H57" s="250">
        <f t="shared" si="15"/>
        <v>0.8201707171608158</v>
      </c>
      <c r="I57">
        <f t="shared" si="16"/>
        <v>6.337074153409894</v>
      </c>
      <c r="J57">
        <f t="shared" si="17"/>
        <v>1.3894564588350029</v>
      </c>
      <c r="K57">
        <f t="shared" si="6"/>
        <v>0.14015755599999999</v>
      </c>
      <c r="O57" s="249">
        <f t="shared" si="0"/>
        <v>45470</v>
      </c>
      <c r="P57">
        <f>IF(A57&gt;Input_!$C$32,+P56,(IF(A57&lt;Input_!$C$23,"",('Budget (2)'!A57-Input_!$C$23)*Input_!$C$76+Input_!$C$25)))</f>
        <v>38.632653061224488</v>
      </c>
      <c r="Q57">
        <f>(+P57*Input_!$C$18)+R57</f>
        <v>15.066734693877549</v>
      </c>
      <c r="R57">
        <f>+P57*Input_!$C$19</f>
        <v>7.3402040816326526</v>
      </c>
      <c r="S57">
        <f t="shared" si="7"/>
        <v>7.7265306122448969</v>
      </c>
      <c r="T57">
        <f t="shared" si="14"/>
        <v>11.203469387755101</v>
      </c>
      <c r="U57">
        <f t="shared" si="18"/>
        <v>13.677278235042547</v>
      </c>
      <c r="V57">
        <f t="shared" si="9"/>
        <v>0.35403414343216311</v>
      </c>
      <c r="W57">
        <f t="shared" si="19"/>
        <v>10.009999999999998</v>
      </c>
      <c r="X57">
        <f t="shared" si="13"/>
        <v>97.877395780038924</v>
      </c>
      <c r="Y57">
        <f t="shared" si="20"/>
        <v>2.5500013769999996</v>
      </c>
      <c r="Z57">
        <f t="shared" si="21"/>
        <v>2</v>
      </c>
    </row>
    <row r="58" spans="1:26" x14ac:dyDescent="0.2">
      <c r="A58" s="249">
        <f>IF(A57="","",IF((1+A57)&lt;Input_!$C$36,1+A57,""))</f>
        <v>45471</v>
      </c>
      <c r="B58">
        <v>0.28999999999999998</v>
      </c>
      <c r="C58">
        <v>0.97833333333333272</v>
      </c>
      <c r="D58">
        <f t="shared" si="2"/>
        <v>0.23479999999999984</v>
      </c>
      <c r="E58">
        <v>0.35000018900000002</v>
      </c>
      <c r="G58" s="270"/>
      <c r="H58" s="250">
        <f t="shared" si="15"/>
        <v>0.83840953099918436</v>
      </c>
      <c r="I58">
        <f t="shared" si="16"/>
        <v>6.6114580158792817</v>
      </c>
      <c r="J58">
        <f t="shared" si="17"/>
        <v>1.2742562698350035</v>
      </c>
      <c r="K58">
        <f t="shared" si="6"/>
        <v>0.35000018900000002</v>
      </c>
      <c r="O58" s="249">
        <f t="shared" si="0"/>
        <v>45471</v>
      </c>
      <c r="P58">
        <f>IF(A58&gt;Input_!$C$32,+P57,(IF(A58&lt;Input_!$C$23,"",('Budget (2)'!A58-Input_!$C$23)*Input_!$C$76+Input_!$C$25)))</f>
        <v>39.428571428571431</v>
      </c>
      <c r="Q58">
        <f>(+P58*Input_!$C$18)+R58</f>
        <v>15.377142857142857</v>
      </c>
      <c r="R58">
        <f>+P58*Input_!$C$19</f>
        <v>7.491428571428572</v>
      </c>
      <c r="S58">
        <f t="shared" si="7"/>
        <v>7.8857142857142852</v>
      </c>
      <c r="T58">
        <f t="shared" si="14"/>
        <v>11.434285714285714</v>
      </c>
      <c r="U58">
        <f t="shared" si="18"/>
        <v>14.102886587307854</v>
      </c>
      <c r="V58">
        <f t="shared" si="9"/>
        <v>0.35768190619983686</v>
      </c>
      <c r="W58">
        <f t="shared" si="19"/>
        <v>10.249999999999998</v>
      </c>
      <c r="X58">
        <f t="shared" si="13"/>
        <v>104.67492828897863</v>
      </c>
      <c r="Y58">
        <f t="shared" si="20"/>
        <v>2.9000015659999998</v>
      </c>
      <c r="Z58">
        <f t="shared" si="21"/>
        <v>2</v>
      </c>
    </row>
    <row r="59" spans="1:26" x14ac:dyDescent="0.2">
      <c r="A59" s="249">
        <f>IF(A58="","",IF((1+A58)&lt;Input_!$C$36,1+A58,""))</f>
        <v>45472</v>
      </c>
      <c r="B59">
        <v>0.24</v>
      </c>
      <c r="C59">
        <v>1.0099999999999993</v>
      </c>
      <c r="D59">
        <f t="shared" si="2"/>
        <v>9.0899999999999939E-2</v>
      </c>
      <c r="E59">
        <v>0</v>
      </c>
      <c r="G59" s="270"/>
      <c r="H59" s="250">
        <f t="shared" si="15"/>
        <v>0.83030782034014416</v>
      </c>
      <c r="I59">
        <f t="shared" si="16"/>
        <v>6.6797416893486705</v>
      </c>
      <c r="J59">
        <f t="shared" si="17"/>
        <v>1.365156269835003</v>
      </c>
      <c r="K59" t="str">
        <f t="shared" si="6"/>
        <v/>
      </c>
      <c r="O59" s="249">
        <f t="shared" si="0"/>
        <v>45472</v>
      </c>
      <c r="P59">
        <f>IF(A59&gt;Input_!$C$32,+P58,(IF(A59&lt;Input_!$C$23,"",('Budget (2)'!A59-Input_!$C$23)*Input_!$C$76+Input_!$C$25)))</f>
        <v>40.224489795918366</v>
      </c>
      <c r="Q59">
        <f>(+P59*Input_!$C$18)+R59</f>
        <v>15.687551020408163</v>
      </c>
      <c r="R59">
        <f>+P59*Input_!$C$19</f>
        <v>7.6426530612244896</v>
      </c>
      <c r="S59">
        <f t="shared" si="7"/>
        <v>8.0448979591836736</v>
      </c>
      <c r="T59">
        <f t="shared" si="14"/>
        <v>11.665102040816326</v>
      </c>
      <c r="U59">
        <f t="shared" si="18"/>
        <v>14.32239475057316</v>
      </c>
      <c r="V59">
        <f t="shared" si="9"/>
        <v>0.35606156406802886</v>
      </c>
      <c r="W59">
        <f t="shared" si="19"/>
        <v>10.339999999999998</v>
      </c>
      <c r="X59">
        <f t="shared" si="13"/>
        <v>107.33499934752841</v>
      </c>
      <c r="Y59">
        <f t="shared" si="20"/>
        <v>2.9000015659999998</v>
      </c>
      <c r="Z59">
        <f t="shared" si="21"/>
        <v>2</v>
      </c>
    </row>
    <row r="60" spans="1:26" x14ac:dyDescent="0.2">
      <c r="A60" s="249">
        <f>IF(A59="","",IF((1+A59)&lt;Input_!$C$36,1+A59,""))</f>
        <v>45473</v>
      </c>
      <c r="B60">
        <v>0.09</v>
      </c>
      <c r="C60">
        <v>1.0416666666666661</v>
      </c>
      <c r="D60">
        <f t="shared" si="2"/>
        <v>0.2395833333333332</v>
      </c>
      <c r="E60">
        <v>0.179921357</v>
      </c>
      <c r="G60" s="270"/>
      <c r="H60" s="250">
        <f t="shared" si="15"/>
        <v>0.82632812422326229</v>
      </c>
      <c r="I60">
        <f t="shared" si="16"/>
        <v>6.7792633864847263</v>
      </c>
      <c r="J60">
        <f t="shared" si="17"/>
        <v>1.4248182461683374</v>
      </c>
      <c r="K60">
        <f t="shared" si="6"/>
        <v>0.179921357</v>
      </c>
      <c r="O60" s="249">
        <f t="shared" si="0"/>
        <v>45473</v>
      </c>
      <c r="P60">
        <f>IF(A60&gt;Input_!$C$32,+P59,(IF(A60&lt;Input_!$C$23,"",('Budget (2)'!A60-Input_!$C$23)*Input_!$C$76+Input_!$C$25)))</f>
        <v>41.020408163265309</v>
      </c>
      <c r="Q60">
        <f>(+P60*Input_!$C$18)+R60</f>
        <v>15.997959183673473</v>
      </c>
      <c r="R60">
        <f>+P60*Input_!$C$19</f>
        <v>7.793877551020409</v>
      </c>
      <c r="S60">
        <f t="shared" si="7"/>
        <v>8.2040816326530646</v>
      </c>
      <c r="T60">
        <f t="shared" si="14"/>
        <v>11.89591836734694</v>
      </c>
      <c r="U60">
        <f t="shared" si="18"/>
        <v>14.573140937505135</v>
      </c>
      <c r="V60">
        <f t="shared" si="9"/>
        <v>0.35526562484465252</v>
      </c>
      <c r="W60">
        <f t="shared" si="19"/>
        <v>10.569999999999999</v>
      </c>
      <c r="X60">
        <f t="shared" si="13"/>
        <v>110.6910791510572</v>
      </c>
      <c r="Y60">
        <f t="shared" si="20"/>
        <v>3.0799229229999998</v>
      </c>
      <c r="Z60">
        <f t="shared" si="21"/>
        <v>2</v>
      </c>
    </row>
    <row r="61" spans="1:26" x14ac:dyDescent="0.2">
      <c r="A61" s="249">
        <f>IF(A60="","",IF((1+A60)&lt;Input_!$C$36,1+A60,""))</f>
        <v>45474</v>
      </c>
      <c r="B61">
        <v>0.23</v>
      </c>
      <c r="C61">
        <v>1.0733333333333328</v>
      </c>
      <c r="D61">
        <f t="shared" si="2"/>
        <v>0.23613333333333322</v>
      </c>
      <c r="E61">
        <v>0</v>
      </c>
      <c r="G61" s="270"/>
      <c r="H61" s="250">
        <f t="shared" si="15"/>
        <v>0.80139915228018088</v>
      </c>
      <c r="I61">
        <f t="shared" si="16"/>
        <v>6.7023137266207762</v>
      </c>
      <c r="J61">
        <f t="shared" si="17"/>
        <v>1.6609515795016705</v>
      </c>
      <c r="K61" t="str">
        <f t="shared" si="6"/>
        <v/>
      </c>
      <c r="O61" s="249">
        <f t="shared" si="0"/>
        <v>45474</v>
      </c>
      <c r="P61">
        <f>IF(A61&gt;Input_!$C$32,+P60,(IF(A61&lt;Input_!$C$23,"",('Budget (2)'!A61-Input_!$C$23)*Input_!$C$76+Input_!$C$25)))</f>
        <v>41.816326530612244</v>
      </c>
      <c r="Q61">
        <f>(+P61*Input_!$C$18)+R61</f>
        <v>16.308367346938773</v>
      </c>
      <c r="R61">
        <f>+P61*Input_!$C$19</f>
        <v>7.9451020408163266</v>
      </c>
      <c r="S61">
        <f t="shared" si="7"/>
        <v>8.3632653061224467</v>
      </c>
      <c r="T61">
        <f t="shared" si="14"/>
        <v>12.12673469387755</v>
      </c>
      <c r="U61">
        <f t="shared" si="18"/>
        <v>14.647415767437103</v>
      </c>
      <c r="V61">
        <f t="shared" si="9"/>
        <v>0.35027983045603617</v>
      </c>
      <c r="W61">
        <f t="shared" si="19"/>
        <v>10.79</v>
      </c>
      <c r="X61">
        <f t="shared" si="13"/>
        <v>110.29831045149284</v>
      </c>
      <c r="Y61">
        <f t="shared" si="20"/>
        <v>3.0799229229999998</v>
      </c>
      <c r="Z61">
        <f t="shared" si="21"/>
        <v>2</v>
      </c>
    </row>
    <row r="62" spans="1:26" x14ac:dyDescent="0.2">
      <c r="A62" s="249">
        <f>IF(A61="","",IF((1+A61)&lt;Input_!$C$36,1+A61,""))</f>
        <v>45475</v>
      </c>
      <c r="B62">
        <v>0.22</v>
      </c>
      <c r="C62">
        <v>1.1049999999999995</v>
      </c>
      <c r="D62">
        <f t="shared" si="2"/>
        <v>0.22099999999999992</v>
      </c>
      <c r="E62">
        <v>0.179921357</v>
      </c>
      <c r="F62">
        <v>1</v>
      </c>
      <c r="G62" s="270"/>
      <c r="H62" s="250">
        <f t="shared" si="15"/>
        <v>0.91762576412217001</v>
      </c>
      <c r="I62">
        <f t="shared" si="16"/>
        <v>7.8204187570901667</v>
      </c>
      <c r="J62">
        <f t="shared" si="17"/>
        <v>0.70203022250166924</v>
      </c>
      <c r="K62">
        <f t="shared" si="6"/>
        <v>0.179921357</v>
      </c>
      <c r="O62" s="249">
        <f t="shared" si="0"/>
        <v>45475</v>
      </c>
      <c r="P62">
        <f>IF(A62&gt;Input_!$C$32,+P61,(IF(A62&lt;Input_!$C$23,"",('Budget (2)'!A62-Input_!$C$23)*Input_!$C$76+Input_!$C$25)))</f>
        <v>42.612244897959187</v>
      </c>
      <c r="Q62">
        <f>(+P62*Input_!$C$18)+R62</f>
        <v>16.618775510204081</v>
      </c>
      <c r="R62">
        <f>+P62*Input_!$C$19</f>
        <v>8.0963265306122452</v>
      </c>
      <c r="S62">
        <f t="shared" si="7"/>
        <v>8.5224489795918359</v>
      </c>
      <c r="T62">
        <f t="shared" si="14"/>
        <v>12.357551020408163</v>
      </c>
      <c r="U62">
        <f t="shared" si="18"/>
        <v>15.916745287702412</v>
      </c>
      <c r="V62">
        <f t="shared" si="9"/>
        <v>0.37352515282443399</v>
      </c>
      <c r="W62">
        <f t="shared" si="19"/>
        <v>10.989999999999998</v>
      </c>
      <c r="X62">
        <f t="shared" si="13"/>
        <v>136.83316442018261</v>
      </c>
      <c r="Y62">
        <f t="shared" si="20"/>
        <v>3.2598442799999998</v>
      </c>
      <c r="Z62">
        <f t="shared" si="21"/>
        <v>3</v>
      </c>
    </row>
    <row r="63" spans="1:26" x14ac:dyDescent="0.2">
      <c r="A63" s="249">
        <f>IF(A62="","",IF((1+A62)&lt;Input_!$C$36,1+A62,""))</f>
        <v>45476</v>
      </c>
      <c r="B63">
        <v>0.2</v>
      </c>
      <c r="C63">
        <v>1.1366666666666663</v>
      </c>
      <c r="D63">
        <f t="shared" si="2"/>
        <v>0.26143333333333324</v>
      </c>
      <c r="E63">
        <v>0.19015758299999999</v>
      </c>
      <c r="G63" s="270"/>
      <c r="H63" s="250">
        <f t="shared" si="15"/>
        <v>0.91092620435139815</v>
      </c>
      <c r="I63">
        <f t="shared" si="16"/>
        <v>7.9083266802262209</v>
      </c>
      <c r="J63">
        <f t="shared" si="17"/>
        <v>0.77330597283500424</v>
      </c>
      <c r="K63">
        <f t="shared" si="6"/>
        <v>0.19015758299999999</v>
      </c>
      <c r="O63" s="249">
        <f t="shared" si="0"/>
        <v>45476</v>
      </c>
      <c r="P63">
        <f>IF(A63&gt;Input_!$C$32,+P62,(IF(A63&lt;Input_!$C$23,"",('Budget (2)'!A63-Input_!$C$23)*Input_!$C$76+Input_!$C$25)))</f>
        <v>43.408163265306122</v>
      </c>
      <c r="Q63">
        <f>(+P63*Input_!$C$18)+R63</f>
        <v>16.929183673469389</v>
      </c>
      <c r="R63">
        <f>+P63*Input_!$C$19</f>
        <v>8.2475510204081637</v>
      </c>
      <c r="S63">
        <f t="shared" si="7"/>
        <v>8.6816326530612251</v>
      </c>
      <c r="T63">
        <f t="shared" si="14"/>
        <v>12.588367346938776</v>
      </c>
      <c r="U63">
        <f t="shared" si="18"/>
        <v>16.155877700634385</v>
      </c>
      <c r="V63">
        <f t="shared" si="9"/>
        <v>0.37218524087027965</v>
      </c>
      <c r="W63">
        <f t="shared" si="19"/>
        <v>11.219999999999999</v>
      </c>
      <c r="X63">
        <f t="shared" si="13"/>
        <v>140.35432600933754</v>
      </c>
      <c r="Y63">
        <f t="shared" si="20"/>
        <v>3.4500018629999998</v>
      </c>
      <c r="Z63">
        <f t="shared" si="21"/>
        <v>3</v>
      </c>
    </row>
    <row r="64" spans="1:26" x14ac:dyDescent="0.2">
      <c r="A64" s="249">
        <f>IF(A63="","",IF((1+A63)&lt;Input_!$C$36,1+A63,""))</f>
        <v>45477</v>
      </c>
      <c r="B64">
        <v>0.23</v>
      </c>
      <c r="C64">
        <v>1.168333333333333</v>
      </c>
      <c r="D64">
        <f t="shared" si="2"/>
        <v>0.17524999999999993</v>
      </c>
      <c r="E64">
        <v>9.0157529E-2</v>
      </c>
      <c r="G64" s="270"/>
      <c r="H64" s="250">
        <f t="shared" si="15"/>
        <v>0.90290506983399077</v>
      </c>
      <c r="I64">
        <f t="shared" si="16"/>
        <v>7.9824178826956089</v>
      </c>
      <c r="J64">
        <f t="shared" si="17"/>
        <v>0.85839844383500363</v>
      </c>
      <c r="K64">
        <f t="shared" si="6"/>
        <v>9.0157529E-2</v>
      </c>
      <c r="O64" s="249">
        <f t="shared" si="0"/>
        <v>45477</v>
      </c>
      <c r="P64">
        <f>IF(A64&gt;Input_!$C$32,+P63,(IF(A64&lt;Input_!$C$23,"",('Budget (2)'!A64-Input_!$C$23)*Input_!$C$76+Input_!$C$25)))</f>
        <v>44.204081632653057</v>
      </c>
      <c r="Q64">
        <f>(+P64*Input_!$C$18)+R64</f>
        <v>17.239591836734693</v>
      </c>
      <c r="R64">
        <f>+P64*Input_!$C$19</f>
        <v>8.3987755102040804</v>
      </c>
      <c r="S64">
        <f t="shared" si="7"/>
        <v>8.8408163265306126</v>
      </c>
      <c r="T64">
        <f t="shared" si="14"/>
        <v>12.819183673469386</v>
      </c>
      <c r="U64">
        <f t="shared" si="18"/>
        <v>16.381193392899689</v>
      </c>
      <c r="V64">
        <f t="shared" si="9"/>
        <v>0.37058101396679816</v>
      </c>
      <c r="W64">
        <f t="shared" si="19"/>
        <v>11.37</v>
      </c>
      <c r="X64">
        <f t="shared" si="13"/>
        <v>143.58071475284703</v>
      </c>
      <c r="Y64">
        <f t="shared" si="20"/>
        <v>3.5401593919999996</v>
      </c>
      <c r="Z64">
        <f t="shared" si="21"/>
        <v>3</v>
      </c>
    </row>
    <row r="65" spans="1:26" x14ac:dyDescent="0.2">
      <c r="A65" s="249">
        <f>IF(A64="","",IF((1+A64)&lt;Input_!$C$36,1+A64,""))</f>
        <v>45478</v>
      </c>
      <c r="B65">
        <v>0.15</v>
      </c>
      <c r="C65">
        <v>1.1999999999999997</v>
      </c>
      <c r="D65">
        <f t="shared" si="2"/>
        <v>0.25199999999999995</v>
      </c>
      <c r="E65">
        <v>0</v>
      </c>
      <c r="G65" s="270"/>
      <c r="H65" s="250">
        <f t="shared" si="15"/>
        <v>0.87662239512944418</v>
      </c>
      <c r="I65">
        <f t="shared" si="16"/>
        <v>7.8896015561649975</v>
      </c>
      <c r="J65">
        <f t="shared" si="17"/>
        <v>1.1103984438350025</v>
      </c>
      <c r="K65" t="str">
        <f t="shared" si="6"/>
        <v/>
      </c>
      <c r="O65" s="249">
        <f t="shared" si="0"/>
        <v>45478</v>
      </c>
      <c r="P65">
        <f>IF(A65&gt;Input_!$C$32,+P64,(IF(A65&lt;Input_!$C$23,"",('Budget (2)'!A65-Input_!$C$23)*Input_!$C$76+Input_!$C$25)))</f>
        <v>45</v>
      </c>
      <c r="Q65">
        <f>(+P65*Input_!$C$18)+R65</f>
        <v>17.55</v>
      </c>
      <c r="R65">
        <f>+P65*Input_!$C$19</f>
        <v>8.5500000000000007</v>
      </c>
      <c r="S65">
        <f t="shared" si="7"/>
        <v>9</v>
      </c>
      <c r="T65">
        <f t="shared" si="14"/>
        <v>13.05</v>
      </c>
      <c r="U65">
        <f t="shared" si="18"/>
        <v>16.439601556164998</v>
      </c>
      <c r="V65">
        <f t="shared" si="9"/>
        <v>0.36532447902588883</v>
      </c>
      <c r="W65">
        <f t="shared" si="19"/>
        <v>11.58</v>
      </c>
      <c r="X65">
        <f t="shared" si="13"/>
        <v>142.75190602025191</v>
      </c>
      <c r="Y65">
        <f t="shared" si="20"/>
        <v>3.5401593919999996</v>
      </c>
      <c r="Z65">
        <f t="shared" si="21"/>
        <v>3</v>
      </c>
    </row>
    <row r="66" spans="1:26" x14ac:dyDescent="0.2">
      <c r="A66" s="249">
        <f>IF(A65="","",IF((1+A65)&lt;Input_!$C$36,1+A65,""))</f>
        <v>45479</v>
      </c>
      <c r="B66">
        <v>0.21</v>
      </c>
      <c r="C66">
        <f>Q5</f>
        <v>0.82851265024999998</v>
      </c>
      <c r="D66">
        <f t="shared" si="2"/>
        <v>7.4566138522499992E-2</v>
      </c>
      <c r="E66">
        <v>0</v>
      </c>
      <c r="G66" s="270"/>
      <c r="H66" s="250">
        <f t="shared" si="15"/>
        <v>0.87062552465348175</v>
      </c>
      <c r="I66">
        <f t="shared" si="16"/>
        <v>7.9742190911118893</v>
      </c>
      <c r="J66">
        <f t="shared" si="17"/>
        <v>1.1849645823574981</v>
      </c>
      <c r="K66" t="str">
        <f t="shared" si="6"/>
        <v/>
      </c>
      <c r="O66" s="249">
        <f t="shared" si="0"/>
        <v>45479</v>
      </c>
      <c r="P66">
        <f>IF(A66&gt;Input_!$C$32,+P65,(IF(A66&lt;Input_!$C$23,"",('Budget (2)'!A66-Input_!$C$23)*Input_!$C$76+Input_!$C$25)))</f>
        <v>45.795918367346935</v>
      </c>
      <c r="Q66">
        <f>(+P66*Input_!$C$18)+R66</f>
        <v>17.860408163265305</v>
      </c>
      <c r="R66">
        <f>+P66*Input_!$C$19</f>
        <v>8.7012244897959174</v>
      </c>
      <c r="S66">
        <f t="shared" si="7"/>
        <v>9.1591836734693874</v>
      </c>
      <c r="T66">
        <f t="shared" si="14"/>
        <v>13.280816326530612</v>
      </c>
      <c r="U66">
        <f t="shared" si="18"/>
        <v>16.675443580907807</v>
      </c>
      <c r="V66">
        <f t="shared" si="9"/>
        <v>0.36412510493069633</v>
      </c>
      <c r="W66">
        <f t="shared" si="19"/>
        <v>11.67</v>
      </c>
      <c r="X66">
        <f t="shared" si="13"/>
        <v>146.25445688216485</v>
      </c>
      <c r="Y66">
        <f t="shared" si="20"/>
        <v>3.5401593919999996</v>
      </c>
      <c r="Z66">
        <f t="shared" si="21"/>
        <v>3</v>
      </c>
    </row>
    <row r="67" spans="1:26" x14ac:dyDescent="0.2">
      <c r="A67" s="249">
        <f>IF(A66="","",IF((1+A66)&lt;Input_!$C$36,1+A66,""))</f>
        <v>45480</v>
      </c>
      <c r="B67">
        <v>0.09</v>
      </c>
      <c r="C67">
        <v>1.2</v>
      </c>
      <c r="D67">
        <f t="shared" si="2"/>
        <v>0.27600000000000002</v>
      </c>
      <c r="E67">
        <v>0</v>
      </c>
      <c r="G67" s="270"/>
      <c r="H67" s="250">
        <f t="shared" si="15"/>
        <v>0.84049183481390954</v>
      </c>
      <c r="I67">
        <f t="shared" si="16"/>
        <v>7.6982190911118895</v>
      </c>
      <c r="J67">
        <f t="shared" si="17"/>
        <v>1.4609645823574979</v>
      </c>
      <c r="K67" t="str">
        <f t="shared" si="6"/>
        <v/>
      </c>
      <c r="O67" s="249">
        <f t="shared" si="0"/>
        <v>45480</v>
      </c>
      <c r="P67">
        <f>IF(A67&gt;Input_!$C$32,+P66,(IF(A67&lt;Input_!$C$23,"",('Budget (2)'!A67-Input_!$C$23)*Input_!$C$76+Input_!$C$25)))</f>
        <v>45.795918367346935</v>
      </c>
      <c r="Q67">
        <f>(+P67*Input_!$C$18)+R67</f>
        <v>17.860408163265305</v>
      </c>
      <c r="R67">
        <f>+P67*Input_!$C$19</f>
        <v>8.7012244897959174</v>
      </c>
      <c r="S67">
        <f t="shared" si="7"/>
        <v>9.1591836734693874</v>
      </c>
      <c r="T67">
        <f t="shared" si="14"/>
        <v>13.280816326530612</v>
      </c>
      <c r="U67">
        <f t="shared" si="18"/>
        <v>16.399443580907807</v>
      </c>
      <c r="V67">
        <f t="shared" si="9"/>
        <v>0.35809836696278191</v>
      </c>
      <c r="W67">
        <f t="shared" si="19"/>
        <v>11.9</v>
      </c>
      <c r="X67">
        <f t="shared" si="13"/>
        <v>139.52732598468742</v>
      </c>
      <c r="Y67">
        <f t="shared" si="20"/>
        <v>3.5401593919999996</v>
      </c>
      <c r="Z67">
        <f t="shared" si="21"/>
        <v>3</v>
      </c>
    </row>
    <row r="68" spans="1:26" x14ac:dyDescent="0.2">
      <c r="A68" s="249">
        <f>IF(A67="","",IF((1+A67)&lt;Input_!$C$36,1+A67,""))</f>
        <v>45481</v>
      </c>
      <c r="B68">
        <v>0.23</v>
      </c>
      <c r="C68">
        <v>1.2</v>
      </c>
      <c r="D68">
        <f t="shared" si="2"/>
        <v>0.28799999999999998</v>
      </c>
      <c r="E68">
        <v>0</v>
      </c>
      <c r="G68" s="270"/>
      <c r="H68" s="250">
        <f t="shared" si="15"/>
        <v>0.80904798454652949</v>
      </c>
      <c r="I68">
        <f t="shared" si="16"/>
        <v>7.4102190911118857</v>
      </c>
      <c r="J68">
        <f t="shared" si="17"/>
        <v>1.7489645823575017</v>
      </c>
      <c r="K68" t="str">
        <f t="shared" si="6"/>
        <v/>
      </c>
      <c r="O68" s="249">
        <f t="shared" si="0"/>
        <v>45481</v>
      </c>
      <c r="P68">
        <f>IF(A68&gt;Input_!$C$32,+P67,(IF(A68&lt;Input_!$C$23,"",('Budget (2)'!A68-Input_!$C$23)*Input_!$C$76+Input_!$C$25)))</f>
        <v>45.795918367346935</v>
      </c>
      <c r="Q68">
        <f>(+P68*Input_!$C$18)+R68</f>
        <v>17.860408163265305</v>
      </c>
      <c r="R68">
        <f>+P68*Input_!$C$19</f>
        <v>8.7012244897959174</v>
      </c>
      <c r="S68">
        <f t="shared" si="7"/>
        <v>9.1591836734693874</v>
      </c>
      <c r="T68">
        <f t="shared" si="14"/>
        <v>13.280816326530612</v>
      </c>
      <c r="U68">
        <f t="shared" si="18"/>
        <v>16.111443580907803</v>
      </c>
      <c r="V68">
        <f t="shared" si="9"/>
        <v>0.35180959690930591</v>
      </c>
      <c r="W68">
        <f t="shared" si="19"/>
        <v>12.14</v>
      </c>
      <c r="X68">
        <f t="shared" si="13"/>
        <v>132.67014313514568</v>
      </c>
      <c r="Y68">
        <f t="shared" si="20"/>
        <v>3.5401593919999996</v>
      </c>
      <c r="Z68">
        <f t="shared" si="21"/>
        <v>3</v>
      </c>
    </row>
    <row r="69" spans="1:26" x14ac:dyDescent="0.2">
      <c r="A69" s="249">
        <f>IF(A68="","",IF((1+A68)&lt;Input_!$C$36,1+A68,""))</f>
        <v>45482</v>
      </c>
      <c r="B69">
        <v>0.24</v>
      </c>
      <c r="C69">
        <v>1.2</v>
      </c>
      <c r="D69">
        <f t="shared" si="2"/>
        <v>0.312</v>
      </c>
      <c r="E69">
        <v>0</v>
      </c>
      <c r="G69" s="270"/>
      <c r="H69" s="250">
        <f t="shared" si="15"/>
        <v>0.77498381342353506</v>
      </c>
      <c r="I69">
        <f t="shared" si="16"/>
        <v>7.0982190911118881</v>
      </c>
      <c r="J69">
        <f t="shared" si="17"/>
        <v>2.0609645823574994</v>
      </c>
      <c r="K69" t="str">
        <f t="shared" si="6"/>
        <v/>
      </c>
      <c r="O69" s="249">
        <f t="shared" si="0"/>
        <v>45482</v>
      </c>
      <c r="P69">
        <f>IF(A69&gt;Input_!$C$32,+P68,(IF(A69&lt;Input_!$C$23,"",('Budget (2)'!A69-Input_!$C$23)*Input_!$C$76+Input_!$C$25)))</f>
        <v>45.795918367346935</v>
      </c>
      <c r="Q69">
        <f>(+P69*Input_!$C$18)+R69</f>
        <v>17.860408163265305</v>
      </c>
      <c r="R69">
        <f>+P69*Input_!$C$19</f>
        <v>8.7012244897959174</v>
      </c>
      <c r="S69">
        <f t="shared" si="7"/>
        <v>9.1591836734693874</v>
      </c>
      <c r="T69">
        <f t="shared" si="14"/>
        <v>13.280816326530612</v>
      </c>
      <c r="U69">
        <f t="shared" si="18"/>
        <v>15.799443580907806</v>
      </c>
      <c r="V69">
        <f t="shared" si="9"/>
        <v>0.34499676268470703</v>
      </c>
      <c r="W69">
        <f t="shared" si="19"/>
        <v>12.4</v>
      </c>
      <c r="X69">
        <f t="shared" si="13"/>
        <v>125.42872838147557</v>
      </c>
      <c r="Y69">
        <f t="shared" si="20"/>
        <v>3.5401593919999996</v>
      </c>
      <c r="Z69">
        <f t="shared" si="21"/>
        <v>3</v>
      </c>
    </row>
    <row r="70" spans="1:26" x14ac:dyDescent="0.2">
      <c r="A70" s="249">
        <f>IF(A69="","",IF((1+A69)&lt;Input_!$C$36,1+A69,""))</f>
        <v>45483</v>
      </c>
      <c r="B70">
        <v>0.26</v>
      </c>
      <c r="C70">
        <v>1.2</v>
      </c>
      <c r="D70">
        <f t="shared" si="2"/>
        <v>0.312</v>
      </c>
      <c r="E70">
        <v>0</v>
      </c>
      <c r="F70">
        <v>1</v>
      </c>
      <c r="G70" s="270"/>
      <c r="H70" s="250">
        <f t="shared" si="15"/>
        <v>0.85009967795116459</v>
      </c>
      <c r="I70">
        <f t="shared" si="16"/>
        <v>7.7862190911118905</v>
      </c>
      <c r="J70">
        <f t="shared" si="17"/>
        <v>1.372964582357497</v>
      </c>
      <c r="K70" t="str">
        <f t="shared" si="6"/>
        <v/>
      </c>
      <c r="O70" s="249">
        <f t="shared" si="0"/>
        <v>45483</v>
      </c>
      <c r="P70">
        <f>IF(A70&gt;Input_!$C$32,+P69,(IF(A70&lt;Input_!$C$23,"",('Budget (2)'!A70-Input_!$C$23)*Input_!$C$76+Input_!$C$25)))</f>
        <v>45.795918367346935</v>
      </c>
      <c r="Q70">
        <f>(+P70*Input_!$C$18)+R70</f>
        <v>17.860408163265305</v>
      </c>
      <c r="R70">
        <f>+P70*Input_!$C$19</f>
        <v>8.7012244897959174</v>
      </c>
      <c r="S70">
        <f t="shared" si="7"/>
        <v>9.1591836734693874</v>
      </c>
      <c r="T70">
        <f t="shared" si="14"/>
        <v>13.280816326530612</v>
      </c>
      <c r="U70">
        <f t="shared" si="18"/>
        <v>16.487443580907808</v>
      </c>
      <c r="V70">
        <f t="shared" si="9"/>
        <v>0.36001993559023293</v>
      </c>
      <c r="W70">
        <f t="shared" si="19"/>
        <v>12.66</v>
      </c>
      <c r="X70">
        <f t="shared" si="13"/>
        <v>141.65566429982519</v>
      </c>
      <c r="Y70">
        <f t="shared" si="20"/>
        <v>3.5401593919999996</v>
      </c>
      <c r="Z70">
        <f t="shared" si="21"/>
        <v>4</v>
      </c>
    </row>
    <row r="71" spans="1:26" x14ac:dyDescent="0.2">
      <c r="A71" s="249">
        <f>IF(A70="","",IF((1+A70)&lt;Input_!$C$36,1+A70,""))</f>
        <v>45484</v>
      </c>
      <c r="B71">
        <v>0.26</v>
      </c>
      <c r="C71">
        <v>1.2</v>
      </c>
      <c r="D71">
        <f t="shared" si="2"/>
        <v>0.36</v>
      </c>
      <c r="E71">
        <v>0</v>
      </c>
      <c r="G71" s="270"/>
      <c r="H71" s="250">
        <f t="shared" si="15"/>
        <v>0.81079486511693999</v>
      </c>
      <c r="I71">
        <f t="shared" si="16"/>
        <v>7.426219091111891</v>
      </c>
      <c r="J71">
        <f t="shared" si="17"/>
        <v>1.7329645823574964</v>
      </c>
      <c r="K71" t="str">
        <f t="shared" si="6"/>
        <v/>
      </c>
      <c r="O71" s="249">
        <f t="shared" si="0"/>
        <v>45484</v>
      </c>
      <c r="P71">
        <f>IF(A71&gt;Input_!$C$32,+P70,(IF(A71&lt;Input_!$C$23,"",('Budget (2)'!A71-Input_!$C$23)*Input_!$C$76+Input_!$C$25)))</f>
        <v>45.795918367346935</v>
      </c>
      <c r="Q71">
        <f>(+P71*Input_!$C$18)+R71</f>
        <v>17.860408163265305</v>
      </c>
      <c r="R71">
        <f>+P71*Input_!$C$19</f>
        <v>8.7012244897959174</v>
      </c>
      <c r="S71">
        <f t="shared" si="7"/>
        <v>9.1591836734693874</v>
      </c>
      <c r="T71">
        <f t="shared" si="14"/>
        <v>13.280816326530612</v>
      </c>
      <c r="U71">
        <f t="shared" si="18"/>
        <v>16.127443580907808</v>
      </c>
      <c r="V71">
        <f t="shared" si="9"/>
        <v>0.352158973023388</v>
      </c>
      <c r="W71">
        <f t="shared" si="19"/>
        <v>12.96</v>
      </c>
      <c r="X71">
        <f t="shared" si="13"/>
        <v>133.04674573789811</v>
      </c>
      <c r="Y71">
        <f t="shared" si="20"/>
        <v>3.5401593919999996</v>
      </c>
      <c r="Z71">
        <f t="shared" si="21"/>
        <v>4</v>
      </c>
    </row>
    <row r="72" spans="1:26" x14ac:dyDescent="0.2">
      <c r="A72" s="249">
        <f>IF(A71="","",IF((1+A71)&lt;Input_!$C$36,1+A71,""))</f>
        <v>45485</v>
      </c>
      <c r="B72">
        <v>0.3</v>
      </c>
      <c r="C72">
        <f>R5</f>
        <v>0.89526885799999989</v>
      </c>
      <c r="D72">
        <f t="shared" si="2"/>
        <v>0.25067528024000002</v>
      </c>
      <c r="E72">
        <v>0</v>
      </c>
      <c r="G72" s="270"/>
      <c r="H72" s="250">
        <f t="shared" si="15"/>
        <v>0.78342612908360632</v>
      </c>
      <c r="I72">
        <f t="shared" si="16"/>
        <v>7.1755438108718881</v>
      </c>
      <c r="J72">
        <f t="shared" si="17"/>
        <v>1.9836398625974994</v>
      </c>
      <c r="K72" t="str">
        <f t="shared" si="6"/>
        <v/>
      </c>
      <c r="O72" s="249">
        <f t="shared" si="0"/>
        <v>45485</v>
      </c>
      <c r="P72">
        <f>IF(A72&gt;Input_!$C$32,+P71,(IF(A72&lt;Input_!$C$23,"",('Budget (2)'!A72-Input_!$C$23)*Input_!$C$76+Input_!$C$25)))</f>
        <v>45.795918367346935</v>
      </c>
      <c r="Q72">
        <f>(+P72*Input_!$C$18)+R72</f>
        <v>17.860408163265305</v>
      </c>
      <c r="R72">
        <f>+P72*Input_!$C$19</f>
        <v>8.7012244897959174</v>
      </c>
      <c r="S72">
        <f t="shared" si="7"/>
        <v>9.1591836734693874</v>
      </c>
      <c r="T72">
        <f t="shared" si="14"/>
        <v>13.280816326530612</v>
      </c>
      <c r="U72">
        <f t="shared" si="18"/>
        <v>15.876768300667806</v>
      </c>
      <c r="V72">
        <f t="shared" si="9"/>
        <v>0.34668522581672129</v>
      </c>
      <c r="W72">
        <f t="shared" si="19"/>
        <v>13.24</v>
      </c>
      <c r="X72">
        <f t="shared" si="13"/>
        <v>127.20526284303446</v>
      </c>
      <c r="Y72">
        <f t="shared" si="20"/>
        <v>3.5401593919999996</v>
      </c>
      <c r="Z72">
        <f t="shared" si="21"/>
        <v>4</v>
      </c>
    </row>
    <row r="73" spans="1:26" x14ac:dyDescent="0.2">
      <c r="A73" s="249">
        <f>IF(A72="","",IF((1+A72)&lt;Input_!$C$36,1+A72,""))</f>
        <v>45486</v>
      </c>
      <c r="B73">
        <v>0.28000000000000003</v>
      </c>
      <c r="C73">
        <v>1.2</v>
      </c>
      <c r="D73">
        <f t="shared" si="2"/>
        <v>0.36</v>
      </c>
      <c r="E73">
        <v>0</v>
      </c>
      <c r="G73" s="270"/>
      <c r="H73" s="250">
        <f t="shared" si="15"/>
        <v>0.74412131624938183</v>
      </c>
      <c r="I73">
        <f t="shared" si="16"/>
        <v>6.8155438108718887</v>
      </c>
      <c r="J73">
        <f t="shared" si="17"/>
        <v>2.3436398625974988</v>
      </c>
      <c r="K73" t="str">
        <f t="shared" si="6"/>
        <v/>
      </c>
      <c r="O73" s="249">
        <f t="shared" si="0"/>
        <v>45486</v>
      </c>
      <c r="P73">
        <f>IF(A73&gt;Input_!$C$32,+P72,(IF(A73&lt;Input_!$C$23,"",('Budget (2)'!A73-Input_!$C$23)*Input_!$C$76+Input_!$C$25)))</f>
        <v>45.795918367346935</v>
      </c>
      <c r="Q73">
        <f>(+P73*Input_!$C$18)+R73</f>
        <v>17.860408163265305</v>
      </c>
      <c r="R73">
        <f>+P73*Input_!$C$19</f>
        <v>8.7012244897959174</v>
      </c>
      <c r="S73">
        <f t="shared" si="7"/>
        <v>9.1591836734693874</v>
      </c>
      <c r="T73">
        <f t="shared" si="14"/>
        <v>13.280816326530612</v>
      </c>
      <c r="U73">
        <f t="shared" si="18"/>
        <v>15.516768300667806</v>
      </c>
      <c r="V73">
        <f t="shared" si="9"/>
        <v>0.33882426324987636</v>
      </c>
      <c r="W73">
        <f t="shared" si="19"/>
        <v>13.540000000000001</v>
      </c>
      <c r="X73">
        <f t="shared" si="13"/>
        <v>119.03603048288019</v>
      </c>
      <c r="Y73">
        <f t="shared" si="20"/>
        <v>3.5401593919999996</v>
      </c>
      <c r="Z73">
        <f t="shared" si="21"/>
        <v>4</v>
      </c>
    </row>
    <row r="74" spans="1:26" x14ac:dyDescent="0.2">
      <c r="A74" s="249">
        <f>IF(A73="","",IF((1+A73)&lt;Input_!$C$36,1+A73,""))</f>
        <v>45487</v>
      </c>
      <c r="B74">
        <v>0.3</v>
      </c>
      <c r="C74">
        <v>1.2</v>
      </c>
      <c r="D74">
        <f t="shared" si="2"/>
        <v>0.36</v>
      </c>
      <c r="E74">
        <v>4.0157501999999998E-2</v>
      </c>
      <c r="G74" s="270"/>
      <c r="H74" s="250">
        <f t="shared" si="15"/>
        <v>0.7092009009151572</v>
      </c>
      <c r="I74">
        <f t="shared" si="16"/>
        <v>6.4957013128718888</v>
      </c>
      <c r="J74">
        <f t="shared" si="17"/>
        <v>2.6634823605974987</v>
      </c>
      <c r="K74">
        <f t="shared" si="6"/>
        <v>4.0157501999999998E-2</v>
      </c>
      <c r="O74" s="249">
        <f t="shared" si="0"/>
        <v>45487</v>
      </c>
      <c r="P74">
        <f>IF(A74&gt;Input_!$C$32,+P73,(IF(A74&lt;Input_!$C$23,"",('Budget (2)'!A74-Input_!$C$23)*Input_!$C$76+Input_!$C$25)))</f>
        <v>45.795918367346935</v>
      </c>
      <c r="Q74">
        <f>(+P74*Input_!$C$18)+R74</f>
        <v>17.860408163265305</v>
      </c>
      <c r="R74">
        <f>+P74*Input_!$C$19</f>
        <v>8.7012244897959174</v>
      </c>
      <c r="S74">
        <f t="shared" si="7"/>
        <v>9.1591836734693874</v>
      </c>
      <c r="T74">
        <f t="shared" si="14"/>
        <v>13.280816326530612</v>
      </c>
      <c r="U74">
        <f t="shared" si="18"/>
        <v>15.196925802667806</v>
      </c>
      <c r="V74">
        <f t="shared" si="9"/>
        <v>0.33184018018303146</v>
      </c>
      <c r="W74">
        <f t="shared" si="19"/>
        <v>13.840000000000002</v>
      </c>
      <c r="X74">
        <f t="shared" si="13"/>
        <v>111.99550721453656</v>
      </c>
      <c r="Y74">
        <f t="shared" si="20"/>
        <v>3.5803168939999996</v>
      </c>
      <c r="Z74">
        <f t="shared" si="21"/>
        <v>4</v>
      </c>
    </row>
    <row r="75" spans="1:26" x14ac:dyDescent="0.2">
      <c r="A75" s="249">
        <f>IF(A74="","",IF((1+A74)&lt;Input_!$C$36,1+A74,""))</f>
        <v>45488</v>
      </c>
      <c r="B75">
        <v>0.3</v>
      </c>
      <c r="C75">
        <v>1.2</v>
      </c>
      <c r="D75">
        <f t="shared" si="2"/>
        <v>0.26400000000000001</v>
      </c>
      <c r="E75">
        <v>0</v>
      </c>
      <c r="G75" s="270"/>
      <c r="H75" s="250">
        <f t="shared" si="15"/>
        <v>0.68037737150339295</v>
      </c>
      <c r="I75">
        <f t="shared" si="16"/>
        <v>6.231701312871893</v>
      </c>
      <c r="J75">
        <f t="shared" si="17"/>
        <v>2.9274823605974944</v>
      </c>
      <c r="K75" t="str">
        <f t="shared" si="6"/>
        <v/>
      </c>
      <c r="O75" s="249">
        <f t="shared" si="0"/>
        <v>45488</v>
      </c>
      <c r="P75">
        <f>IF(A75&gt;Input_!$C$32,+P74,(IF(A75&lt;Input_!$C$23,"",('Budget (2)'!A75-Input_!$C$23)*Input_!$C$76+Input_!$C$25)))</f>
        <v>45.795918367346935</v>
      </c>
      <c r="Q75">
        <f>(+P75*Input_!$C$18)+R75</f>
        <v>17.860408163265305</v>
      </c>
      <c r="R75">
        <f>+P75*Input_!$C$19</f>
        <v>8.7012244897959174</v>
      </c>
      <c r="S75">
        <f t="shared" si="7"/>
        <v>9.1591836734693874</v>
      </c>
      <c r="T75">
        <f t="shared" si="14"/>
        <v>13.280816326530612</v>
      </c>
      <c r="U75">
        <f t="shared" si="18"/>
        <v>14.93292580266781</v>
      </c>
      <c r="V75">
        <f t="shared" si="9"/>
        <v>0.32607547430067857</v>
      </c>
      <c r="W75">
        <f t="shared" si="19"/>
        <v>14.060000000000002</v>
      </c>
      <c r="X75">
        <f t="shared" si="13"/>
        <v>106.33834965603417</v>
      </c>
      <c r="Y75">
        <f t="shared" si="20"/>
        <v>3.5803168939999996</v>
      </c>
      <c r="Z75">
        <f t="shared" si="21"/>
        <v>4</v>
      </c>
    </row>
    <row r="76" spans="1:26" x14ac:dyDescent="0.2">
      <c r="A76" s="249">
        <f>IF(A75="","",IF((1+A75)&lt;Input_!$C$36,1+A75,""))</f>
        <v>45489</v>
      </c>
      <c r="B76">
        <v>0.22</v>
      </c>
      <c r="C76">
        <v>1.2</v>
      </c>
      <c r="D76">
        <f t="shared" si="2"/>
        <v>0.24</v>
      </c>
      <c r="E76">
        <v>1.6500008909999997</v>
      </c>
      <c r="G76" s="270"/>
      <c r="H76" s="250">
        <f t="shared" si="15"/>
        <v>0.8343213190501847</v>
      </c>
      <c r="I76">
        <f t="shared" si="16"/>
        <v>7.6417022038718958</v>
      </c>
      <c r="J76">
        <f t="shared" si="17"/>
        <v>1.5174814695974916</v>
      </c>
      <c r="K76">
        <f t="shared" si="6"/>
        <v>1.6500008909999997</v>
      </c>
      <c r="O76" s="249">
        <f t="shared" si="0"/>
        <v>45489</v>
      </c>
      <c r="P76">
        <f>IF(A76&gt;Input_!$C$32,+P75,(IF(A76&lt;Input_!$C$23,"",('Budget (2)'!A76-Input_!$C$23)*Input_!$C$76+Input_!$C$25)))</f>
        <v>45.795918367346935</v>
      </c>
      <c r="Q76">
        <f>(+P76*Input_!$C$18)+R76</f>
        <v>17.860408163265305</v>
      </c>
      <c r="R76">
        <f>+P76*Input_!$C$19</f>
        <v>8.7012244897959174</v>
      </c>
      <c r="S76">
        <f t="shared" si="7"/>
        <v>9.1591836734693874</v>
      </c>
      <c r="T76">
        <f t="shared" si="14"/>
        <v>13.280816326530612</v>
      </c>
      <c r="U76">
        <f t="shared" si="18"/>
        <v>16.342926693667813</v>
      </c>
      <c r="V76">
        <f t="shared" si="9"/>
        <v>0.35686426381003694</v>
      </c>
      <c r="W76">
        <f t="shared" si="19"/>
        <v>14.260000000000002</v>
      </c>
      <c r="X76">
        <f t="shared" si="13"/>
        <v>138.16859525924878</v>
      </c>
      <c r="Y76">
        <f t="shared" si="20"/>
        <v>5.2303177849999996</v>
      </c>
      <c r="Z76">
        <f t="shared" si="21"/>
        <v>4</v>
      </c>
    </row>
    <row r="77" spans="1:26" x14ac:dyDescent="0.2">
      <c r="A77" s="249">
        <f>IF(A76="","",IF((1+A76)&lt;Input_!$C$36,1+A76,""))</f>
        <v>45490</v>
      </c>
      <c r="B77">
        <v>0.2</v>
      </c>
      <c r="C77">
        <v>1.2</v>
      </c>
      <c r="D77">
        <f t="shared" si="2"/>
        <v>0.28799999999999998</v>
      </c>
      <c r="E77">
        <v>0</v>
      </c>
      <c r="F77">
        <v>1</v>
      </c>
      <c r="G77" s="270"/>
      <c r="H77" s="250">
        <f t="shared" si="15"/>
        <v>0.91205750443342848</v>
      </c>
      <c r="I77">
        <f t="shared" si="16"/>
        <v>8.353702203871892</v>
      </c>
      <c r="J77">
        <f t="shared" si="17"/>
        <v>0.80548146959749545</v>
      </c>
      <c r="K77" t="str">
        <f t="shared" si="6"/>
        <v/>
      </c>
      <c r="O77" s="249">
        <f t="shared" si="0"/>
        <v>45490</v>
      </c>
      <c r="P77">
        <f>IF(A77&gt;Input_!$C$32,+P76,(IF(A77&lt;Input_!$C$23,"",('Budget (2)'!A77-Input_!$C$23)*Input_!$C$76+Input_!$C$25)))</f>
        <v>45.795918367346935</v>
      </c>
      <c r="Q77">
        <f>(+P77*Input_!$C$18)+R77</f>
        <v>17.860408163265305</v>
      </c>
      <c r="R77">
        <f>+P77*Input_!$C$19</f>
        <v>8.7012244897959174</v>
      </c>
      <c r="S77">
        <f t="shared" si="7"/>
        <v>9.1591836734693874</v>
      </c>
      <c r="T77">
        <f t="shared" si="14"/>
        <v>13.280816326530612</v>
      </c>
      <c r="U77">
        <f t="shared" si="18"/>
        <v>17.054926693667809</v>
      </c>
      <c r="V77">
        <f t="shared" si="9"/>
        <v>0.37241150088668573</v>
      </c>
      <c r="W77">
        <f t="shared" si="19"/>
        <v>14.500000000000002</v>
      </c>
      <c r="X77">
        <f t="shared" si="13"/>
        <v>155.75259503429695</v>
      </c>
      <c r="Y77">
        <f t="shared" si="20"/>
        <v>5.2303177849999996</v>
      </c>
      <c r="Z77">
        <f t="shared" si="21"/>
        <v>5</v>
      </c>
    </row>
    <row r="78" spans="1:26" x14ac:dyDescent="0.2">
      <c r="A78" s="249">
        <f>IF(A77="","",IF((1+A77)&lt;Input_!$C$36,1+A77,""))</f>
        <v>45491</v>
      </c>
      <c r="B78">
        <v>0.24</v>
      </c>
      <c r="C78">
        <v>1.2</v>
      </c>
      <c r="D78">
        <f t="shared" si="2"/>
        <v>0.24</v>
      </c>
      <c r="E78">
        <v>0</v>
      </c>
      <c r="G78" s="270"/>
      <c r="H78" s="250">
        <f t="shared" si="15"/>
        <v>0.88585429587727937</v>
      </c>
      <c r="I78">
        <f t="shared" si="16"/>
        <v>8.1137022038718971</v>
      </c>
      <c r="J78">
        <f t="shared" si="17"/>
        <v>1.0454814695974903</v>
      </c>
      <c r="K78" t="str">
        <f t="shared" si="6"/>
        <v/>
      </c>
      <c r="O78" s="249">
        <f t="shared" si="0"/>
        <v>45491</v>
      </c>
      <c r="P78">
        <f>IF(A78&gt;Input_!$C$32,+P77,(IF(A78&lt;Input_!$C$23,"",('Budget (2)'!A78-Input_!$C$23)*Input_!$C$76+Input_!$C$25)))</f>
        <v>45.795918367346935</v>
      </c>
      <c r="Q78">
        <f>(+P78*Input_!$C$18)+R78</f>
        <v>17.860408163265305</v>
      </c>
      <c r="R78">
        <f>+P78*Input_!$C$19</f>
        <v>8.7012244897959174</v>
      </c>
      <c r="S78">
        <f t="shared" si="7"/>
        <v>9.1591836734693874</v>
      </c>
      <c r="T78">
        <f t="shared" si="14"/>
        <v>13.280816326530612</v>
      </c>
      <c r="U78">
        <f t="shared" si="18"/>
        <v>16.814926693667815</v>
      </c>
      <c r="V78">
        <f t="shared" si="9"/>
        <v>0.36717085917545589</v>
      </c>
      <c r="W78">
        <f t="shared" si="19"/>
        <v>14.700000000000001</v>
      </c>
      <c r="X78">
        <f t="shared" si="13"/>
        <v>149.71212409888756</v>
      </c>
      <c r="Y78">
        <f t="shared" si="20"/>
        <v>5.2303177849999996</v>
      </c>
      <c r="Z78">
        <f t="shared" si="21"/>
        <v>5</v>
      </c>
    </row>
    <row r="79" spans="1:26" x14ac:dyDescent="0.2">
      <c r="A79" s="249">
        <f>IF(A78="","",IF((1+A78)&lt;Input_!$C$36,1+A78,""))</f>
        <v>45492</v>
      </c>
      <c r="B79">
        <v>0.2</v>
      </c>
      <c r="C79">
        <f>S5</f>
        <v>0.92036209949999992</v>
      </c>
      <c r="D79">
        <f t="shared" si="2"/>
        <v>0.13805431492499998</v>
      </c>
      <c r="E79">
        <v>5.0000026999999996E-2</v>
      </c>
      <c r="G79" s="270"/>
      <c r="H79" s="250">
        <f t="shared" si="15"/>
        <v>0.87624052558243704</v>
      </c>
      <c r="I79">
        <f t="shared" si="16"/>
        <v>8.0256479159468928</v>
      </c>
      <c r="J79">
        <f t="shared" si="17"/>
        <v>1.1335357575224947</v>
      </c>
      <c r="K79">
        <f t="shared" si="6"/>
        <v>5.0000026999999996E-2</v>
      </c>
      <c r="O79" s="249">
        <f t="shared" ref="O79:O116" si="22">+A79</f>
        <v>45492</v>
      </c>
      <c r="P79">
        <f>IF(A79&gt;Input_!$C$32,+P78,(IF(A79&lt;Input_!$C$23,"",('Budget (2)'!A79-Input_!$C$23)*Input_!$C$76+Input_!$C$25)))</f>
        <v>45.795918367346935</v>
      </c>
      <c r="Q79">
        <f>(+P79*Input_!$C$18)+R79</f>
        <v>17.860408163265305</v>
      </c>
      <c r="R79">
        <f>+P79*Input_!$C$19</f>
        <v>8.7012244897959174</v>
      </c>
      <c r="S79">
        <f t="shared" si="7"/>
        <v>9.1591836734693874</v>
      </c>
      <c r="T79">
        <f t="shared" si="14"/>
        <v>13.280816326530612</v>
      </c>
      <c r="U79">
        <f t="shared" si="18"/>
        <v>16.72687240574281</v>
      </c>
      <c r="V79">
        <f t="shared" si="9"/>
        <v>0.36524810511648742</v>
      </c>
      <c r="W79">
        <f t="shared" si="19"/>
        <v>14.850000000000001</v>
      </c>
      <c r="X79">
        <f t="shared" si="13"/>
        <v>147.52480498998997</v>
      </c>
      <c r="Y79">
        <f t="shared" si="20"/>
        <v>5.2803178119999998</v>
      </c>
      <c r="Z79">
        <f t="shared" si="21"/>
        <v>5</v>
      </c>
    </row>
    <row r="80" spans="1:26" x14ac:dyDescent="0.2">
      <c r="A80" s="249">
        <f>IF(A79="","",IF((1+A79)&lt;Input_!$C$36,1+A79,""))</f>
        <v>45493</v>
      </c>
      <c r="B80">
        <v>0.15</v>
      </c>
      <c r="C80">
        <v>1.2</v>
      </c>
      <c r="D80">
        <f t="shared" si="2"/>
        <v>0.20400000000000001</v>
      </c>
      <c r="E80">
        <v>0</v>
      </c>
      <c r="G80" s="270"/>
      <c r="H80" s="250">
        <f t="shared" si="15"/>
        <v>0.8539677983097097</v>
      </c>
      <c r="I80">
        <f t="shared" si="16"/>
        <v>7.8216479159468921</v>
      </c>
      <c r="J80">
        <f t="shared" si="17"/>
        <v>1.3375357575224953</v>
      </c>
      <c r="K80" t="str">
        <f t="shared" si="6"/>
        <v/>
      </c>
      <c r="O80" s="249">
        <f t="shared" si="22"/>
        <v>45493</v>
      </c>
      <c r="P80">
        <f>IF(A80&gt;Input_!$C$32,+P79,(IF(A80&lt;Input_!$C$23,"",('Budget (2)'!A80-Input_!$C$23)*Input_!$C$76+Input_!$C$25)))</f>
        <v>45.795918367346935</v>
      </c>
      <c r="Q80">
        <f>(+P80*Input_!$C$18)+R80</f>
        <v>17.860408163265305</v>
      </c>
      <c r="R80">
        <f>+P80*Input_!$C$19</f>
        <v>8.7012244897959174</v>
      </c>
      <c r="S80">
        <f t="shared" si="7"/>
        <v>9.1591836734693874</v>
      </c>
      <c r="T80">
        <f t="shared" si="14"/>
        <v>13.280816326530612</v>
      </c>
      <c r="U80">
        <f t="shared" si="18"/>
        <v>16.52287240574281</v>
      </c>
      <c r="V80">
        <f t="shared" si="9"/>
        <v>0.36079355966194193</v>
      </c>
      <c r="W80">
        <f t="shared" si="19"/>
        <v>15.020000000000001</v>
      </c>
      <c r="X80">
        <f t="shared" si="13"/>
        <v>142.51690684436528</v>
      </c>
      <c r="Y80">
        <f t="shared" si="20"/>
        <v>5.2803178119999998</v>
      </c>
      <c r="Z80">
        <f t="shared" si="21"/>
        <v>5</v>
      </c>
    </row>
    <row r="81" spans="1:26" x14ac:dyDescent="0.2">
      <c r="A81" s="249">
        <f>IF(A80="","",IF((1+A80)&lt;Input_!$C$36,1+A80,""))</f>
        <v>45494</v>
      </c>
      <c r="B81">
        <v>0.17</v>
      </c>
      <c r="C81">
        <v>1.2</v>
      </c>
      <c r="D81">
        <f t="shared" si="2"/>
        <v>0.216</v>
      </c>
      <c r="E81">
        <v>0</v>
      </c>
      <c r="G81" s="270"/>
      <c r="H81" s="250">
        <f t="shared" si="15"/>
        <v>0.83038491060917485</v>
      </c>
      <c r="I81">
        <f t="shared" si="16"/>
        <v>7.605647915946891</v>
      </c>
      <c r="J81">
        <f t="shared" si="17"/>
        <v>1.5535357575224964</v>
      </c>
      <c r="K81" t="str">
        <f t="shared" si="6"/>
        <v/>
      </c>
      <c r="O81" s="249">
        <f t="shared" si="22"/>
        <v>45494</v>
      </c>
      <c r="P81">
        <f>IF(A81&gt;Input_!$C$32,+P80,(IF(A81&lt;Input_!$C$23,"",('Budget (2)'!A81-Input_!$C$23)*Input_!$C$76+Input_!$C$25)))</f>
        <v>45.795918367346935</v>
      </c>
      <c r="Q81">
        <f>(+P81*Input_!$C$18)+R81</f>
        <v>17.860408163265305</v>
      </c>
      <c r="R81">
        <f>+P81*Input_!$C$19</f>
        <v>8.7012244897959174</v>
      </c>
      <c r="S81">
        <f t="shared" si="7"/>
        <v>9.1591836734693874</v>
      </c>
      <c r="T81">
        <f t="shared" ref="T81:T112" si="23">+(1-$F$4)*S81+R81</f>
        <v>13.280816326530612</v>
      </c>
      <c r="U81">
        <f t="shared" si="18"/>
        <v>16.306872405742808</v>
      </c>
      <c r="V81">
        <f t="shared" si="9"/>
        <v>0.35607698212183497</v>
      </c>
      <c r="W81">
        <f t="shared" si="19"/>
        <v>15.200000000000001</v>
      </c>
      <c r="X81">
        <f t="shared" si="13"/>
        <v>137.30514645488029</v>
      </c>
      <c r="Y81">
        <f t="shared" si="20"/>
        <v>5.2803178119999998</v>
      </c>
      <c r="Z81">
        <f t="shared" si="21"/>
        <v>5</v>
      </c>
    </row>
    <row r="82" spans="1:26" x14ac:dyDescent="0.2">
      <c r="A82" s="249">
        <f>IF(A81="","",IF((1+A81)&lt;Input_!$C$36,1+A81,""))</f>
        <v>45495</v>
      </c>
      <c r="B82">
        <v>0.18</v>
      </c>
      <c r="C82">
        <v>1.2</v>
      </c>
      <c r="D82">
        <f t="shared" ref="D82:D130" si="24">IF(B83="","",IF(B83&lt;0.0001,0,IF(B83&gt;0.0001,C82*B83,"")))</f>
        <v>0.216</v>
      </c>
      <c r="E82">
        <v>0</v>
      </c>
      <c r="G82" s="270"/>
      <c r="H82" s="250">
        <f t="shared" ref="H82:H113" si="25">IF(B83="","",IF(B83&gt;-0.0001,IF(G82&gt;0.0001,+G82,IF((+U82-R82)/(Q82-R82)&gt;1,1,(MAX(0,(+U82-R82)/(Q82-R82))))),""))</f>
        <v>0.80680202290864</v>
      </c>
      <c r="I82">
        <f t="shared" ref="I82:I113" si="26">IF(B83="","",IF(B83&gt;-0.0001,IF((+U82-R82)&lt;0,0,+U82-R82),""))</f>
        <v>7.38964791594689</v>
      </c>
      <c r="J82">
        <f t="shared" ref="J82:J113" si="27">IF(B83="","",IF(B83&gt;-0.0001,IF((Q82-U82)&lt;0,0,Q82-U82),""))</f>
        <v>1.7695357575224975</v>
      </c>
      <c r="K82" t="str">
        <f t="shared" ref="K82:K145" si="28">IF(E82&gt;0.001,MIN(J81+D82,E82),"")</f>
        <v/>
      </c>
      <c r="O82" s="249">
        <f t="shared" si="22"/>
        <v>45495</v>
      </c>
      <c r="P82">
        <f>IF(A82&gt;Input_!$C$32,+P81,(IF(A82&lt;Input_!$C$23,"",('Budget (2)'!A82-Input_!$C$23)*Input_!$C$76+Input_!$C$25)))</f>
        <v>45.795918367346935</v>
      </c>
      <c r="Q82">
        <f>(+P82*Input_!$C$18)+R82</f>
        <v>17.860408163265305</v>
      </c>
      <c r="R82">
        <f>+P82*Input_!$C$19</f>
        <v>8.7012244897959174</v>
      </c>
      <c r="S82">
        <f t="shared" ref="S82:S116" si="29">+Q82-R82</f>
        <v>9.1591836734693874</v>
      </c>
      <c r="T82">
        <f t="shared" si="23"/>
        <v>13.280816326530612</v>
      </c>
      <c r="U82">
        <f t="shared" ref="U82:U113" si="30">IF(B83="",0,IF(B83&gt;-0.0001,MAX(IF(G82&gt;0.001,(G82*S82+R82),MIN((+U81+E82+F82-D82+Q82-Q81),Q82)),R82),""))</f>
        <v>16.090872405742807</v>
      </c>
      <c r="V82">
        <f t="shared" ref="V82:V145" si="31">U82/P82</f>
        <v>0.35136040458172801</v>
      </c>
      <c r="W82">
        <f t="shared" ref="W82:W113" si="32">IF(+B83&gt;-0.01,+B83+W81,"")</f>
        <v>15.38</v>
      </c>
      <c r="X82">
        <f t="shared" si="13"/>
        <v>132.18669806539526</v>
      </c>
      <c r="Y82">
        <f t="shared" ref="Y82:Y113" si="33">IF(+B83&gt;-0.01,+E82+Y81,"")</f>
        <v>5.2803178119999998</v>
      </c>
      <c r="Z82">
        <f t="shared" ref="Z82:Z113" si="34">IF(+B83&gt;-0.01,+F82+Z81,"")</f>
        <v>5</v>
      </c>
    </row>
    <row r="83" spans="1:26" x14ac:dyDescent="0.2">
      <c r="A83" s="249">
        <f>IF(A82="","",IF((1+A82)&lt;Input_!$C$36,1+A82,""))</f>
        <v>45496</v>
      </c>
      <c r="B83">
        <v>0.18</v>
      </c>
      <c r="C83">
        <v>1.2</v>
      </c>
      <c r="D83">
        <f t="shared" si="24"/>
        <v>0.27600000000000002</v>
      </c>
      <c r="E83">
        <v>0</v>
      </c>
      <c r="F83">
        <v>1</v>
      </c>
      <c r="G83" s="270"/>
      <c r="H83" s="250">
        <f t="shared" si="25"/>
        <v>0.8858483687196913</v>
      </c>
      <c r="I83">
        <f t="shared" si="26"/>
        <v>8.1136479159468866</v>
      </c>
      <c r="J83">
        <f t="shared" si="27"/>
        <v>1.0455357575225008</v>
      </c>
      <c r="K83" t="str">
        <f t="shared" si="28"/>
        <v/>
      </c>
      <c r="O83" s="249">
        <f t="shared" si="22"/>
        <v>45496</v>
      </c>
      <c r="P83">
        <f>IF(A83&gt;Input_!$C$32,+P82,(IF(A83&lt;Input_!$C$23,"",('Budget (2)'!A83-Input_!$C$23)*Input_!$C$76+Input_!$C$25)))</f>
        <v>45.795918367346935</v>
      </c>
      <c r="Q83">
        <f>(+P83*Input_!$C$18)+R83</f>
        <v>17.860408163265305</v>
      </c>
      <c r="R83">
        <f>+P83*Input_!$C$19</f>
        <v>8.7012244897959174</v>
      </c>
      <c r="S83">
        <f t="shared" si="29"/>
        <v>9.1591836734693874</v>
      </c>
      <c r="T83">
        <f t="shared" si="23"/>
        <v>13.280816326530612</v>
      </c>
      <c r="U83">
        <f t="shared" si="30"/>
        <v>16.814872405742804</v>
      </c>
      <c r="V83">
        <f t="shared" si="31"/>
        <v>0.36716967374393827</v>
      </c>
      <c r="W83">
        <f t="shared" si="32"/>
        <v>15.610000000000001</v>
      </c>
      <c r="X83">
        <f t="shared" ref="X83:X130" si="35">IF(E83="",0,IF(E83&gt;-0.0001,MAX(IF(I83&gt;0.001,(I83*U83+T83),MIN((+X82+G83+H83-F83+S83-S82),S83)),T83),""))</f>
        <v>149.71077077829852</v>
      </c>
      <c r="Y83">
        <f t="shared" si="33"/>
        <v>5.2803178119999998</v>
      </c>
      <c r="Z83">
        <f t="shared" si="34"/>
        <v>6</v>
      </c>
    </row>
    <row r="84" spans="1:26" x14ac:dyDescent="0.2">
      <c r="A84" s="249">
        <f>IF(A83="","",IF((1+A83)&lt;Input_!$C$36,1+A83,""))</f>
        <v>45497</v>
      </c>
      <c r="B84">
        <v>0.23</v>
      </c>
      <c r="C84">
        <v>1.2</v>
      </c>
      <c r="D84">
        <f t="shared" si="24"/>
        <v>0.3</v>
      </c>
      <c r="E84">
        <v>0</v>
      </c>
      <c r="G84" s="270"/>
      <c r="H84" s="250">
        <f t="shared" si="25"/>
        <v>0.8530943580245044</v>
      </c>
      <c r="I84">
        <f t="shared" si="26"/>
        <v>7.8136479159468895</v>
      </c>
      <c r="J84">
        <f t="shared" si="27"/>
        <v>1.345535757522498</v>
      </c>
      <c r="K84" t="str">
        <f t="shared" si="28"/>
        <v/>
      </c>
      <c r="O84" s="249">
        <f t="shared" si="22"/>
        <v>45497</v>
      </c>
      <c r="P84">
        <f>IF(A84&gt;Input_!$C$32,+P83,(IF(A84&lt;Input_!$C$23,"",('Budget (2)'!A84-Input_!$C$23)*Input_!$C$76+Input_!$C$25)))</f>
        <v>45.795918367346935</v>
      </c>
      <c r="Q84">
        <f>(+P84*Input_!$C$18)+R84</f>
        <v>17.860408163265305</v>
      </c>
      <c r="R84">
        <f>+P84*Input_!$C$19</f>
        <v>8.7012244897959174</v>
      </c>
      <c r="S84">
        <f t="shared" si="29"/>
        <v>9.1591836734693874</v>
      </c>
      <c r="T84">
        <f t="shared" si="23"/>
        <v>13.280816326530612</v>
      </c>
      <c r="U84">
        <f t="shared" si="30"/>
        <v>16.514872405742807</v>
      </c>
      <c r="V84">
        <f t="shared" si="31"/>
        <v>0.36061887160490091</v>
      </c>
      <c r="W84">
        <f t="shared" si="32"/>
        <v>15.860000000000001</v>
      </c>
      <c r="X84">
        <f t="shared" si="35"/>
        <v>142.32221468179168</v>
      </c>
      <c r="Y84">
        <f t="shared" si="33"/>
        <v>5.2803178119999998</v>
      </c>
      <c r="Z84">
        <f t="shared" si="34"/>
        <v>6</v>
      </c>
    </row>
    <row r="85" spans="1:26" x14ac:dyDescent="0.2">
      <c r="A85" s="249">
        <f>IF(A84="","",IF((1+A84)&lt;Input_!$C$36,1+A84,""))</f>
        <v>45498</v>
      </c>
      <c r="B85">
        <v>0.25</v>
      </c>
      <c r="C85">
        <v>1.2</v>
      </c>
      <c r="D85">
        <f t="shared" si="24"/>
        <v>0.38400000000000001</v>
      </c>
      <c r="E85">
        <v>0</v>
      </c>
      <c r="G85" s="270"/>
      <c r="H85" s="250">
        <f t="shared" si="25"/>
        <v>0.81116922433466487</v>
      </c>
      <c r="I85">
        <f t="shared" si="26"/>
        <v>7.4296479159468891</v>
      </c>
      <c r="J85">
        <f t="shared" si="27"/>
        <v>1.7295357575224983</v>
      </c>
      <c r="K85" t="str">
        <f t="shared" si="28"/>
        <v/>
      </c>
      <c r="O85" s="249">
        <f t="shared" si="22"/>
        <v>45498</v>
      </c>
      <c r="P85">
        <f>IF(A85&gt;Input_!$C$32,+P84,(IF(A85&lt;Input_!$C$23,"",('Budget (2)'!A85-Input_!$C$23)*Input_!$C$76+Input_!$C$25)))</f>
        <v>45.795918367346935</v>
      </c>
      <c r="Q85">
        <f>(+P85*Input_!$C$18)+R85</f>
        <v>17.860408163265305</v>
      </c>
      <c r="R85">
        <f>+P85*Input_!$C$19</f>
        <v>8.7012244897959174</v>
      </c>
      <c r="S85">
        <f t="shared" si="29"/>
        <v>9.1591836734693874</v>
      </c>
      <c r="T85">
        <f t="shared" si="23"/>
        <v>13.280816326530612</v>
      </c>
      <c r="U85">
        <f t="shared" si="30"/>
        <v>16.130872405742807</v>
      </c>
      <c r="V85">
        <f t="shared" si="31"/>
        <v>0.35223384486693299</v>
      </c>
      <c r="W85">
        <f t="shared" si="32"/>
        <v>16.18</v>
      </c>
      <c r="X85">
        <f t="shared" si="35"/>
        <v>133.12751887826283</v>
      </c>
      <c r="Y85">
        <f t="shared" si="33"/>
        <v>5.2803178119999998</v>
      </c>
      <c r="Z85">
        <f t="shared" si="34"/>
        <v>6</v>
      </c>
    </row>
    <row r="86" spans="1:26" x14ac:dyDescent="0.2">
      <c r="A86" s="249">
        <f>IF(A85="","",IF((1+A85)&lt;Input_!$C$36,1+A85,""))</f>
        <v>45499</v>
      </c>
      <c r="B86">
        <v>0.32</v>
      </c>
      <c r="C86">
        <v>1.2</v>
      </c>
      <c r="D86">
        <f t="shared" si="24"/>
        <v>0.372</v>
      </c>
      <c r="E86">
        <v>0</v>
      </c>
      <c r="G86" s="270"/>
      <c r="H86" s="250">
        <f t="shared" si="25"/>
        <v>0.77055425107263276</v>
      </c>
      <c r="I86">
        <f t="shared" si="26"/>
        <v>7.0576479159468892</v>
      </c>
      <c r="J86">
        <f t="shared" si="27"/>
        <v>2.1015357575224982</v>
      </c>
      <c r="K86" t="str">
        <f t="shared" si="28"/>
        <v/>
      </c>
      <c r="O86" s="249">
        <f t="shared" si="22"/>
        <v>45499</v>
      </c>
      <c r="P86">
        <f>IF(A86&gt;Input_!$C$32,+P85,(IF(A86&lt;Input_!$C$23,"",('Budget (2)'!A86-Input_!$C$23)*Input_!$C$76+Input_!$C$25)))</f>
        <v>45.795918367346935</v>
      </c>
      <c r="Q86">
        <f>(+P86*Input_!$C$18)+R86</f>
        <v>17.860408163265305</v>
      </c>
      <c r="R86">
        <f>+P86*Input_!$C$19</f>
        <v>8.7012244897959174</v>
      </c>
      <c r="S86">
        <f t="shared" si="29"/>
        <v>9.1591836734693874</v>
      </c>
      <c r="T86">
        <f t="shared" si="23"/>
        <v>13.280816326530612</v>
      </c>
      <c r="U86">
        <f t="shared" si="30"/>
        <v>15.758872405742807</v>
      </c>
      <c r="V86">
        <f t="shared" si="31"/>
        <v>0.34411085021452653</v>
      </c>
      <c r="W86">
        <f t="shared" si="32"/>
        <v>16.489999999999998</v>
      </c>
      <c r="X86">
        <f t="shared" si="35"/>
        <v>124.50138931859428</v>
      </c>
      <c r="Y86">
        <f t="shared" si="33"/>
        <v>5.2803178119999998</v>
      </c>
      <c r="Z86">
        <f t="shared" si="34"/>
        <v>6</v>
      </c>
    </row>
    <row r="87" spans="1:26" x14ac:dyDescent="0.2">
      <c r="A87" s="249">
        <f>IF(A86="","",IF((1+A86)&lt;Input_!$C$36,1+A86,""))</f>
        <v>45500</v>
      </c>
      <c r="B87">
        <v>0.31</v>
      </c>
      <c r="C87">
        <v>1.2</v>
      </c>
      <c r="D87">
        <f t="shared" si="24"/>
        <v>0.28799999999999998</v>
      </c>
      <c r="E87">
        <v>0</v>
      </c>
      <c r="G87" s="270"/>
      <c r="H87" s="250">
        <f t="shared" si="25"/>
        <v>0.73911040080525348</v>
      </c>
      <c r="I87">
        <f t="shared" si="26"/>
        <v>6.7696479159468925</v>
      </c>
      <c r="J87">
        <f t="shared" si="27"/>
        <v>2.3895357575224949</v>
      </c>
      <c r="K87" t="str">
        <f t="shared" si="28"/>
        <v/>
      </c>
      <c r="O87" s="249">
        <f t="shared" si="22"/>
        <v>45500</v>
      </c>
      <c r="P87">
        <f>IF(A87&gt;Input_!$C$32,+P86,(IF(A87&lt;Input_!$C$23,"",('Budget (2)'!A87-Input_!$C$23)*Input_!$C$76+Input_!$C$25)))</f>
        <v>45.795918367346935</v>
      </c>
      <c r="Q87">
        <f>(+P87*Input_!$C$18)+R87</f>
        <v>17.860408163265305</v>
      </c>
      <c r="R87">
        <f>+P87*Input_!$C$19</f>
        <v>8.7012244897959174</v>
      </c>
      <c r="S87">
        <f t="shared" si="29"/>
        <v>9.1591836734693874</v>
      </c>
      <c r="T87">
        <f t="shared" si="23"/>
        <v>13.280816326530612</v>
      </c>
      <c r="U87">
        <f t="shared" si="30"/>
        <v>15.47087240574281</v>
      </c>
      <c r="V87">
        <f t="shared" si="31"/>
        <v>0.3378220801610507</v>
      </c>
      <c r="W87">
        <f t="shared" si="32"/>
        <v>16.729999999999997</v>
      </c>
      <c r="X87">
        <f t="shared" si="35"/>
        <v>118.01317546594771</v>
      </c>
      <c r="Y87">
        <f t="shared" si="33"/>
        <v>5.2803178119999998</v>
      </c>
      <c r="Z87">
        <f t="shared" si="34"/>
        <v>6</v>
      </c>
    </row>
    <row r="88" spans="1:26" x14ac:dyDescent="0.2">
      <c r="A88" s="249">
        <f>IF(A87="","",IF((1+A87)&lt;Input_!$C$36,1+A87,""))</f>
        <v>45501</v>
      </c>
      <c r="B88">
        <v>0.24</v>
      </c>
      <c r="C88">
        <v>1.2</v>
      </c>
      <c r="D88">
        <f t="shared" si="24"/>
        <v>0.28799999999999998</v>
      </c>
      <c r="E88">
        <v>0</v>
      </c>
      <c r="G88" s="270"/>
      <c r="H88" s="250">
        <f t="shared" si="25"/>
        <v>0.70766655053787408</v>
      </c>
      <c r="I88">
        <f t="shared" si="26"/>
        <v>6.4816479159468958</v>
      </c>
      <c r="J88">
        <f t="shared" si="27"/>
        <v>2.6775357575224916</v>
      </c>
      <c r="K88" t="str">
        <f t="shared" si="28"/>
        <v/>
      </c>
      <c r="O88" s="249">
        <f t="shared" si="22"/>
        <v>45501</v>
      </c>
      <c r="P88">
        <f>IF(A88&gt;Input_!$C$32,+P87,(IF(A88&lt;Input_!$C$23,"",('Budget (2)'!A88-Input_!$C$23)*Input_!$C$76+Input_!$C$25)))</f>
        <v>45.795918367346935</v>
      </c>
      <c r="Q88">
        <f>(+P88*Input_!$C$18)+R88</f>
        <v>17.860408163265305</v>
      </c>
      <c r="R88">
        <f>+P88*Input_!$C$19</f>
        <v>8.7012244897959174</v>
      </c>
      <c r="S88">
        <f t="shared" si="29"/>
        <v>9.1591836734693874</v>
      </c>
      <c r="T88">
        <f t="shared" si="23"/>
        <v>13.280816326530612</v>
      </c>
      <c r="U88">
        <f t="shared" si="30"/>
        <v>15.182872405742813</v>
      </c>
      <c r="V88">
        <f t="shared" si="31"/>
        <v>0.33153331010757481</v>
      </c>
      <c r="W88">
        <f t="shared" si="32"/>
        <v>16.969999999999995</v>
      </c>
      <c r="X88">
        <f t="shared" si="35"/>
        <v>111.69084961330115</v>
      </c>
      <c r="Y88">
        <f t="shared" si="33"/>
        <v>5.2803178119999998</v>
      </c>
      <c r="Z88">
        <f t="shared" si="34"/>
        <v>6</v>
      </c>
    </row>
    <row r="89" spans="1:26" x14ac:dyDescent="0.2">
      <c r="A89" s="249">
        <f>IF(A88="","",IF((1+A88)&lt;Input_!$C$36,1+A88,""))</f>
        <v>45502</v>
      </c>
      <c r="B89">
        <v>0.24</v>
      </c>
      <c r="C89">
        <v>1.2</v>
      </c>
      <c r="D89">
        <f t="shared" si="24"/>
        <v>0.3</v>
      </c>
      <c r="E89">
        <v>0</v>
      </c>
      <c r="G89" s="270"/>
      <c r="H89" s="250">
        <f t="shared" si="25"/>
        <v>0.67491253984268729</v>
      </c>
      <c r="I89">
        <f t="shared" si="26"/>
        <v>6.1816479159468987</v>
      </c>
      <c r="J89">
        <f t="shared" si="27"/>
        <v>2.9775357575224888</v>
      </c>
      <c r="K89" t="str">
        <f t="shared" si="28"/>
        <v/>
      </c>
      <c r="O89" s="249">
        <f t="shared" si="22"/>
        <v>45502</v>
      </c>
      <c r="P89">
        <f>IF(A89&gt;Input_!$C$32,+P88,(IF(A89&lt;Input_!$C$23,"",('Budget (2)'!A89-Input_!$C$23)*Input_!$C$76+Input_!$C$25)))</f>
        <v>45.795918367346935</v>
      </c>
      <c r="Q89">
        <f>(+P89*Input_!$C$18)+R89</f>
        <v>17.860408163265305</v>
      </c>
      <c r="R89">
        <f>+P89*Input_!$C$19</f>
        <v>8.7012244897959174</v>
      </c>
      <c r="S89">
        <f t="shared" si="29"/>
        <v>9.1591836734693874</v>
      </c>
      <c r="T89">
        <f t="shared" si="23"/>
        <v>13.280816326530612</v>
      </c>
      <c r="U89">
        <f t="shared" si="30"/>
        <v>14.882872405742816</v>
      </c>
      <c r="V89">
        <f t="shared" si="31"/>
        <v>0.32498250796853745</v>
      </c>
      <c r="W89">
        <f t="shared" si="32"/>
        <v>17.219999999999995</v>
      </c>
      <c r="X89">
        <f t="shared" si="35"/>
        <v>105.2814935167943</v>
      </c>
      <c r="Y89">
        <f t="shared" si="33"/>
        <v>5.2803178119999998</v>
      </c>
      <c r="Z89">
        <f t="shared" si="34"/>
        <v>6</v>
      </c>
    </row>
    <row r="90" spans="1:26" x14ac:dyDescent="0.2">
      <c r="A90" s="249">
        <f>IF(A89="","",IF((1+A89)&lt;Input_!$C$36,1+A89,""))</f>
        <v>45503</v>
      </c>
      <c r="B90">
        <v>0.25</v>
      </c>
      <c r="C90">
        <v>1.2</v>
      </c>
      <c r="D90">
        <f t="shared" si="24"/>
        <v>0.28799999999999998</v>
      </c>
      <c r="E90">
        <v>0</v>
      </c>
      <c r="F90">
        <v>1</v>
      </c>
      <c r="G90" s="270"/>
      <c r="H90" s="250">
        <f t="shared" si="25"/>
        <v>0.75264872522593185</v>
      </c>
      <c r="I90">
        <f t="shared" si="26"/>
        <v>6.893647915946902</v>
      </c>
      <c r="J90">
        <f t="shared" si="27"/>
        <v>2.2655357575224855</v>
      </c>
      <c r="K90" t="str">
        <f t="shared" si="28"/>
        <v/>
      </c>
      <c r="O90" s="249">
        <f t="shared" si="22"/>
        <v>45503</v>
      </c>
      <c r="P90">
        <f>IF(A90&gt;Input_!$C$32,+P89,(IF(A90&lt;Input_!$C$23,"",('Budget (2)'!A90-Input_!$C$23)*Input_!$C$76+Input_!$C$25)))</f>
        <v>45.795918367346935</v>
      </c>
      <c r="Q90">
        <f>(+P90*Input_!$C$18)+R90</f>
        <v>17.860408163265305</v>
      </c>
      <c r="R90">
        <f>+P90*Input_!$C$19</f>
        <v>8.7012244897959174</v>
      </c>
      <c r="S90">
        <f t="shared" si="29"/>
        <v>9.1591836734693874</v>
      </c>
      <c r="T90">
        <f t="shared" si="23"/>
        <v>13.280816326530612</v>
      </c>
      <c r="U90">
        <f t="shared" si="30"/>
        <v>15.594872405742819</v>
      </c>
      <c r="V90">
        <f t="shared" si="31"/>
        <v>0.34052974504518635</v>
      </c>
      <c r="W90">
        <f t="shared" si="32"/>
        <v>17.459999999999994</v>
      </c>
      <c r="X90">
        <f t="shared" si="35"/>
        <v>120.78637598583745</v>
      </c>
      <c r="Y90">
        <f t="shared" si="33"/>
        <v>5.2803178119999998</v>
      </c>
      <c r="Z90">
        <f t="shared" si="34"/>
        <v>7</v>
      </c>
    </row>
    <row r="91" spans="1:26" x14ac:dyDescent="0.2">
      <c r="A91" s="249">
        <f>IF(A90="","",IF((1+A90)&lt;Input_!$C$36,1+A90,""))</f>
        <v>45504</v>
      </c>
      <c r="B91">
        <v>0.24</v>
      </c>
      <c r="C91">
        <f>T5</f>
        <v>0.98555945750000007</v>
      </c>
      <c r="D91">
        <f t="shared" si="24"/>
        <v>0.2365342698</v>
      </c>
      <c r="E91">
        <v>0</v>
      </c>
      <c r="G91" s="270"/>
      <c r="H91" s="250">
        <f t="shared" si="25"/>
        <v>0.72682390521657314</v>
      </c>
      <c r="I91">
        <f t="shared" si="26"/>
        <v>6.6571136461468985</v>
      </c>
      <c r="J91">
        <f t="shared" si="27"/>
        <v>2.502070027322489</v>
      </c>
      <c r="K91" t="str">
        <f t="shared" si="28"/>
        <v/>
      </c>
      <c r="O91" s="249">
        <f t="shared" si="22"/>
        <v>45504</v>
      </c>
      <c r="P91">
        <f>IF(A91&gt;Input_!$C$32,+P90,(IF(A91&lt;Input_!$C$23,"",('Budget (2)'!A91-Input_!$C$23)*Input_!$C$76+Input_!$C$25)))</f>
        <v>45.795918367346935</v>
      </c>
      <c r="Q91">
        <f>(+P91*Input_!$C$18)+R91</f>
        <v>17.860408163265305</v>
      </c>
      <c r="R91">
        <f>+P91*Input_!$C$19</f>
        <v>8.7012244897959174</v>
      </c>
      <c r="S91">
        <f t="shared" si="29"/>
        <v>9.1591836734693874</v>
      </c>
      <c r="T91">
        <f t="shared" si="23"/>
        <v>13.280816326530612</v>
      </c>
      <c r="U91">
        <f t="shared" si="30"/>
        <v>15.358338135942816</v>
      </c>
      <c r="V91">
        <f t="shared" si="31"/>
        <v>0.33536478104331463</v>
      </c>
      <c r="W91">
        <f t="shared" si="32"/>
        <v>17.699999999999992</v>
      </c>
      <c r="X91">
        <f t="shared" si="35"/>
        <v>115.52301871345385</v>
      </c>
      <c r="Y91">
        <f t="shared" si="33"/>
        <v>5.2803178119999998</v>
      </c>
      <c r="Z91">
        <f t="shared" si="34"/>
        <v>7</v>
      </c>
    </row>
    <row r="92" spans="1:26" x14ac:dyDescent="0.2">
      <c r="A92" s="249">
        <f>IF(A91="","",IF((1+A91)&lt;Input_!$C$36,1+A91,""))</f>
        <v>45505</v>
      </c>
      <c r="B92">
        <v>0.24</v>
      </c>
      <c r="C92">
        <v>1.2</v>
      </c>
      <c r="D92">
        <f t="shared" si="24"/>
        <v>0.312</v>
      </c>
      <c r="E92">
        <v>0</v>
      </c>
      <c r="G92" s="270"/>
      <c r="H92" s="250">
        <f t="shared" si="25"/>
        <v>0.69275973409357883</v>
      </c>
      <c r="I92">
        <f t="shared" si="26"/>
        <v>6.3451136461469009</v>
      </c>
      <c r="J92">
        <f t="shared" si="27"/>
        <v>2.8140700273224866</v>
      </c>
      <c r="K92" t="str">
        <f t="shared" si="28"/>
        <v/>
      </c>
      <c r="O92" s="249">
        <f t="shared" si="22"/>
        <v>45505</v>
      </c>
      <c r="P92">
        <f>IF(A92&gt;Input_!$C$32,+P91,(IF(A92&lt;Input_!$C$23,"",('Budget (2)'!A92-Input_!$C$23)*Input_!$C$76+Input_!$C$25)))</f>
        <v>45.795918367346935</v>
      </c>
      <c r="Q92">
        <f>(+P92*Input_!$C$18)+R92</f>
        <v>17.860408163265305</v>
      </c>
      <c r="R92">
        <f>+P92*Input_!$C$19</f>
        <v>8.7012244897959174</v>
      </c>
      <c r="S92">
        <f t="shared" si="29"/>
        <v>9.1591836734693874</v>
      </c>
      <c r="T92">
        <f t="shared" si="23"/>
        <v>13.280816326530612</v>
      </c>
      <c r="U92">
        <f t="shared" si="30"/>
        <v>15.046338135942818</v>
      </c>
      <c r="V92">
        <f t="shared" si="31"/>
        <v>0.32855194681871575</v>
      </c>
      <c r="W92">
        <f t="shared" si="32"/>
        <v>17.959999999999994</v>
      </c>
      <c r="X92">
        <f t="shared" si="35"/>
        <v>108.75154175744191</v>
      </c>
      <c r="Y92">
        <f t="shared" si="33"/>
        <v>5.2803178119999998</v>
      </c>
      <c r="Z92">
        <f t="shared" si="34"/>
        <v>7</v>
      </c>
    </row>
    <row r="93" spans="1:26" x14ac:dyDescent="0.2">
      <c r="A93" s="249">
        <f>IF(A92="","",IF((1+A92)&lt;Input_!$C$36,1+A92,""))</f>
        <v>45506</v>
      </c>
      <c r="B93">
        <v>0.26</v>
      </c>
      <c r="C93">
        <v>1.2</v>
      </c>
      <c r="D93">
        <f t="shared" si="24"/>
        <v>0.32400000000000001</v>
      </c>
      <c r="E93">
        <v>0</v>
      </c>
      <c r="G93" s="270"/>
      <c r="H93" s="250">
        <f t="shared" si="25"/>
        <v>0.65738540254277689</v>
      </c>
      <c r="I93">
        <f t="shared" si="26"/>
        <v>6.0211136461469028</v>
      </c>
      <c r="J93">
        <f t="shared" si="27"/>
        <v>3.1380700273224846</v>
      </c>
      <c r="K93" t="str">
        <f t="shared" si="28"/>
        <v/>
      </c>
      <c r="O93" s="249">
        <f t="shared" si="22"/>
        <v>45506</v>
      </c>
      <c r="P93">
        <f>IF(A93&gt;Input_!$C$32,+P92,(IF(A93&lt;Input_!$C$23,"",('Budget (2)'!A93-Input_!$C$23)*Input_!$C$76+Input_!$C$25)))</f>
        <v>45.795918367346935</v>
      </c>
      <c r="Q93">
        <f>(+P93*Input_!$C$18)+R93</f>
        <v>17.860408163265305</v>
      </c>
      <c r="R93">
        <f>+P93*Input_!$C$19</f>
        <v>8.7012244897959174</v>
      </c>
      <c r="S93">
        <f t="shared" si="29"/>
        <v>9.1591836734693874</v>
      </c>
      <c r="T93">
        <f t="shared" si="23"/>
        <v>13.280816326530612</v>
      </c>
      <c r="U93">
        <f t="shared" si="30"/>
        <v>14.72233813594282</v>
      </c>
      <c r="V93">
        <f t="shared" si="31"/>
        <v>0.32147708050855539</v>
      </c>
      <c r="W93">
        <f t="shared" si="32"/>
        <v>18.229999999999993</v>
      </c>
      <c r="X93">
        <f t="shared" si="35"/>
        <v>101.92568738004488</v>
      </c>
      <c r="Y93">
        <f t="shared" si="33"/>
        <v>5.2803178119999998</v>
      </c>
      <c r="Z93">
        <f t="shared" si="34"/>
        <v>7</v>
      </c>
    </row>
    <row r="94" spans="1:26" x14ac:dyDescent="0.2">
      <c r="A94" s="249">
        <f>IF(A93="","",IF((1+A93)&lt;Input_!$C$36,1+A93,""))</f>
        <v>45507</v>
      </c>
      <c r="B94">
        <v>0.27</v>
      </c>
      <c r="C94">
        <v>1.1807916666666842</v>
      </c>
      <c r="D94">
        <f t="shared" si="24"/>
        <v>0.37785333333333898</v>
      </c>
      <c r="E94">
        <v>0</v>
      </c>
      <c r="G94" s="270"/>
      <c r="H94" s="250">
        <f t="shared" si="25"/>
        <v>0.61613136213873554</v>
      </c>
      <c r="I94">
        <f t="shared" si="26"/>
        <v>5.6432603128135614</v>
      </c>
      <c r="J94">
        <f t="shared" si="27"/>
        <v>3.515923360655826</v>
      </c>
      <c r="K94" t="str">
        <f t="shared" si="28"/>
        <v/>
      </c>
      <c r="O94" s="249">
        <f t="shared" si="22"/>
        <v>45507</v>
      </c>
      <c r="P94">
        <f>IF(A94&gt;Input_!$C$32,+P93,(IF(A94&lt;Input_!$C$23,"",('Budget (2)'!A94-Input_!$C$23)*Input_!$C$76+Input_!$C$25)))</f>
        <v>45.795918367346935</v>
      </c>
      <c r="Q94">
        <f>(+P94*Input_!$C$18)+R94</f>
        <v>17.860408163265305</v>
      </c>
      <c r="R94">
        <f>+P94*Input_!$C$19</f>
        <v>8.7012244897959174</v>
      </c>
      <c r="S94">
        <f t="shared" si="29"/>
        <v>9.1591836734693874</v>
      </c>
      <c r="T94">
        <f t="shared" si="23"/>
        <v>13.280816326530612</v>
      </c>
      <c r="U94">
        <f t="shared" si="30"/>
        <v>14.344484802609479</v>
      </c>
      <c r="V94">
        <f t="shared" si="31"/>
        <v>0.31322627242774709</v>
      </c>
      <c r="W94">
        <f t="shared" si="32"/>
        <v>18.549999999999994</v>
      </c>
      <c r="X94">
        <f t="shared" si="35"/>
        <v>94.230478120853959</v>
      </c>
      <c r="Y94">
        <f t="shared" si="33"/>
        <v>5.2803178119999998</v>
      </c>
      <c r="Z94">
        <f t="shared" si="34"/>
        <v>7</v>
      </c>
    </row>
    <row r="95" spans="1:26" x14ac:dyDescent="0.2">
      <c r="A95" s="249">
        <f>IF(A94="","",IF((1+A94)&lt;Input_!$C$36,1+A94,""))</f>
        <v>45508</v>
      </c>
      <c r="B95">
        <v>0.32</v>
      </c>
      <c r="C95">
        <v>1.0458440476190625</v>
      </c>
      <c r="D95">
        <f t="shared" si="24"/>
        <v>0.33467009523809998</v>
      </c>
      <c r="E95">
        <v>0.12007880499999998</v>
      </c>
      <c r="G95" s="270"/>
      <c r="H95" s="250">
        <f t="shared" si="25"/>
        <v>0.59270227742022674</v>
      </c>
      <c r="I95">
        <f t="shared" si="26"/>
        <v>5.4286690225754644</v>
      </c>
      <c r="J95">
        <f t="shared" si="27"/>
        <v>3.7305146508939231</v>
      </c>
      <c r="K95">
        <f t="shared" si="28"/>
        <v>0.12007880499999998</v>
      </c>
      <c r="O95" s="249">
        <f t="shared" si="22"/>
        <v>45508</v>
      </c>
      <c r="P95">
        <f>IF(A95&gt;Input_!$C$32,+P94,(IF(A95&lt;Input_!$C$23,"",('Budget (2)'!A95-Input_!$C$23)*Input_!$C$76+Input_!$C$25)))</f>
        <v>45.795918367346935</v>
      </c>
      <c r="Q95">
        <f>(+P95*Input_!$C$18)+R95</f>
        <v>17.860408163265305</v>
      </c>
      <c r="R95">
        <f>+P95*Input_!$C$19</f>
        <v>8.7012244897959174</v>
      </c>
      <c r="S95">
        <f t="shared" si="29"/>
        <v>9.1591836734693874</v>
      </c>
      <c r="T95">
        <f t="shared" si="23"/>
        <v>13.280816326530612</v>
      </c>
      <c r="U95">
        <f t="shared" si="30"/>
        <v>14.129893512371382</v>
      </c>
      <c r="V95">
        <f t="shared" si="31"/>
        <v>0.30854045548404535</v>
      </c>
      <c r="W95">
        <f t="shared" si="32"/>
        <v>18.869999999999994</v>
      </c>
      <c r="X95">
        <f t="shared" si="35"/>
        <v>89.98733152943116</v>
      </c>
      <c r="Y95">
        <f t="shared" si="33"/>
        <v>5.4003966170000002</v>
      </c>
      <c r="Z95">
        <f t="shared" si="34"/>
        <v>7</v>
      </c>
    </row>
    <row r="96" spans="1:26" x14ac:dyDescent="0.2">
      <c r="A96" s="249">
        <f>IF(A95="","",IF((1+A95)&lt;Input_!$C$36,1+A95,""))</f>
        <v>45509</v>
      </c>
      <c r="B96">
        <v>0.32</v>
      </c>
      <c r="C96">
        <v>0.92631901360545432</v>
      </c>
      <c r="D96">
        <f t="shared" si="24"/>
        <v>0.13894785204081814</v>
      </c>
      <c r="E96">
        <v>5.9842552E-2</v>
      </c>
      <c r="G96" s="270"/>
      <c r="H96" s="250">
        <f t="shared" si="25"/>
        <v>0.58406555794161685</v>
      </c>
      <c r="I96">
        <f t="shared" si="26"/>
        <v>5.3495637225346453</v>
      </c>
      <c r="J96">
        <f t="shared" si="27"/>
        <v>3.8096199509347421</v>
      </c>
      <c r="K96">
        <f t="shared" si="28"/>
        <v>5.9842552E-2</v>
      </c>
      <c r="O96" s="249">
        <f t="shared" si="22"/>
        <v>45509</v>
      </c>
      <c r="P96">
        <f>IF(A96&gt;Input_!$C$32,+P95,(IF(A96&lt;Input_!$C$23,"",('Budget (2)'!A96-Input_!$C$23)*Input_!$C$76+Input_!$C$25)))</f>
        <v>45.795918367346935</v>
      </c>
      <c r="Q96">
        <f>(+P96*Input_!$C$18)+R96</f>
        <v>17.860408163265305</v>
      </c>
      <c r="R96">
        <f>+P96*Input_!$C$19</f>
        <v>8.7012244897959174</v>
      </c>
      <c r="S96">
        <f t="shared" si="29"/>
        <v>9.1591836734693874</v>
      </c>
      <c r="T96">
        <f t="shared" si="23"/>
        <v>13.280816326530612</v>
      </c>
      <c r="U96">
        <f t="shared" si="30"/>
        <v>14.050788212330563</v>
      </c>
      <c r="V96">
        <f t="shared" si="31"/>
        <v>0.30681311158832336</v>
      </c>
      <c r="W96">
        <f t="shared" si="32"/>
        <v>19.019999999999992</v>
      </c>
      <c r="X96">
        <f>IF(E96="",0,IF(E96&gt;-0.0001,MAX(IF(I96&gt;0.001,(I96*U96+T96),MIN((+X95+G96+H96-F96+S96-S95),S96)),T96),""))</f>
        <v>88.446403220231616</v>
      </c>
      <c r="Y96">
        <f t="shared" si="33"/>
        <v>5.4602391690000003</v>
      </c>
      <c r="Z96">
        <f t="shared" si="34"/>
        <v>7</v>
      </c>
    </row>
    <row r="97" spans="1:26" x14ac:dyDescent="0.2">
      <c r="A97" s="249">
        <f>IF(A96="","",IF((1+A96)&lt;Input_!$C$36,1+A96,""))</f>
        <v>45510</v>
      </c>
      <c r="B97">
        <v>0.15</v>
      </c>
      <c r="C97">
        <v>0.87669478073373486</v>
      </c>
      <c r="D97">
        <f t="shared" si="24"/>
        <v>0.19287285176142166</v>
      </c>
      <c r="E97">
        <v>5.9842552E-2</v>
      </c>
      <c r="F97">
        <v>0.15</v>
      </c>
      <c r="G97" s="270"/>
      <c r="H97" s="250">
        <f t="shared" si="25"/>
        <v>0.58591831041864528</v>
      </c>
      <c r="I97">
        <f t="shared" si="26"/>
        <v>5.3665334227732249</v>
      </c>
      <c r="J97">
        <f t="shared" si="27"/>
        <v>3.7926502506961626</v>
      </c>
      <c r="K97">
        <f t="shared" si="28"/>
        <v>5.9842552E-2</v>
      </c>
      <c r="O97" s="249">
        <f t="shared" si="22"/>
        <v>45510</v>
      </c>
      <c r="P97">
        <f>IF(A97&gt;Input_!$C$32,+P96,(IF(A97&lt;Input_!$C$23,"",('Budget (2)'!A97-Input_!$C$23)*Input_!$C$76+Input_!$C$25)))</f>
        <v>45.795918367346935</v>
      </c>
      <c r="Q97">
        <f>(+P97*Input_!$C$18)+R97</f>
        <v>17.860408163265305</v>
      </c>
      <c r="R97">
        <f>+P97*Input_!$C$19</f>
        <v>8.7012244897959174</v>
      </c>
      <c r="S97">
        <f t="shared" si="29"/>
        <v>9.1591836734693874</v>
      </c>
      <c r="T97">
        <f t="shared" si="23"/>
        <v>13.280816326530612</v>
      </c>
      <c r="U97">
        <f t="shared" si="30"/>
        <v>14.067757912569142</v>
      </c>
      <c r="V97">
        <f t="shared" si="31"/>
        <v>0.30718366208372905</v>
      </c>
      <c r="W97">
        <f t="shared" si="32"/>
        <v>19.239999999999991</v>
      </c>
      <c r="X97">
        <f>IF(E97="",0,IF(E97&gt;-0.0001,MAX(IF(I97&gt;0.001,(I97*U97+T97),MIN((+X96+G97+H97-F97+S97-S96),S97)),T97),""))</f>
        <v>88.775909347815414</v>
      </c>
      <c r="Y97">
        <f t="shared" si="33"/>
        <v>5.5200817210000004</v>
      </c>
      <c r="Z97">
        <f t="shared" si="34"/>
        <v>7.15</v>
      </c>
    </row>
    <row r="98" spans="1:26" x14ac:dyDescent="0.2">
      <c r="A98" s="249">
        <f>IF(A97="","",IF((1+A97)&lt;Input_!$C$36,1+A97,""))</f>
        <v>45511</v>
      </c>
      <c r="B98">
        <v>0.22</v>
      </c>
      <c r="C98">
        <v>1.2</v>
      </c>
      <c r="D98">
        <f t="shared" si="24"/>
        <v>0.16800000000000001</v>
      </c>
      <c r="E98">
        <v>0</v>
      </c>
      <c r="F98">
        <v>0.85</v>
      </c>
      <c r="G98" s="270"/>
      <c r="H98" s="250">
        <f t="shared" si="25"/>
        <v>0.66037909473237111</v>
      </c>
      <c r="I98">
        <f t="shared" si="26"/>
        <v>6.048533422773227</v>
      </c>
      <c r="J98">
        <f t="shared" si="27"/>
        <v>3.1106502506961604</v>
      </c>
      <c r="K98" t="str">
        <f t="shared" si="28"/>
        <v/>
      </c>
      <c r="O98" s="249">
        <f t="shared" si="22"/>
        <v>45511</v>
      </c>
      <c r="P98">
        <f>IF(A98&gt;Input_!$C$32,+P97,(IF(A98&lt;Input_!$C$23,"",('Budget (2)'!A98-Input_!$C$23)*Input_!$C$76+Input_!$C$25)))</f>
        <v>45.795918367346935</v>
      </c>
      <c r="Q98">
        <f>(+P98*Input_!$C$18)+R98</f>
        <v>17.860408163265305</v>
      </c>
      <c r="R98">
        <f>+P98*Input_!$C$19</f>
        <v>8.7012244897959174</v>
      </c>
      <c r="S98">
        <f t="shared" si="29"/>
        <v>9.1591836734693874</v>
      </c>
      <c r="T98">
        <f t="shared" si="23"/>
        <v>13.280816326530612</v>
      </c>
      <c r="U98">
        <f t="shared" si="30"/>
        <v>14.749757912569144</v>
      </c>
      <c r="V98">
        <f t="shared" si="31"/>
        <v>0.32207581894647419</v>
      </c>
      <c r="W98">
        <f t="shared" si="32"/>
        <v>19.379999999999992</v>
      </c>
      <c r="X98">
        <f t="shared" si="35"/>
        <v>102.49522003851895</v>
      </c>
      <c r="Y98">
        <f t="shared" si="33"/>
        <v>5.5200817210000004</v>
      </c>
      <c r="Z98">
        <f t="shared" si="34"/>
        <v>8</v>
      </c>
    </row>
    <row r="99" spans="1:26" x14ac:dyDescent="0.2">
      <c r="A99" s="249">
        <f>IF(A98="","",IF((1+A98)&lt;Input_!$C$36,1+A98,""))</f>
        <v>45512</v>
      </c>
      <c r="B99">
        <v>0.14000000000000001</v>
      </c>
      <c r="C99">
        <v>1.2</v>
      </c>
      <c r="D99">
        <f t="shared" si="24"/>
        <v>3.5999999999999997E-2</v>
      </c>
      <c r="E99">
        <v>0.20000010799999998</v>
      </c>
      <c r="H99" s="250">
        <f t="shared" si="25"/>
        <v>0.67828463237051762</v>
      </c>
      <c r="I99">
        <f t="shared" si="26"/>
        <v>6.2125335307732303</v>
      </c>
      <c r="J99">
        <f t="shared" si="27"/>
        <v>2.9466501426961571</v>
      </c>
      <c r="K99">
        <f t="shared" si="28"/>
        <v>0.20000010799999998</v>
      </c>
      <c r="O99" s="249">
        <f t="shared" si="22"/>
        <v>45512</v>
      </c>
      <c r="P99">
        <f>IF(A99&gt;Input_!$C$32,+P98,(IF(A99&lt;Input_!$C$23,"",('Budget (2)'!A99-Input_!$C$23)*Input_!$C$76+Input_!$C$25)))</f>
        <v>45.795918367346935</v>
      </c>
      <c r="Q99">
        <f>(+P99*Input_!$C$18)+R99</f>
        <v>17.860408163265305</v>
      </c>
      <c r="R99">
        <f>+P99*Input_!$C$19</f>
        <v>8.7012244897959174</v>
      </c>
      <c r="S99">
        <f t="shared" si="29"/>
        <v>9.1591836734693874</v>
      </c>
      <c r="T99">
        <f t="shared" si="23"/>
        <v>13.280816326530612</v>
      </c>
      <c r="U99">
        <f t="shared" si="30"/>
        <v>14.913758020569148</v>
      </c>
      <c r="V99">
        <f t="shared" si="31"/>
        <v>0.32565692647410349</v>
      </c>
      <c r="W99">
        <f t="shared" si="32"/>
        <v>19.409999999999993</v>
      </c>
      <c r="X99">
        <f t="shared" si="35"/>
        <v>105.93303809915464</v>
      </c>
      <c r="Y99">
        <f t="shared" si="33"/>
        <v>5.7200818290000006</v>
      </c>
      <c r="Z99">
        <f t="shared" si="34"/>
        <v>8</v>
      </c>
    </row>
    <row r="100" spans="1:26" x14ac:dyDescent="0.2">
      <c r="A100" s="249">
        <f>IF(A99="","",IF((1+A99)&lt;Input_!$C$36,1+A99,""))</f>
        <v>45513</v>
      </c>
      <c r="B100">
        <v>0.03</v>
      </c>
      <c r="C100">
        <v>1.2</v>
      </c>
      <c r="D100">
        <f t="shared" si="24"/>
        <v>8.4000000000000005E-2</v>
      </c>
      <c r="E100">
        <v>0.17007883200000001</v>
      </c>
      <c r="H100" s="250">
        <f t="shared" si="25"/>
        <v>0.68768272231704153</v>
      </c>
      <c r="I100">
        <f t="shared" si="26"/>
        <v>6.2986123627732287</v>
      </c>
      <c r="J100">
        <f t="shared" si="27"/>
        <v>2.8605713106961588</v>
      </c>
      <c r="K100">
        <f t="shared" si="28"/>
        <v>0.17007883200000001</v>
      </c>
      <c r="O100" s="249">
        <f t="shared" si="22"/>
        <v>45513</v>
      </c>
      <c r="P100">
        <f>IF(A100&gt;Input_!$C$32,+P99,(IF(A100&lt;Input_!$C$23,"",('Budget (2)'!A100-Input_!$C$23)*Input_!$C$76+Input_!$C$25)))</f>
        <v>45.795918367346935</v>
      </c>
      <c r="Q100">
        <f>(+P100*Input_!$C$18)+R100</f>
        <v>17.860408163265305</v>
      </c>
      <c r="R100">
        <f>+P100*Input_!$C$19</f>
        <v>8.7012244897959174</v>
      </c>
      <c r="S100">
        <f t="shared" si="29"/>
        <v>9.1591836734693874</v>
      </c>
      <c r="T100">
        <f t="shared" si="23"/>
        <v>13.280816326530612</v>
      </c>
      <c r="U100">
        <f t="shared" si="30"/>
        <v>14.999836852569146</v>
      </c>
      <c r="V100">
        <f t="shared" si="31"/>
        <v>0.3275365444634083</v>
      </c>
      <c r="W100">
        <f t="shared" si="32"/>
        <v>19.479999999999993</v>
      </c>
      <c r="X100">
        <f t="shared" si="35"/>
        <v>107.75897416570412</v>
      </c>
      <c r="Y100">
        <f t="shared" si="33"/>
        <v>5.8901606610000004</v>
      </c>
      <c r="Z100">
        <f t="shared" si="34"/>
        <v>8</v>
      </c>
    </row>
    <row r="101" spans="1:26" x14ac:dyDescent="0.2">
      <c r="A101" s="249">
        <f>IF(A100="","",IF((1+A100)&lt;Input_!$C$36,1+A100,""))</f>
        <v>45514</v>
      </c>
      <c r="B101">
        <v>7.0000000000000007E-2</v>
      </c>
      <c r="C101">
        <v>1.2</v>
      </c>
      <c r="D101">
        <f t="shared" si="24"/>
        <v>0.108</v>
      </c>
      <c r="E101">
        <v>2.9921276E-2</v>
      </c>
      <c r="H101" s="250">
        <f t="shared" si="25"/>
        <v>0.67915808444716619</v>
      </c>
      <c r="I101">
        <f t="shared" si="26"/>
        <v>6.2205336387732277</v>
      </c>
      <c r="J101">
        <f t="shared" si="27"/>
        <v>2.9386500346961597</v>
      </c>
      <c r="K101">
        <f t="shared" si="28"/>
        <v>2.9921276E-2</v>
      </c>
      <c r="O101" s="249">
        <f t="shared" si="22"/>
        <v>45514</v>
      </c>
      <c r="P101">
        <f>IF(A101&gt;Input_!$C$32,+P100,(IF(A101&lt;Input_!$C$23,"",('Budget (2)'!A101-Input_!$C$23)*Input_!$C$76+Input_!$C$25)))</f>
        <v>45.795918367346935</v>
      </c>
      <c r="Q101">
        <f>(+P101*Input_!$C$18)+R101</f>
        <v>17.860408163265305</v>
      </c>
      <c r="R101">
        <f>+P101*Input_!$C$19</f>
        <v>8.7012244897959174</v>
      </c>
      <c r="S101">
        <f t="shared" si="29"/>
        <v>9.1591836734693874</v>
      </c>
      <c r="T101">
        <f t="shared" si="23"/>
        <v>13.280816326530612</v>
      </c>
      <c r="U101">
        <f t="shared" si="30"/>
        <v>14.921758128569145</v>
      </c>
      <c r="V101">
        <f t="shared" si="31"/>
        <v>0.32583161688943324</v>
      </c>
      <c r="W101">
        <f t="shared" si="32"/>
        <v>19.569999999999993</v>
      </c>
      <c r="X101">
        <f t="shared" si="35"/>
        <v>106.10211471493282</v>
      </c>
      <c r="Y101">
        <f t="shared" si="33"/>
        <v>5.920081937</v>
      </c>
      <c r="Z101">
        <f t="shared" si="34"/>
        <v>8</v>
      </c>
    </row>
    <row r="102" spans="1:26" x14ac:dyDescent="0.2">
      <c r="A102" s="249">
        <f>IF(A101="","",IF((1+A101)&lt;Input_!$C$36,1+A101,""))</f>
        <v>45515</v>
      </c>
      <c r="B102">
        <v>0.09</v>
      </c>
      <c r="C102">
        <v>1.176923076923077</v>
      </c>
      <c r="D102">
        <f t="shared" si="24"/>
        <v>0.10592307692307693</v>
      </c>
      <c r="E102">
        <v>0</v>
      </c>
      <c r="H102" s="250">
        <f t="shared" si="25"/>
        <v>0.66759339913248084</v>
      </c>
      <c r="I102">
        <f t="shared" si="26"/>
        <v>6.1146105618501512</v>
      </c>
      <c r="J102">
        <f t="shared" si="27"/>
        <v>3.0445731116192363</v>
      </c>
      <c r="K102" t="str">
        <f t="shared" si="28"/>
        <v/>
      </c>
      <c r="O102" s="249">
        <f t="shared" si="22"/>
        <v>45515</v>
      </c>
      <c r="P102">
        <f>IF(A102&gt;Input_!$C$32,+P101,(IF(A102&lt;Input_!$C$23,"",('Budget (2)'!A102-Input_!$C$23)*Input_!$C$76+Input_!$C$25)))</f>
        <v>45.795918367346935</v>
      </c>
      <c r="Q102">
        <f>(+P102*Input_!$C$18)+R102</f>
        <v>17.860408163265305</v>
      </c>
      <c r="R102">
        <f>+P102*Input_!$C$19</f>
        <v>8.7012244897959174</v>
      </c>
      <c r="S102">
        <f t="shared" si="29"/>
        <v>9.1591836734693874</v>
      </c>
      <c r="T102">
        <f t="shared" si="23"/>
        <v>13.280816326530612</v>
      </c>
      <c r="U102">
        <f t="shared" si="30"/>
        <v>14.815835051646069</v>
      </c>
      <c r="V102">
        <f t="shared" si="31"/>
        <v>0.32351867982649618</v>
      </c>
      <c r="W102">
        <f t="shared" si="32"/>
        <v>19.659999999999993</v>
      </c>
      <c r="X102">
        <f t="shared" si="35"/>
        <v>103.87387781595534</v>
      </c>
      <c r="Y102">
        <f t="shared" si="33"/>
        <v>5.920081937</v>
      </c>
      <c r="Z102">
        <f t="shared" si="34"/>
        <v>8</v>
      </c>
    </row>
    <row r="103" spans="1:26" x14ac:dyDescent="0.2">
      <c r="A103" s="249">
        <f>IF(A102="","",IF((1+A102)&lt;Input_!$C$36,1+A102,""))</f>
        <v>45516</v>
      </c>
      <c r="B103">
        <v>0.09</v>
      </c>
      <c r="C103">
        <v>1.153846153846154</v>
      </c>
      <c r="D103">
        <f t="shared" si="24"/>
        <v>0.1730769230769231</v>
      </c>
      <c r="E103">
        <v>0</v>
      </c>
      <c r="H103" s="250">
        <f t="shared" si="25"/>
        <v>0.64869685450064174</v>
      </c>
      <c r="I103">
        <f t="shared" si="26"/>
        <v>5.9415336387732243</v>
      </c>
      <c r="J103">
        <f t="shared" si="27"/>
        <v>3.2176500346961632</v>
      </c>
      <c r="K103" t="str">
        <f t="shared" si="28"/>
        <v/>
      </c>
      <c r="O103" s="249">
        <f t="shared" si="22"/>
        <v>45516</v>
      </c>
      <c r="P103">
        <f>IF(A103&gt;Input_!$C$32,+P102,(IF(A103&lt;Input_!$C$23,"",('Budget (2)'!A103-Input_!$C$23)*Input_!$C$76+Input_!$C$25)))</f>
        <v>45.795918367346935</v>
      </c>
      <c r="Q103">
        <f>(+P103*Input_!$C$18)+R103</f>
        <v>17.860408163265305</v>
      </c>
      <c r="R103">
        <f>+P103*Input_!$C$19</f>
        <v>8.7012244897959174</v>
      </c>
      <c r="S103">
        <f t="shared" si="29"/>
        <v>9.1591836734693874</v>
      </c>
      <c r="T103">
        <f t="shared" si="23"/>
        <v>13.280816326530612</v>
      </c>
      <c r="U103">
        <f t="shared" si="30"/>
        <v>14.642758128569142</v>
      </c>
      <c r="V103">
        <f t="shared" si="31"/>
        <v>0.31973937090012833</v>
      </c>
      <c r="W103">
        <f t="shared" si="32"/>
        <v>19.809999999999992</v>
      </c>
      <c r="X103">
        <f t="shared" si="35"/>
        <v>100.28125631184423</v>
      </c>
      <c r="Y103">
        <f t="shared" si="33"/>
        <v>5.920081937</v>
      </c>
      <c r="Z103">
        <f t="shared" si="34"/>
        <v>8</v>
      </c>
    </row>
    <row r="104" spans="1:26" x14ac:dyDescent="0.2">
      <c r="A104" s="249">
        <f>IF(A103="","",IF((1+A103)&lt;Input_!$C$36,1+A103,""))</f>
        <v>45517</v>
      </c>
      <c r="B104">
        <v>0.15</v>
      </c>
      <c r="C104">
        <v>1.130769230769231</v>
      </c>
      <c r="D104">
        <f t="shared" si="24"/>
        <v>0.19223076923076929</v>
      </c>
      <c r="E104">
        <v>7.9921302999999985E-2</v>
      </c>
      <c r="F104">
        <v>1</v>
      </c>
      <c r="H104" s="250">
        <f t="shared" si="25"/>
        <v>0.74561493862428763</v>
      </c>
      <c r="I104">
        <f t="shared" si="26"/>
        <v>6.829224172542455</v>
      </c>
      <c r="J104">
        <f t="shared" si="27"/>
        <v>2.3299595009269325</v>
      </c>
      <c r="K104">
        <f t="shared" si="28"/>
        <v>7.9921302999999985E-2</v>
      </c>
      <c r="O104" s="249">
        <f t="shared" si="22"/>
        <v>45517</v>
      </c>
      <c r="P104">
        <f>IF(A104&gt;Input_!$C$32,+P103,(IF(A104&lt;Input_!$C$23,"",('Budget (2)'!A104-Input_!$C$23)*Input_!$C$76+Input_!$C$25)))</f>
        <v>45.795918367346935</v>
      </c>
      <c r="Q104">
        <f>(+P104*Input_!$C$18)+R104</f>
        <v>17.860408163265305</v>
      </c>
      <c r="R104">
        <f>+P104*Input_!$C$19</f>
        <v>8.7012244897959174</v>
      </c>
      <c r="S104">
        <f t="shared" si="29"/>
        <v>9.1591836734693874</v>
      </c>
      <c r="T104">
        <f t="shared" si="23"/>
        <v>13.280816326530612</v>
      </c>
      <c r="U104">
        <f t="shared" si="30"/>
        <v>15.530448662338372</v>
      </c>
      <c r="V104">
        <f t="shared" si="31"/>
        <v>0.33912298772485755</v>
      </c>
      <c r="W104">
        <f t="shared" si="32"/>
        <v>19.979999999999993</v>
      </c>
      <c r="X104">
        <f t="shared" si="35"/>
        <v>119.34173174180145</v>
      </c>
      <c r="Y104">
        <f t="shared" si="33"/>
        <v>6.0000032399999998</v>
      </c>
      <c r="Z104">
        <f t="shared" si="34"/>
        <v>9</v>
      </c>
    </row>
    <row r="105" spans="1:26" x14ac:dyDescent="0.2">
      <c r="A105" s="249">
        <f>IF(A104="","",IF((1+A104)&lt;Input_!$C$36,1+A104,""))</f>
        <v>45518</v>
      </c>
      <c r="B105">
        <v>0.17</v>
      </c>
      <c r="C105">
        <v>1.107692307692308</v>
      </c>
      <c r="D105">
        <f t="shared" si="24"/>
        <v>0.27692307692307699</v>
      </c>
      <c r="E105">
        <v>0</v>
      </c>
      <c r="H105" s="250">
        <f t="shared" si="25"/>
        <v>0.71538046721334581</v>
      </c>
      <c r="I105">
        <f t="shared" si="26"/>
        <v>6.552301095619379</v>
      </c>
      <c r="J105">
        <f t="shared" si="27"/>
        <v>2.6068825778500084</v>
      </c>
      <c r="K105" t="str">
        <f t="shared" si="28"/>
        <v/>
      </c>
      <c r="O105" s="249">
        <f t="shared" si="22"/>
        <v>45518</v>
      </c>
      <c r="P105">
        <f>IF(A105&gt;Input_!$C$32,+P104,(IF(A105&lt;Input_!$C$23,"",('Budget (2)'!A105-Input_!$C$23)*Input_!$C$76+Input_!$C$25)))</f>
        <v>45.795918367346935</v>
      </c>
      <c r="Q105">
        <f>(+P105*Input_!$C$18)+R105</f>
        <v>17.860408163265305</v>
      </c>
      <c r="R105">
        <f>+P105*Input_!$C$19</f>
        <v>8.7012244897959174</v>
      </c>
      <c r="S105">
        <f t="shared" si="29"/>
        <v>9.1591836734693874</v>
      </c>
      <c r="T105">
        <f t="shared" si="23"/>
        <v>13.280816326530612</v>
      </c>
      <c r="U105">
        <f t="shared" si="30"/>
        <v>15.253525585415296</v>
      </c>
      <c r="V105">
        <f t="shared" si="31"/>
        <v>0.33307609344266914</v>
      </c>
      <c r="W105">
        <f t="shared" si="32"/>
        <v>20.229999999999993</v>
      </c>
      <c r="X105">
        <f t="shared" si="35"/>
        <v>113.22650873190548</v>
      </c>
      <c r="Y105">
        <f t="shared" si="33"/>
        <v>6.0000032399999998</v>
      </c>
      <c r="Z105">
        <f t="shared" si="34"/>
        <v>9</v>
      </c>
    </row>
    <row r="106" spans="1:26" x14ac:dyDescent="0.2">
      <c r="A106" s="249">
        <f>IF(A105="","",IF((1+A105)&lt;Input_!$C$36,1+A105,""))</f>
        <v>45519</v>
      </c>
      <c r="B106">
        <v>0.25</v>
      </c>
      <c r="C106">
        <v>1.084615384615385</v>
      </c>
      <c r="D106">
        <f t="shared" si="24"/>
        <v>0.22776923076923083</v>
      </c>
      <c r="E106">
        <v>0</v>
      </c>
      <c r="H106" s="250">
        <f t="shared" si="25"/>
        <v>0.69051261447784573</v>
      </c>
      <c r="I106">
        <f t="shared" si="26"/>
        <v>6.3245318648501456</v>
      </c>
      <c r="J106">
        <f t="shared" si="27"/>
        <v>2.8346518086192418</v>
      </c>
      <c r="K106" t="str">
        <f t="shared" si="28"/>
        <v/>
      </c>
      <c r="O106" s="249">
        <f t="shared" si="22"/>
        <v>45519</v>
      </c>
      <c r="P106">
        <f>IF(A106&gt;Input_!$C$32,+P105,(IF(A106&lt;Input_!$C$23,"",('Budget (2)'!A106-Input_!$C$23)*Input_!$C$76+Input_!$C$25)))</f>
        <v>45.795918367346935</v>
      </c>
      <c r="Q106">
        <f>(+P106*Input_!$C$18)+R106</f>
        <v>17.860408163265305</v>
      </c>
      <c r="R106">
        <f>+P106*Input_!$C$19</f>
        <v>8.7012244897959174</v>
      </c>
      <c r="S106">
        <f t="shared" si="29"/>
        <v>9.1591836734693874</v>
      </c>
      <c r="T106">
        <f t="shared" si="23"/>
        <v>13.280816326530612</v>
      </c>
      <c r="U106">
        <f t="shared" si="30"/>
        <v>15.025756354646063</v>
      </c>
      <c r="V106">
        <f t="shared" si="31"/>
        <v>0.32810252289556913</v>
      </c>
      <c r="W106">
        <f t="shared" si="32"/>
        <v>20.439999999999994</v>
      </c>
      <c r="X106">
        <f t="shared" si="35"/>
        <v>108.3116911849642</v>
      </c>
      <c r="Y106">
        <f t="shared" si="33"/>
        <v>6.0000032399999998</v>
      </c>
      <c r="Z106">
        <f t="shared" si="34"/>
        <v>9</v>
      </c>
    </row>
    <row r="107" spans="1:26" x14ac:dyDescent="0.2">
      <c r="A107" s="249">
        <f>IF(A106="","",IF((1+A106)&lt;Input_!$C$36,1+A106,""))</f>
        <v>45520</v>
      </c>
      <c r="B107">
        <v>0.21</v>
      </c>
      <c r="C107">
        <v>1.061538461538462</v>
      </c>
      <c r="D107">
        <f t="shared" si="24"/>
        <v>0.24415384615384628</v>
      </c>
      <c r="E107">
        <v>0</v>
      </c>
      <c r="H107" s="250">
        <f t="shared" si="25"/>
        <v>0.66385588885053137</v>
      </c>
      <c r="I107">
        <f t="shared" si="26"/>
        <v>6.0803780186962957</v>
      </c>
      <c r="J107">
        <f t="shared" si="27"/>
        <v>3.0788056547730918</v>
      </c>
      <c r="K107" t="str">
        <f t="shared" si="28"/>
        <v/>
      </c>
      <c r="O107" s="249">
        <f t="shared" si="22"/>
        <v>45520</v>
      </c>
      <c r="P107">
        <f>IF(A107&gt;Input_!$C$32,+P106,(IF(A107&lt;Input_!$C$23,"",('Budget (2)'!A107-Input_!$C$23)*Input_!$C$76+Input_!$C$25)))</f>
        <v>45.795918367346935</v>
      </c>
      <c r="Q107">
        <f>(+P107*Input_!$C$18)+R107</f>
        <v>17.860408163265305</v>
      </c>
      <c r="R107">
        <f>+P107*Input_!$C$19</f>
        <v>8.7012244897959174</v>
      </c>
      <c r="S107">
        <f t="shared" si="29"/>
        <v>9.1591836734693874</v>
      </c>
      <c r="T107">
        <f t="shared" si="23"/>
        <v>13.280816326530612</v>
      </c>
      <c r="U107">
        <f t="shared" si="30"/>
        <v>14.781602508492213</v>
      </c>
      <c r="V107">
        <f t="shared" si="31"/>
        <v>0.32277117777010628</v>
      </c>
      <c r="W107">
        <f t="shared" si="32"/>
        <v>20.669999999999995</v>
      </c>
      <c r="X107">
        <f t="shared" si="35"/>
        <v>103.15854730027269</v>
      </c>
      <c r="Y107">
        <f t="shared" si="33"/>
        <v>6.0000032399999998</v>
      </c>
      <c r="Z107">
        <f t="shared" si="34"/>
        <v>9</v>
      </c>
    </row>
    <row r="108" spans="1:26" x14ac:dyDescent="0.2">
      <c r="A108" s="249">
        <f>IF(A107="","",IF((1+A107)&lt;Input_!$C$36,1+A107,""))</f>
        <v>45521</v>
      </c>
      <c r="B108">
        <v>0.23</v>
      </c>
      <c r="C108">
        <v>1.038461538461539</v>
      </c>
      <c r="D108">
        <f t="shared" si="24"/>
        <v>0.19730769230769241</v>
      </c>
      <c r="E108">
        <v>0</v>
      </c>
      <c r="H108" s="250">
        <f t="shared" si="25"/>
        <v>0.64231382797023562</v>
      </c>
      <c r="I108">
        <f t="shared" si="26"/>
        <v>5.8830703263886068</v>
      </c>
      <c r="J108">
        <f t="shared" si="27"/>
        <v>3.2761133470807806</v>
      </c>
      <c r="K108" t="str">
        <f t="shared" si="28"/>
        <v/>
      </c>
      <c r="O108" s="249">
        <f t="shared" si="22"/>
        <v>45521</v>
      </c>
      <c r="P108">
        <f>IF(A108&gt;Input_!$C$32,+P107,(IF(A108&lt;Input_!$C$23,"",('Budget (2)'!A108-Input_!$C$23)*Input_!$C$76+Input_!$C$25)))</f>
        <v>45.795918367346935</v>
      </c>
      <c r="Q108">
        <f>(+P108*Input_!$C$18)+R108</f>
        <v>17.860408163265305</v>
      </c>
      <c r="R108">
        <f>+P108*Input_!$C$19</f>
        <v>8.7012244897959174</v>
      </c>
      <c r="S108">
        <f t="shared" si="29"/>
        <v>9.1591836734693874</v>
      </c>
      <c r="T108">
        <f t="shared" si="23"/>
        <v>13.280816326530612</v>
      </c>
      <c r="U108">
        <f t="shared" si="30"/>
        <v>14.584294816184524</v>
      </c>
      <c r="V108">
        <f t="shared" si="31"/>
        <v>0.31846276559404713</v>
      </c>
      <c r="W108">
        <f t="shared" si="32"/>
        <v>20.859999999999996</v>
      </c>
      <c r="X108">
        <f t="shared" si="35"/>
        <v>99.081248390928963</v>
      </c>
      <c r="Y108">
        <f t="shared" si="33"/>
        <v>6.0000032399999998</v>
      </c>
      <c r="Z108">
        <f t="shared" si="34"/>
        <v>9</v>
      </c>
    </row>
    <row r="109" spans="1:26" x14ac:dyDescent="0.2">
      <c r="A109" s="249">
        <f>IF(A108="","",IF((1+A108)&lt;Input_!$C$36,1+A108,""))</f>
        <v>45522</v>
      </c>
      <c r="B109">
        <v>0.19</v>
      </c>
      <c r="C109">
        <v>1.015384615384616</v>
      </c>
      <c r="D109">
        <f t="shared" si="24"/>
        <v>0.19292307692307703</v>
      </c>
      <c r="E109">
        <v>0</v>
      </c>
      <c r="H109" s="250">
        <f t="shared" si="25"/>
        <v>0.62125047955394574</v>
      </c>
      <c r="I109">
        <f t="shared" si="26"/>
        <v>5.690147249465527</v>
      </c>
      <c r="J109">
        <f t="shared" si="27"/>
        <v>3.4690364240038605</v>
      </c>
      <c r="K109" t="str">
        <f t="shared" si="28"/>
        <v/>
      </c>
      <c r="O109" s="249">
        <f t="shared" si="22"/>
        <v>45522</v>
      </c>
      <c r="P109">
        <f>IF(A109&gt;Input_!$C$32,+P108,(IF(A109&lt;Input_!$C$23,"",('Budget (2)'!A109-Input_!$C$23)*Input_!$C$76+Input_!$C$25)))</f>
        <v>45.795918367346935</v>
      </c>
      <c r="Q109">
        <f>(+P109*Input_!$C$18)+R109</f>
        <v>17.860408163265305</v>
      </c>
      <c r="R109">
        <f>+P109*Input_!$C$19</f>
        <v>8.7012244897959174</v>
      </c>
      <c r="S109">
        <f t="shared" si="29"/>
        <v>9.1591836734693874</v>
      </c>
      <c r="T109">
        <f t="shared" si="23"/>
        <v>13.280816326530612</v>
      </c>
      <c r="U109">
        <f t="shared" si="30"/>
        <v>14.391371739261444</v>
      </c>
      <c r="V109">
        <f t="shared" si="31"/>
        <v>0.31425009591078912</v>
      </c>
      <c r="W109">
        <f t="shared" si="32"/>
        <v>21.049999999999997</v>
      </c>
      <c r="X109">
        <f t="shared" si="35"/>
        <v>95.169840644725042</v>
      </c>
      <c r="Y109">
        <f t="shared" si="33"/>
        <v>6.0000032399999998</v>
      </c>
      <c r="Z109">
        <f t="shared" si="34"/>
        <v>9</v>
      </c>
    </row>
    <row r="110" spans="1:26" x14ac:dyDescent="0.2">
      <c r="A110" s="249">
        <f>IF(A109="","",IF((1+A109)&lt;Input_!$C$36,1+A109,""))</f>
        <v>45523</v>
      </c>
      <c r="B110">
        <v>0.19</v>
      </c>
      <c r="C110">
        <v>0.99230769230769289</v>
      </c>
      <c r="D110">
        <f t="shared" si="24"/>
        <v>0.2083846153846155</v>
      </c>
      <c r="E110">
        <v>0.12992132999999997</v>
      </c>
      <c r="H110" s="250">
        <f t="shared" si="25"/>
        <v>0.61268385525838842</v>
      </c>
      <c r="I110">
        <f t="shared" si="26"/>
        <v>5.6116839640809122</v>
      </c>
      <c r="J110">
        <f t="shared" si="27"/>
        <v>3.5474997093884753</v>
      </c>
      <c r="K110">
        <f t="shared" si="28"/>
        <v>0.12992132999999997</v>
      </c>
      <c r="O110" s="249">
        <f t="shared" si="22"/>
        <v>45523</v>
      </c>
      <c r="P110">
        <f>IF(A110&gt;Input_!$C$32,+P109,(IF(A110&lt;Input_!$C$23,"",('Budget (2)'!A110-Input_!$C$23)*Input_!$C$76+Input_!$C$25)))</f>
        <v>45.795918367346935</v>
      </c>
      <c r="Q110">
        <f>(+P110*Input_!$C$18)+R110</f>
        <v>17.860408163265305</v>
      </c>
      <c r="R110">
        <f>+P110*Input_!$C$19</f>
        <v>8.7012244897959174</v>
      </c>
      <c r="S110">
        <f t="shared" si="29"/>
        <v>9.1591836734693874</v>
      </c>
      <c r="T110">
        <f t="shared" si="23"/>
        <v>13.280816326530612</v>
      </c>
      <c r="U110">
        <f t="shared" si="30"/>
        <v>14.31290845387683</v>
      </c>
      <c r="V110">
        <f t="shared" si="31"/>
        <v>0.31253677105167765</v>
      </c>
      <c r="W110">
        <f t="shared" si="32"/>
        <v>21.259999999999998</v>
      </c>
      <c r="X110">
        <f t="shared" si="35"/>
        <v>93.600335176509333</v>
      </c>
      <c r="Y110">
        <f t="shared" si="33"/>
        <v>6.12992457</v>
      </c>
      <c r="Z110">
        <f t="shared" si="34"/>
        <v>9</v>
      </c>
    </row>
    <row r="111" spans="1:26" x14ac:dyDescent="0.2">
      <c r="A111" s="249">
        <f>IF(A110="","",IF((1+A110)&lt;Input_!$C$36,1+A110,""))</f>
        <v>45524</v>
      </c>
      <c r="B111">
        <v>0.21</v>
      </c>
      <c r="C111">
        <f>U5</f>
        <v>0.97990161275000009</v>
      </c>
      <c r="D111">
        <f t="shared" si="24"/>
        <v>0.16658327416750002</v>
      </c>
      <c r="E111">
        <v>0.12007880499999998</v>
      </c>
      <c r="F111">
        <v>1</v>
      </c>
      <c r="H111" s="250">
        <f t="shared" si="25"/>
        <v>0.71678653130739112</v>
      </c>
      <c r="I111">
        <f t="shared" si="26"/>
        <v>6.5651794949134104</v>
      </c>
      <c r="J111">
        <f t="shared" si="27"/>
        <v>2.5940041785559771</v>
      </c>
      <c r="K111">
        <f t="shared" si="28"/>
        <v>0.12007880499999998</v>
      </c>
      <c r="O111" s="249">
        <f t="shared" si="22"/>
        <v>45524</v>
      </c>
      <c r="P111">
        <f>IF(A111&gt;Input_!$C$32,+P110,(IF(A111&lt;Input_!$C$23,"",('Budget (2)'!A111-Input_!$C$23)*Input_!$C$76+Input_!$C$25)))</f>
        <v>45.795918367346935</v>
      </c>
      <c r="Q111">
        <f>(+P111*Input_!$C$18)+R111</f>
        <v>17.860408163265305</v>
      </c>
      <c r="R111">
        <f>+P111*Input_!$C$19</f>
        <v>8.7012244897959174</v>
      </c>
      <c r="S111">
        <f t="shared" si="29"/>
        <v>9.1591836734693874</v>
      </c>
      <c r="T111">
        <f t="shared" si="23"/>
        <v>13.280816326530612</v>
      </c>
      <c r="U111">
        <f t="shared" si="30"/>
        <v>15.266403984709328</v>
      </c>
      <c r="V111">
        <f t="shared" si="31"/>
        <v>0.33335730626147819</v>
      </c>
      <c r="W111">
        <f t="shared" si="32"/>
        <v>21.43</v>
      </c>
      <c r="X111">
        <f t="shared" si="35"/>
        <v>113.50749872800867</v>
      </c>
      <c r="Y111">
        <f t="shared" si="33"/>
        <v>6.2500033750000004</v>
      </c>
      <c r="Z111">
        <f t="shared" si="34"/>
        <v>10</v>
      </c>
    </row>
    <row r="112" spans="1:26" x14ac:dyDescent="0.2">
      <c r="A112" s="249">
        <f>IF(A111="","",IF((1+A111)&lt;Input_!$C$36,1+A111,""))</f>
        <v>45525</v>
      </c>
      <c r="B112">
        <v>0.17</v>
      </c>
      <c r="C112">
        <v>0.94615384615384668</v>
      </c>
      <c r="D112">
        <f t="shared" si="24"/>
        <v>0.19869230769230781</v>
      </c>
      <c r="E112">
        <v>0</v>
      </c>
      <c r="H112" s="250">
        <f t="shared" si="25"/>
        <v>0.69509329807003972</v>
      </c>
      <c r="I112">
        <f t="shared" si="26"/>
        <v>6.3664871872210984</v>
      </c>
      <c r="J112">
        <f t="shared" si="27"/>
        <v>2.792696486248289</v>
      </c>
      <c r="K112" t="str">
        <f t="shared" si="28"/>
        <v/>
      </c>
      <c r="O112" s="249">
        <f t="shared" si="22"/>
        <v>45525</v>
      </c>
      <c r="P112">
        <f>IF(A112&gt;Input_!$C$32,+P111,(IF(A112&lt;Input_!$C$23,"",('Budget (2)'!A112-Input_!$C$23)*Input_!$C$76+Input_!$C$25)))</f>
        <v>45.795918367346935</v>
      </c>
      <c r="Q112">
        <f>(+P112*Input_!$C$18)+R112</f>
        <v>17.860408163265305</v>
      </c>
      <c r="R112">
        <f>+P112*Input_!$C$19</f>
        <v>8.7012244897959174</v>
      </c>
      <c r="S112">
        <f t="shared" si="29"/>
        <v>9.1591836734693874</v>
      </c>
      <c r="T112">
        <f t="shared" si="23"/>
        <v>13.280816326530612</v>
      </c>
      <c r="U112">
        <f t="shared" si="30"/>
        <v>15.067711677017016</v>
      </c>
      <c r="V112">
        <f t="shared" si="31"/>
        <v>0.32901865961400795</v>
      </c>
      <c r="W112">
        <f t="shared" si="32"/>
        <v>21.64</v>
      </c>
      <c r="X112">
        <f t="shared" si="35"/>
        <v>109.20920965900117</v>
      </c>
      <c r="Y112">
        <f t="shared" si="33"/>
        <v>6.2500033750000004</v>
      </c>
      <c r="Z112">
        <f t="shared" si="34"/>
        <v>10</v>
      </c>
    </row>
    <row r="113" spans="1:26" x14ac:dyDescent="0.2">
      <c r="A113" s="249">
        <f>IF(A112="","",IF((1+A112)&lt;Input_!$C$36,1+A112,""))</f>
        <v>45526</v>
      </c>
      <c r="B113">
        <v>0.21</v>
      </c>
      <c r="C113">
        <v>0.92307692307692357</v>
      </c>
      <c r="D113">
        <f t="shared" si="24"/>
        <v>0.10153846153846159</v>
      </c>
      <c r="E113">
        <v>0</v>
      </c>
      <c r="H113" s="250">
        <f t="shared" si="25"/>
        <v>0.68400732521936114</v>
      </c>
      <c r="I113">
        <f t="shared" si="26"/>
        <v>6.2649487256826379</v>
      </c>
      <c r="J113">
        <f t="shared" si="27"/>
        <v>2.8942349477867495</v>
      </c>
      <c r="K113" t="str">
        <f t="shared" si="28"/>
        <v/>
      </c>
      <c r="O113" s="249">
        <f t="shared" si="22"/>
        <v>45526</v>
      </c>
      <c r="P113">
        <f>IF(A113&gt;Input_!$C$32,+P112,(IF(A113&lt;Input_!$C$23,"",('Budget (2)'!A113-Input_!$C$23)*Input_!$C$76+Input_!$C$25)))</f>
        <v>45.795918367346935</v>
      </c>
      <c r="Q113">
        <f>(+P113*Input_!$C$18)+R113</f>
        <v>17.860408163265305</v>
      </c>
      <c r="R113">
        <f>+P113*Input_!$C$19</f>
        <v>8.7012244897959174</v>
      </c>
      <c r="S113">
        <f t="shared" si="29"/>
        <v>9.1591836734693874</v>
      </c>
      <c r="T113">
        <f t="shared" ref="T113:T130" si="36">+(1-$F$4)*S113+R113</f>
        <v>13.280816326530612</v>
      </c>
      <c r="U113">
        <f t="shared" si="30"/>
        <v>14.966173215478555</v>
      </c>
      <c r="V113">
        <f t="shared" si="31"/>
        <v>0.3268014650438722</v>
      </c>
      <c r="W113">
        <f t="shared" si="32"/>
        <v>21.75</v>
      </c>
      <c r="X113">
        <f t="shared" si="35"/>
        <v>107.04312414118861</v>
      </c>
      <c r="Y113">
        <f t="shared" si="33"/>
        <v>6.2500033750000004</v>
      </c>
      <c r="Z113">
        <f t="shared" si="34"/>
        <v>10</v>
      </c>
    </row>
    <row r="114" spans="1:26" x14ac:dyDescent="0.2">
      <c r="A114" s="249">
        <f>IF(A113="","",IF((1+A113)&lt;Input_!$C$36,1+A113,""))</f>
        <v>45527</v>
      </c>
      <c r="B114">
        <v>0.11</v>
      </c>
      <c r="C114">
        <v>0.90000000000000047</v>
      </c>
      <c r="D114">
        <f t="shared" si="24"/>
        <v>0.19800000000000009</v>
      </c>
      <c r="E114">
        <v>0.179921357</v>
      </c>
      <c r="H114" s="250">
        <f t="shared" ref="H114:H129" si="37">IF(B115="","",IF(B115&gt;-0.0001,IF(G114&gt;0.0001,+G114,IF((+U114-R114)/(Q114-R114)&gt;1,1,(MAX(0,(+U114-R114)/(Q114-R114))))),""))</f>
        <v>0.68203349833210591</v>
      </c>
      <c r="I114">
        <f t="shared" ref="I114:I129" si="38">IF(B115="","",IF(B115&gt;-0.0001,IF((+U114-R114)&lt;0,0,+U114-R114),""))</f>
        <v>6.2468700826826353</v>
      </c>
      <c r="J114">
        <f t="shared" ref="J114:J129" si="39">IF(B115="","",IF(B115&gt;-0.0001,IF((Q114-U114)&lt;0,0,Q114-U114),""))</f>
        <v>2.9123135907867521</v>
      </c>
      <c r="K114">
        <f t="shared" si="28"/>
        <v>0.179921357</v>
      </c>
      <c r="O114" s="249">
        <f t="shared" si="22"/>
        <v>45527</v>
      </c>
      <c r="P114">
        <f>IF(A114&gt;Input_!$C$32,+P113,(IF(A114&lt;Input_!$C$23,"",('Budget (2)'!A114-Input_!$C$23)*Input_!$C$76+Input_!$C$25)))</f>
        <v>45.795918367346935</v>
      </c>
      <c r="Q114">
        <f>(+P114*Input_!$C$18)+R114</f>
        <v>17.860408163265305</v>
      </c>
      <c r="R114">
        <f>+P114*Input_!$C$19</f>
        <v>8.7012244897959174</v>
      </c>
      <c r="S114">
        <f t="shared" si="29"/>
        <v>9.1591836734693874</v>
      </c>
      <c r="T114">
        <f t="shared" si="36"/>
        <v>13.280816326530612</v>
      </c>
      <c r="U114">
        <f t="shared" ref="U114:U129" si="40">IF(B115="",0,IF(B115&gt;-0.0001,MAX(IF(G114&gt;0.001,(G114*S114+R114),MIN((+U113+E114+F114-D114+Q114-Q113),Q114)),R114),""))</f>
        <v>14.948094572478553</v>
      </c>
      <c r="V114">
        <f t="shared" si="31"/>
        <v>0.32640669966642116</v>
      </c>
      <c r="W114">
        <f t="shared" ref="W114:W129" si="41">IF(+B115&gt;-0.01,+B115+W113,"")</f>
        <v>21.97</v>
      </c>
      <c r="X114">
        <f t="shared" si="35"/>
        <v>106.65962110445756</v>
      </c>
      <c r="Y114">
        <f t="shared" ref="Y114:Y129" si="42">IF(+B115&gt;-0.01,+E114+Y113,"")</f>
        <v>6.4299247319999999</v>
      </c>
      <c r="Z114">
        <f t="shared" ref="Z114:Z129" si="43">IF(+B115&gt;-0.01,+F114+Z113,"")</f>
        <v>10</v>
      </c>
    </row>
    <row r="115" spans="1:26" x14ac:dyDescent="0.2">
      <c r="A115" s="249">
        <f>IF(A114="","",IF((1+A114)&lt;Input_!$C$36,1+A114,""))</f>
        <v>45528</v>
      </c>
      <c r="B115">
        <v>0.22</v>
      </c>
      <c r="C115">
        <v>0.87692307692307736</v>
      </c>
      <c r="D115">
        <f t="shared" si="24"/>
        <v>0.28061538461538477</v>
      </c>
      <c r="E115">
        <v>5.9842552E-2</v>
      </c>
      <c r="H115" s="250">
        <f t="shared" si="37"/>
        <v>0.65792951259646937</v>
      </c>
      <c r="I115">
        <f t="shared" si="38"/>
        <v>6.0260972500672541</v>
      </c>
      <c r="J115">
        <f t="shared" si="39"/>
        <v>3.1330864234021334</v>
      </c>
      <c r="K115">
        <f t="shared" si="28"/>
        <v>5.9842552E-2</v>
      </c>
      <c r="O115" s="249">
        <f t="shared" si="22"/>
        <v>45528</v>
      </c>
      <c r="P115">
        <f>IF(A115&gt;Input_!$C$32,+P114,(IF(A115&lt;Input_!$C$23,"",('Budget (2)'!A115-Input_!$C$23)*Input_!$C$76+Input_!$C$25)))</f>
        <v>45.795918367346935</v>
      </c>
      <c r="Q115">
        <f>(+P115*Input_!$C$18)+R115</f>
        <v>17.860408163265305</v>
      </c>
      <c r="R115">
        <f>+P115*Input_!$C$19</f>
        <v>8.7012244897959174</v>
      </c>
      <c r="S115">
        <f t="shared" si="29"/>
        <v>9.1591836734693874</v>
      </c>
      <c r="T115">
        <f t="shared" si="36"/>
        <v>13.280816326530612</v>
      </c>
      <c r="U115">
        <f t="shared" si="40"/>
        <v>14.727321739863172</v>
      </c>
      <c r="V115">
        <f t="shared" si="31"/>
        <v>0.32158590251929386</v>
      </c>
      <c r="W115">
        <f t="shared" si="41"/>
        <v>22.29</v>
      </c>
      <c r="X115">
        <f t="shared" si="35"/>
        <v>102.02908936397576</v>
      </c>
      <c r="Y115">
        <f t="shared" si="42"/>
        <v>6.489767284</v>
      </c>
      <c r="Z115">
        <f t="shared" si="43"/>
        <v>10</v>
      </c>
    </row>
    <row r="116" spans="1:26" x14ac:dyDescent="0.2">
      <c r="A116" s="249">
        <f>IF(A115="","",IF((1+A115)&lt;Input_!$C$36,1+A115,""))</f>
        <v>45529</v>
      </c>
      <c r="B116">
        <v>0.32</v>
      </c>
      <c r="C116">
        <f>V5</f>
        <v>0.9692046835</v>
      </c>
      <c r="D116">
        <f t="shared" si="24"/>
        <v>0.26168526454500002</v>
      </c>
      <c r="E116">
        <v>0</v>
      </c>
      <c r="H116" s="250">
        <f t="shared" si="37"/>
        <v>0.62935870608420319</v>
      </c>
      <c r="I116">
        <f t="shared" si="38"/>
        <v>5.7644119855222531</v>
      </c>
      <c r="J116">
        <f t="shared" si="39"/>
        <v>3.3947716879471344</v>
      </c>
      <c r="K116" t="str">
        <f t="shared" si="28"/>
        <v/>
      </c>
      <c r="O116" s="249">
        <f t="shared" si="22"/>
        <v>45529</v>
      </c>
      <c r="P116">
        <f>IF(A116&gt;Input_!$C$32,+P115,(IF(A116&lt;Input_!$C$23,"",('Budget (2)'!A116-Input_!$C$23)*Input_!$C$76+Input_!$C$25)))</f>
        <v>45.795918367346935</v>
      </c>
      <c r="Q116">
        <f>(+P116*Input_!$C$18)+R116</f>
        <v>17.860408163265305</v>
      </c>
      <c r="R116">
        <f>+P116*Input_!$C$19</f>
        <v>8.7012244897959174</v>
      </c>
      <c r="S116">
        <f t="shared" si="29"/>
        <v>9.1591836734693874</v>
      </c>
      <c r="T116">
        <f t="shared" si="36"/>
        <v>13.280816326530612</v>
      </c>
      <c r="U116">
        <f t="shared" si="40"/>
        <v>14.465636475318171</v>
      </c>
      <c r="V116">
        <f t="shared" si="31"/>
        <v>0.31587174121684064</v>
      </c>
      <c r="W116">
        <f t="shared" si="41"/>
        <v>22.56</v>
      </c>
      <c r="X116">
        <f t="shared" si="35"/>
        <v>96.666704603062556</v>
      </c>
      <c r="Y116">
        <f t="shared" si="42"/>
        <v>6.489767284</v>
      </c>
      <c r="Z116">
        <f t="shared" si="43"/>
        <v>10</v>
      </c>
    </row>
    <row r="117" spans="1:26" x14ac:dyDescent="0.2">
      <c r="A117" s="249">
        <f>IF(A116="","",IF((1+A116)&lt;Input_!$C$36,1+A116,""))</f>
        <v>45530</v>
      </c>
      <c r="B117">
        <v>0.27</v>
      </c>
      <c r="C117">
        <v>0.83076923076923115</v>
      </c>
      <c r="D117">
        <f t="shared" si="24"/>
        <v>0.14953846153846159</v>
      </c>
      <c r="E117">
        <v>0</v>
      </c>
      <c r="H117" s="250">
        <f t="shared" si="37"/>
        <v>0.61303209152229443</v>
      </c>
      <c r="I117">
        <f t="shared" si="38"/>
        <v>5.6148735239837908</v>
      </c>
      <c r="J117">
        <f t="shared" si="39"/>
        <v>3.5443101494855966</v>
      </c>
      <c r="K117" t="str">
        <f t="shared" si="28"/>
        <v/>
      </c>
      <c r="O117" s="249">
        <f>+A117</f>
        <v>45530</v>
      </c>
      <c r="P117">
        <f>IF(A117&gt;Input_!$C$32,+P116,(IF(A117&lt;Input_!$C$23,"",('Budget (2)'!A117-Input_!$C$23)*Input_!$C$76+Input_!$C$25)))</f>
        <v>45.795918367346935</v>
      </c>
      <c r="Q117">
        <f>(+P117*Input_!$C$18)+R117</f>
        <v>17.860408163265305</v>
      </c>
      <c r="R117">
        <f>+P117*Input_!$C$19</f>
        <v>8.7012244897959174</v>
      </c>
      <c r="S117">
        <f>+Q117-R117</f>
        <v>9.1591836734693874</v>
      </c>
      <c r="T117">
        <f t="shared" si="36"/>
        <v>13.280816326530612</v>
      </c>
      <c r="U117">
        <f t="shared" si="40"/>
        <v>14.316098013779708</v>
      </c>
      <c r="V117">
        <f t="shared" si="31"/>
        <v>0.3126064183044589</v>
      </c>
      <c r="W117">
        <f t="shared" si="41"/>
        <v>22.74</v>
      </c>
      <c r="X117">
        <f t="shared" si="35"/>
        <v>93.663896030859235</v>
      </c>
      <c r="Y117">
        <f t="shared" si="42"/>
        <v>6.489767284</v>
      </c>
      <c r="Z117">
        <f t="shared" si="43"/>
        <v>10</v>
      </c>
    </row>
    <row r="118" spans="1:26" x14ac:dyDescent="0.2">
      <c r="A118" s="249">
        <f>IF(A117="","",IF((1+A117)&lt;Input_!$C$36,1+A117,""))</f>
        <v>45531</v>
      </c>
      <c r="B118">
        <v>0.18</v>
      </c>
      <c r="C118">
        <v>0.80769230769230804</v>
      </c>
      <c r="D118">
        <f t="shared" si="24"/>
        <v>0.20192307692307701</v>
      </c>
      <c r="E118">
        <v>0</v>
      </c>
      <c r="F118">
        <v>1</v>
      </c>
      <c r="H118" s="250">
        <f t="shared" si="37"/>
        <v>0.70016615843577279</v>
      </c>
      <c r="I118">
        <f t="shared" si="38"/>
        <v>6.4129504470607106</v>
      </c>
      <c r="J118">
        <f t="shared" si="39"/>
        <v>2.7462332264086768</v>
      </c>
      <c r="K118" t="str">
        <f t="shared" si="28"/>
        <v/>
      </c>
      <c r="O118" s="249">
        <f t="shared" ref="O118:O167" si="44">+A118</f>
        <v>45531</v>
      </c>
      <c r="P118">
        <f>IF(A118&gt;Input_!$C$32,+P117,(IF(A118&lt;Input_!$C$23,"",('Budget (2)'!A118-Input_!$C$23)*Input_!$C$76+Input_!$C$25)))</f>
        <v>45.795918367346935</v>
      </c>
      <c r="Q118">
        <f>(+P118*Input_!$C$18)+R118</f>
        <v>17.860408163265305</v>
      </c>
      <c r="R118">
        <f>+P118*Input_!$C$19</f>
        <v>8.7012244897959174</v>
      </c>
      <c r="S118">
        <f t="shared" ref="S118:S130" si="45">+Q118-R118</f>
        <v>9.1591836734693874</v>
      </c>
      <c r="T118">
        <f t="shared" si="36"/>
        <v>13.280816326530612</v>
      </c>
      <c r="U118">
        <f t="shared" si="40"/>
        <v>15.114174936856628</v>
      </c>
      <c r="V118">
        <f t="shared" si="31"/>
        <v>0.33003323168715454</v>
      </c>
      <c r="W118">
        <f t="shared" si="41"/>
        <v>22.99</v>
      </c>
      <c r="X118">
        <f t="shared" si="35"/>
        <v>110.20727124479912</v>
      </c>
      <c r="Y118">
        <f t="shared" si="42"/>
        <v>6.489767284</v>
      </c>
      <c r="Z118">
        <f t="shared" si="43"/>
        <v>11</v>
      </c>
    </row>
    <row r="119" spans="1:26" x14ac:dyDescent="0.2">
      <c r="A119" s="249">
        <f>IF(A118="","",IF((1+A118)&lt;Input_!$C$36,1+A118,""))</f>
        <v>45532</v>
      </c>
      <c r="B119">
        <v>0.25</v>
      </c>
      <c r="C119">
        <v>0.78461538461538494</v>
      </c>
      <c r="D119">
        <f t="shared" si="24"/>
        <v>0.10200000000000005</v>
      </c>
      <c r="E119">
        <v>0</v>
      </c>
      <c r="H119" s="250">
        <f t="shared" si="37"/>
        <v>0.68902979479940873</v>
      </c>
      <c r="I119">
        <f t="shared" si="38"/>
        <v>6.3109504470607067</v>
      </c>
      <c r="J119">
        <f t="shared" si="39"/>
        <v>2.8482332264086807</v>
      </c>
      <c r="K119" t="str">
        <f t="shared" si="28"/>
        <v/>
      </c>
      <c r="O119" s="249">
        <f t="shared" si="44"/>
        <v>45532</v>
      </c>
      <c r="P119">
        <f>IF(A119&gt;Input_!$C$32,+P118,(IF(A119&lt;Input_!$C$23,"",('Budget (2)'!A119-Input_!$C$23)*Input_!$C$76+Input_!$C$25)))</f>
        <v>45.795918367346935</v>
      </c>
      <c r="Q119">
        <f>(+P119*Input_!$C$18)+R119</f>
        <v>17.860408163265305</v>
      </c>
      <c r="R119">
        <f>+P119*Input_!$C$19</f>
        <v>8.7012244897959174</v>
      </c>
      <c r="S119">
        <f t="shared" si="45"/>
        <v>9.1591836734693874</v>
      </c>
      <c r="T119">
        <f t="shared" si="36"/>
        <v>13.280816326530612</v>
      </c>
      <c r="U119">
        <f t="shared" si="40"/>
        <v>15.012174936856624</v>
      </c>
      <c r="V119">
        <f t="shared" si="31"/>
        <v>0.32780595895988174</v>
      </c>
      <c r="W119">
        <f t="shared" si="41"/>
        <v>23.119999999999997</v>
      </c>
      <c r="X119">
        <f t="shared" si="35"/>
        <v>108.02190845563946</v>
      </c>
      <c r="Y119">
        <f t="shared" si="42"/>
        <v>6.489767284</v>
      </c>
      <c r="Z119">
        <f t="shared" si="43"/>
        <v>11</v>
      </c>
    </row>
    <row r="120" spans="1:26" x14ac:dyDescent="0.2">
      <c r="A120" s="249">
        <f>IF(A119="","",IF((1+A119)&lt;Input_!$C$36,1+A119,""))</f>
        <v>45533</v>
      </c>
      <c r="B120">
        <v>0.13</v>
      </c>
      <c r="C120">
        <v>0.76153846153846183</v>
      </c>
      <c r="D120">
        <f t="shared" si="24"/>
        <v>0.1218461538461539</v>
      </c>
      <c r="E120">
        <v>0</v>
      </c>
      <c r="H120" s="250">
        <f t="shared" si="37"/>
        <v>0.67572662737859468</v>
      </c>
      <c r="I120">
        <f t="shared" si="38"/>
        <v>6.189104293214557</v>
      </c>
      <c r="J120">
        <f t="shared" si="39"/>
        <v>2.9700793802548304</v>
      </c>
      <c r="K120" t="str">
        <f t="shared" si="28"/>
        <v/>
      </c>
      <c r="O120" s="249">
        <f t="shared" si="44"/>
        <v>45533</v>
      </c>
      <c r="P120">
        <f>IF(A120&gt;Input_!$C$32,+P119,(IF(A120&lt;Input_!$C$23,"",('Budget (2)'!A120-Input_!$C$23)*Input_!$C$76+Input_!$C$25)))</f>
        <v>45.795918367346935</v>
      </c>
      <c r="Q120">
        <f>(+P120*Input_!$C$18)+R120</f>
        <v>17.860408163265305</v>
      </c>
      <c r="R120">
        <f>+P120*Input_!$C$19</f>
        <v>8.7012244897959174</v>
      </c>
      <c r="S120">
        <f t="shared" si="45"/>
        <v>9.1591836734693874</v>
      </c>
      <c r="T120">
        <f t="shared" si="36"/>
        <v>13.280816326530612</v>
      </c>
      <c r="U120">
        <f t="shared" si="40"/>
        <v>14.890328783010474</v>
      </c>
      <c r="V120">
        <f t="shared" si="31"/>
        <v>0.32514532547571895</v>
      </c>
      <c r="W120">
        <f t="shared" si="41"/>
        <v>23.279999999999998</v>
      </c>
      <c r="X120">
        <f t="shared" si="35"/>
        <v>105.43861412483703</v>
      </c>
      <c r="Y120">
        <f t="shared" si="42"/>
        <v>6.489767284</v>
      </c>
      <c r="Z120">
        <f t="shared" si="43"/>
        <v>11</v>
      </c>
    </row>
    <row r="121" spans="1:26" x14ac:dyDescent="0.2">
      <c r="A121" s="249">
        <f>IF(A120="","",IF((1+A120)&lt;Input_!$C$36,1+A120,""))</f>
        <v>45534</v>
      </c>
      <c r="B121">
        <v>0.16</v>
      </c>
      <c r="C121">
        <v>0.73846153846153872</v>
      </c>
      <c r="D121">
        <f t="shared" si="24"/>
        <v>0.13292307692307698</v>
      </c>
      <c r="E121">
        <v>0</v>
      </c>
      <c r="H121" s="250">
        <f t="shared" si="37"/>
        <v>0.6612140811013425</v>
      </c>
      <c r="I121">
        <f t="shared" si="38"/>
        <v>6.0561812162914794</v>
      </c>
      <c r="J121">
        <f t="shared" si="39"/>
        <v>3.103002457177908</v>
      </c>
      <c r="K121" t="str">
        <f t="shared" si="28"/>
        <v/>
      </c>
      <c r="O121" s="249">
        <f t="shared" si="44"/>
        <v>45534</v>
      </c>
      <c r="P121">
        <f>IF(A121&gt;Input_!$C$32,+P120,(IF(A121&lt;Input_!$C$23,"",('Budget (2)'!A121-Input_!$C$23)*Input_!$C$76+Input_!$C$25)))</f>
        <v>45.795918367346935</v>
      </c>
      <c r="Q121">
        <f>(+P121*Input_!$C$18)+R121</f>
        <v>17.860408163265305</v>
      </c>
      <c r="R121">
        <f>+P121*Input_!$C$19</f>
        <v>8.7012244897959174</v>
      </c>
      <c r="S121">
        <f t="shared" si="45"/>
        <v>9.1591836734693874</v>
      </c>
      <c r="T121">
        <f t="shared" si="36"/>
        <v>13.280816326530612</v>
      </c>
      <c r="U121">
        <f t="shared" si="40"/>
        <v>14.757405706087397</v>
      </c>
      <c r="V121">
        <f t="shared" si="31"/>
        <v>0.32224281622026851</v>
      </c>
      <c r="W121">
        <f t="shared" si="41"/>
        <v>23.459999999999997</v>
      </c>
      <c r="X121">
        <f t="shared" si="35"/>
        <v>102.6543395649298</v>
      </c>
      <c r="Y121">
        <f t="shared" si="42"/>
        <v>6.489767284</v>
      </c>
      <c r="Z121">
        <f t="shared" si="43"/>
        <v>11</v>
      </c>
    </row>
    <row r="122" spans="1:26" x14ac:dyDescent="0.2">
      <c r="A122" s="249">
        <f>IF(A121="","",IF((1+A121)&lt;Input_!$C$36,1+A121,""))</f>
        <v>45535</v>
      </c>
      <c r="B122">
        <v>0.18</v>
      </c>
      <c r="C122">
        <f>W5</f>
        <v>0.97033367324999997</v>
      </c>
      <c r="D122">
        <f t="shared" si="24"/>
        <v>0.1843633979175</v>
      </c>
      <c r="E122">
        <v>0</v>
      </c>
      <c r="H122" s="250">
        <f t="shared" si="37"/>
        <v>0.64108527874403953</v>
      </c>
      <c r="I122">
        <f t="shared" si="38"/>
        <v>5.8718178183739784</v>
      </c>
      <c r="J122">
        <f t="shared" si="39"/>
        <v>3.287365855095409</v>
      </c>
      <c r="K122" t="str">
        <f t="shared" si="28"/>
        <v/>
      </c>
      <c r="O122" s="249">
        <f t="shared" si="44"/>
        <v>45535</v>
      </c>
      <c r="P122">
        <f>IF(A122&gt;Input_!$C$32,+P121,(IF(A122&lt;Input_!$C$23,"",('Budget (2)'!A122-Input_!$C$23)*Input_!$C$76+Input_!$C$25)))</f>
        <v>45.795918367346935</v>
      </c>
      <c r="Q122">
        <f>(+P122*Input_!$C$18)+R122</f>
        <v>17.860408163265305</v>
      </c>
      <c r="R122">
        <f>+P122*Input_!$C$19</f>
        <v>8.7012244897959174</v>
      </c>
      <c r="S122">
        <f t="shared" si="45"/>
        <v>9.1591836734693874</v>
      </c>
      <c r="T122">
        <f t="shared" si="36"/>
        <v>13.280816326530612</v>
      </c>
      <c r="U122">
        <f t="shared" si="40"/>
        <v>14.573042308169896</v>
      </c>
      <c r="V122">
        <f t="shared" si="31"/>
        <v>0.31821705574880793</v>
      </c>
      <c r="W122">
        <f t="shared" si="41"/>
        <v>23.65</v>
      </c>
      <c r="X122">
        <f t="shared" si="35"/>
        <v>98.851065819560461</v>
      </c>
      <c r="Y122">
        <f t="shared" si="42"/>
        <v>6.489767284</v>
      </c>
      <c r="Z122">
        <f t="shared" si="43"/>
        <v>11</v>
      </c>
    </row>
    <row r="123" spans="1:26" x14ac:dyDescent="0.2">
      <c r="A123" s="249">
        <f>IF(A122="","",IF((1+A122)&lt;Input_!$C$36,1+A122,""))</f>
        <v>45536</v>
      </c>
      <c r="B123">
        <v>0.19</v>
      </c>
      <c r="C123">
        <v>0.69230769230769251</v>
      </c>
      <c r="D123">
        <f t="shared" si="24"/>
        <v>0.14538461538461542</v>
      </c>
      <c r="E123">
        <v>0</v>
      </c>
      <c r="H123" s="250">
        <f t="shared" si="37"/>
        <v>0.62521218125329514</v>
      </c>
      <c r="I123">
        <f t="shared" si="38"/>
        <v>5.7264332029893641</v>
      </c>
      <c r="J123">
        <f t="shared" si="39"/>
        <v>3.4327504704800234</v>
      </c>
      <c r="K123" t="str">
        <f t="shared" si="28"/>
        <v/>
      </c>
      <c r="O123" s="249">
        <f t="shared" si="44"/>
        <v>45536</v>
      </c>
      <c r="P123">
        <f>IF(A123&gt;Input_!$C$32,+P122,(IF(A123&lt;Input_!$C$23,"",('Budget (2)'!A123-Input_!$C$23)*Input_!$C$76+Input_!$C$25)))</f>
        <v>45.795918367346935</v>
      </c>
      <c r="Q123">
        <f>(+P123*Input_!$C$18)+R123</f>
        <v>17.860408163265305</v>
      </c>
      <c r="R123">
        <f>+P123*Input_!$C$19</f>
        <v>8.7012244897959174</v>
      </c>
      <c r="S123">
        <f t="shared" si="45"/>
        <v>9.1591836734693874</v>
      </c>
      <c r="T123">
        <f t="shared" si="36"/>
        <v>13.280816326530612</v>
      </c>
      <c r="U123">
        <f t="shared" si="40"/>
        <v>14.427657692785282</v>
      </c>
      <c r="V123">
        <f t="shared" si="31"/>
        <v>0.31504243625065903</v>
      </c>
      <c r="W123">
        <f t="shared" si="41"/>
        <v>23.86</v>
      </c>
      <c r="X123">
        <f t="shared" si="35"/>
        <v>95.899834379861176</v>
      </c>
      <c r="Y123">
        <f t="shared" si="42"/>
        <v>6.489767284</v>
      </c>
      <c r="Z123">
        <f t="shared" si="43"/>
        <v>11</v>
      </c>
    </row>
    <row r="124" spans="1:26" x14ac:dyDescent="0.2">
      <c r="A124" s="249">
        <f>IF(A123="","",IF((1+A123)&lt;Input_!$C$36,1+A123,""))</f>
        <v>45537</v>
      </c>
      <c r="B124">
        <v>0.21</v>
      </c>
      <c r="C124">
        <v>0.66923076923076941</v>
      </c>
      <c r="D124">
        <f t="shared" si="24"/>
        <v>0.17400000000000004</v>
      </c>
      <c r="E124">
        <v>0</v>
      </c>
      <c r="H124" s="250">
        <f t="shared" si="37"/>
        <v>0.60621485505008665</v>
      </c>
      <c r="I124">
        <f t="shared" si="38"/>
        <v>5.5524332029893646</v>
      </c>
      <c r="J124">
        <f t="shared" si="39"/>
        <v>3.6067504704800228</v>
      </c>
      <c r="K124" t="str">
        <f t="shared" si="28"/>
        <v/>
      </c>
      <c r="O124" s="249">
        <f t="shared" si="44"/>
        <v>45537</v>
      </c>
      <c r="P124">
        <f>IF(A124&gt;Input_!$C$32,+P123,(IF(A124&lt;Input_!$C$23,"",('Budget (2)'!A124-Input_!$C$23)*Input_!$C$76+Input_!$C$25)))</f>
        <v>45.795918367346935</v>
      </c>
      <c r="Q124">
        <f>(+P124*Input_!$C$18)+R124</f>
        <v>17.860408163265305</v>
      </c>
      <c r="R124">
        <f>+P124*Input_!$C$19</f>
        <v>8.7012244897959174</v>
      </c>
      <c r="S124">
        <f t="shared" si="45"/>
        <v>9.1591836734693874</v>
      </c>
      <c r="T124">
        <f t="shared" si="36"/>
        <v>13.280816326530612</v>
      </c>
      <c r="U124">
        <f t="shared" si="40"/>
        <v>14.253657692785282</v>
      </c>
      <c r="V124">
        <f t="shared" si="31"/>
        <v>0.3112429710100173</v>
      </c>
      <c r="W124">
        <f t="shared" si="41"/>
        <v>24.12</v>
      </c>
      <c r="X124">
        <f t="shared" si="35"/>
        <v>92.423298563996397</v>
      </c>
      <c r="Y124">
        <f t="shared" si="42"/>
        <v>6.489767284</v>
      </c>
      <c r="Z124">
        <f t="shared" si="43"/>
        <v>11</v>
      </c>
    </row>
    <row r="125" spans="1:26" x14ac:dyDescent="0.2">
      <c r="A125" s="249">
        <f>IF(A124="","",IF((1+A124)&lt;Input_!$C$36,1+A124,""))</f>
        <v>45538</v>
      </c>
      <c r="B125">
        <v>0.26</v>
      </c>
      <c r="C125">
        <v>0.6461538461538463</v>
      </c>
      <c r="D125">
        <f t="shared" si="24"/>
        <v>0.16153846153846158</v>
      </c>
      <c r="E125">
        <v>0</v>
      </c>
      <c r="F125">
        <v>1</v>
      </c>
      <c r="H125" s="250">
        <f t="shared" si="37"/>
        <v>0.69775811571099422</v>
      </c>
      <c r="I125">
        <f t="shared" si="38"/>
        <v>6.3908947414509019</v>
      </c>
      <c r="J125">
        <f t="shared" si="39"/>
        <v>2.7682889320184856</v>
      </c>
      <c r="K125" t="str">
        <f t="shared" si="28"/>
        <v/>
      </c>
      <c r="O125" s="249">
        <f t="shared" si="44"/>
        <v>45538</v>
      </c>
      <c r="P125">
        <f>IF(A125&gt;Input_!$C$32,+P124,(IF(A125&lt;Input_!$C$23,"",('Budget (2)'!A125-Input_!$C$23)*Input_!$C$76+Input_!$C$25)))</f>
        <v>45.795918367346935</v>
      </c>
      <c r="Q125">
        <f>(+P125*Input_!$C$18)+R125</f>
        <v>17.860408163265305</v>
      </c>
      <c r="R125">
        <f>+P125*Input_!$C$19</f>
        <v>8.7012244897959174</v>
      </c>
      <c r="S125">
        <f t="shared" si="45"/>
        <v>9.1591836734693874</v>
      </c>
      <c r="T125">
        <f t="shared" si="36"/>
        <v>13.280816326530612</v>
      </c>
      <c r="U125">
        <f t="shared" si="40"/>
        <v>15.092119231246819</v>
      </c>
      <c r="V125">
        <f t="shared" si="31"/>
        <v>0.32955162314219882</v>
      </c>
      <c r="W125">
        <f t="shared" si="41"/>
        <v>24.37</v>
      </c>
      <c r="X125">
        <f t="shared" si="35"/>
        <v>109.73296175885594</v>
      </c>
      <c r="Y125">
        <f t="shared" si="42"/>
        <v>6.489767284</v>
      </c>
      <c r="Z125">
        <f t="shared" si="43"/>
        <v>12</v>
      </c>
    </row>
    <row r="126" spans="1:26" x14ac:dyDescent="0.2">
      <c r="A126" s="249">
        <f>IF(A125="","",IF((1+A125)&lt;Input_!$C$36,1+A125,""))</f>
        <v>45539</v>
      </c>
      <c r="B126">
        <v>0.25</v>
      </c>
      <c r="C126">
        <v>0.62307692307692319</v>
      </c>
      <c r="D126">
        <f t="shared" si="24"/>
        <v>8.1000000000000016E-2</v>
      </c>
      <c r="E126">
        <v>0</v>
      </c>
      <c r="H126" s="250">
        <f t="shared" si="37"/>
        <v>0.68891453282329407</v>
      </c>
      <c r="I126">
        <f t="shared" si="38"/>
        <v>6.3098947414509059</v>
      </c>
      <c r="J126">
        <f t="shared" si="39"/>
        <v>2.8492889320184815</v>
      </c>
      <c r="K126" t="str">
        <f t="shared" si="28"/>
        <v/>
      </c>
      <c r="O126" s="249">
        <f t="shared" si="44"/>
        <v>45539</v>
      </c>
      <c r="P126">
        <f>IF(A126&gt;Input_!$C$32,+P125,(IF(A126&lt;Input_!$C$23,"",('Budget (2)'!A126-Input_!$C$23)*Input_!$C$76+Input_!$C$25)))</f>
        <v>45.795918367346935</v>
      </c>
      <c r="Q126">
        <f>(+P126*Input_!$C$18)+R126</f>
        <v>17.860408163265305</v>
      </c>
      <c r="R126">
        <f>+P126*Input_!$C$19</f>
        <v>8.7012244897959174</v>
      </c>
      <c r="S126">
        <f t="shared" si="45"/>
        <v>9.1591836734693874</v>
      </c>
      <c r="T126">
        <f t="shared" si="36"/>
        <v>13.280816326530612</v>
      </c>
      <c r="U126">
        <f t="shared" si="40"/>
        <v>15.011119231246823</v>
      </c>
      <c r="V126">
        <f t="shared" si="31"/>
        <v>0.3277829065646588</v>
      </c>
      <c r="W126">
        <f t="shared" si="41"/>
        <v>24.5</v>
      </c>
      <c r="X126">
        <f t="shared" si="35"/>
        <v>107.99939862706751</v>
      </c>
      <c r="Y126">
        <f t="shared" si="42"/>
        <v>6.489767284</v>
      </c>
      <c r="Z126">
        <f t="shared" si="43"/>
        <v>12</v>
      </c>
    </row>
    <row r="127" spans="1:26" x14ac:dyDescent="0.2">
      <c r="A127" s="249">
        <f>IF(A126="","",IF((1+A126)&lt;Input_!$C$36,1+A126,""))</f>
        <v>45540</v>
      </c>
      <c r="B127">
        <v>0.13</v>
      </c>
      <c r="C127">
        <v>0.60000000000000009</v>
      </c>
      <c r="D127">
        <f t="shared" si="24"/>
        <v>9.6000000000000016E-2</v>
      </c>
      <c r="E127">
        <v>0</v>
      </c>
      <c r="H127" s="250">
        <f t="shared" si="37"/>
        <v>0.67843324940083383</v>
      </c>
      <c r="I127">
        <f t="shared" si="38"/>
        <v>6.2138947414509023</v>
      </c>
      <c r="J127">
        <f t="shared" si="39"/>
        <v>2.9452889320184852</v>
      </c>
      <c r="K127" t="str">
        <f t="shared" si="28"/>
        <v/>
      </c>
      <c r="O127" s="249">
        <f t="shared" si="44"/>
        <v>45540</v>
      </c>
      <c r="P127">
        <f>IF(A127&gt;Input_!$C$32,+P126,(IF(A127&lt;Input_!$C$23,"",('Budget (2)'!A127-Input_!$C$23)*Input_!$C$76+Input_!$C$25)))</f>
        <v>45.795918367346935</v>
      </c>
      <c r="Q127">
        <f>(+P127*Input_!$C$18)+R127</f>
        <v>17.860408163265305</v>
      </c>
      <c r="R127">
        <f>+P127*Input_!$C$19</f>
        <v>8.7012244897959174</v>
      </c>
      <c r="S127">
        <f t="shared" si="45"/>
        <v>9.1591836734693874</v>
      </c>
      <c r="T127">
        <f t="shared" si="36"/>
        <v>13.280816326530612</v>
      </c>
      <c r="U127">
        <f t="shared" si="40"/>
        <v>14.91511923124682</v>
      </c>
      <c r="V127">
        <f t="shared" si="31"/>
        <v>0.32568664988016677</v>
      </c>
      <c r="W127">
        <f t="shared" si="41"/>
        <v>24.66</v>
      </c>
      <c r="X127">
        <f t="shared" si="35"/>
        <v>105.96179728568845</v>
      </c>
      <c r="Y127">
        <f t="shared" si="42"/>
        <v>6.489767284</v>
      </c>
      <c r="Z127">
        <f t="shared" si="43"/>
        <v>12</v>
      </c>
    </row>
    <row r="128" spans="1:26" x14ac:dyDescent="0.2">
      <c r="A128" s="249">
        <f>IF(A127="","",IF((1+A127)&lt;Input_!$C$36,1+A127,""))</f>
        <v>45541</v>
      </c>
      <c r="B128">
        <v>0.16</v>
      </c>
      <c r="C128">
        <f>X5</f>
        <v>0.89976876625000002</v>
      </c>
      <c r="D128">
        <f t="shared" si="24"/>
        <v>0.17095606558750001</v>
      </c>
      <c r="E128">
        <v>0</v>
      </c>
      <c r="H128" s="250">
        <f t="shared" si="37"/>
        <v>0.65976826006529976</v>
      </c>
      <c r="I128">
        <f t="shared" si="38"/>
        <v>6.0429386758633985</v>
      </c>
      <c r="J128">
        <f t="shared" si="39"/>
        <v>3.1162449976059889</v>
      </c>
      <c r="K128" t="str">
        <f t="shared" si="28"/>
        <v/>
      </c>
      <c r="O128" s="249">
        <f t="shared" si="44"/>
        <v>45541</v>
      </c>
      <c r="P128">
        <f>IF(A128&gt;Input_!$C$32,+P127,(IF(A128&lt;Input_!$C$23,"",('Budget (2)'!A128-Input_!$C$23)*Input_!$C$76+Input_!$C$25)))</f>
        <v>45.795918367346935</v>
      </c>
      <c r="Q128">
        <f>(+P128*Input_!$C$18)+R128</f>
        <v>17.860408163265305</v>
      </c>
      <c r="R128">
        <f>+P128*Input_!$C$19</f>
        <v>8.7012244897959174</v>
      </c>
      <c r="S128">
        <f t="shared" si="45"/>
        <v>9.1591836734693874</v>
      </c>
      <c r="T128">
        <f t="shared" si="36"/>
        <v>13.280816326530612</v>
      </c>
      <c r="U128">
        <f t="shared" si="40"/>
        <v>14.744163165659316</v>
      </c>
      <c r="V128">
        <f t="shared" si="31"/>
        <v>0.32195365201305998</v>
      </c>
      <c r="W128">
        <f t="shared" si="41"/>
        <v>24.85</v>
      </c>
      <c r="X128">
        <f t="shared" si="35"/>
        <v>102.37889016353381</v>
      </c>
      <c r="Y128">
        <f t="shared" si="42"/>
        <v>6.489767284</v>
      </c>
      <c r="Z128">
        <f t="shared" si="43"/>
        <v>12</v>
      </c>
    </row>
    <row r="129" spans="1:26" x14ac:dyDescent="0.2">
      <c r="A129" s="249">
        <f>IF(A128="","",IF((1+A128)&lt;Input_!$C$36,1+A128,""))</f>
        <v>45542</v>
      </c>
      <c r="B129">
        <v>0.19</v>
      </c>
      <c r="C129">
        <v>0.6</v>
      </c>
      <c r="D129">
        <f t="shared" si="24"/>
        <v>0.13200000000000001</v>
      </c>
      <c r="E129">
        <v>0</v>
      </c>
      <c r="H129" s="250">
        <f t="shared" si="37"/>
        <v>0.64535649535941764</v>
      </c>
      <c r="I129">
        <f t="shared" si="38"/>
        <v>5.9109386758634006</v>
      </c>
      <c r="J129">
        <f t="shared" si="39"/>
        <v>3.2482449976059868</v>
      </c>
      <c r="K129" t="str">
        <f t="shared" si="28"/>
        <v/>
      </c>
      <c r="O129" s="249">
        <f t="shared" si="44"/>
        <v>45542</v>
      </c>
      <c r="P129">
        <f>IF(A129&gt;Input_!$C$32,+P128,(IF(A129&lt;Input_!$C$23,"",('Budget (2)'!A129-Input_!$C$23)*Input_!$C$76+Input_!$C$25)))</f>
        <v>45.795918367346935</v>
      </c>
      <c r="Q129">
        <f>(+P129*Input_!$C$18)+R129</f>
        <v>17.860408163265305</v>
      </c>
      <c r="R129">
        <f>+P129*Input_!$C$19</f>
        <v>8.7012244897959174</v>
      </c>
      <c r="S129">
        <f t="shared" si="45"/>
        <v>9.1591836734693874</v>
      </c>
      <c r="T129">
        <f t="shared" si="36"/>
        <v>13.280816326530612</v>
      </c>
      <c r="U129">
        <f t="shared" si="40"/>
        <v>14.612163165659318</v>
      </c>
      <c r="V129">
        <f t="shared" si="31"/>
        <v>0.31907129907188353</v>
      </c>
      <c r="W129">
        <f t="shared" si="41"/>
        <v>25.07</v>
      </c>
      <c r="X129">
        <f t="shared" si="35"/>
        <v>99.652416720452862</v>
      </c>
      <c r="Y129">
        <f t="shared" si="42"/>
        <v>6.489767284</v>
      </c>
      <c r="Z129">
        <f t="shared" si="43"/>
        <v>12</v>
      </c>
    </row>
    <row r="130" spans="1:26" x14ac:dyDescent="0.2">
      <c r="A130" s="249">
        <v>45543</v>
      </c>
      <c r="B130">
        <v>0.22</v>
      </c>
      <c r="C130">
        <v>0.57857142857142851</v>
      </c>
      <c r="D130" t="str">
        <f t="shared" si="24"/>
        <v/>
      </c>
      <c r="E130" s="269">
        <v>0</v>
      </c>
      <c r="H130" s="250" t="e">
        <f>IF(#REF!="","",IF(#REF!&gt;-0.0001,IF(G130&gt;0.0001,+G130,IF((+U130-R130)/(Q130-R130)&gt;1,1,(MAX(0,(+U130-R130)/(Q130-R130))))),""))</f>
        <v>#REF!</v>
      </c>
      <c r="I130" t="e">
        <f>IF(#REF!="","",IF(#REF!&gt;-0.0001,IF((+U130-R130)&lt;0,0,+U130-R130),""))</f>
        <v>#REF!</v>
      </c>
      <c r="J130" t="e">
        <f>IF(#REF!="","",IF(#REF!&gt;-0.0001,IF((Q130-U130)&lt;0,0,Q130-U130),""))</f>
        <v>#REF!</v>
      </c>
      <c r="K130" t="str">
        <f t="shared" si="28"/>
        <v/>
      </c>
      <c r="O130" s="249">
        <f t="shared" si="44"/>
        <v>45543</v>
      </c>
      <c r="P130">
        <f>IF(A130&gt;Input_!$C$32,+P129,(IF(A130&lt;Input_!$C$23,"",('Budget (2)'!A130-Input_!$C$23)*Input_!$C$76+Input_!$C$25)))</f>
        <v>45.795918367346935</v>
      </c>
      <c r="Q130">
        <f>(+P130*Input_!$C$18)+R130</f>
        <v>17.860408163265305</v>
      </c>
      <c r="R130">
        <f>+P130*Input_!$C$19</f>
        <v>8.7012244897959174</v>
      </c>
      <c r="S130">
        <f t="shared" si="45"/>
        <v>9.1591836734693874</v>
      </c>
      <c r="T130">
        <f t="shared" si="36"/>
        <v>13.280816326530612</v>
      </c>
      <c r="U130" t="e">
        <f>IF(#REF!="",0,IF(#REF!&gt;-0.0001,MAX(IF(G130&gt;0.001,(G130*S130+R130),MIN((+U129+E130+F130-D130+Q130-Q129),Q130)),R130),""))</f>
        <v>#REF!</v>
      </c>
      <c r="W130" t="e">
        <f>IF(+#REF!&gt;-0.01,+#REF!+W129,"")</f>
        <v>#REF!</v>
      </c>
      <c r="X130" t="e">
        <f t="shared" si="35"/>
        <v>#REF!</v>
      </c>
      <c r="Y130" t="e">
        <f>IF(+#REF!&gt;-0.01,+E130+Y129,"")</f>
        <v>#REF!</v>
      </c>
      <c r="Z130" t="e">
        <f>IF(+#REF!&gt;-0.01,+F130+Z129,"")</f>
        <v>#REF!</v>
      </c>
    </row>
    <row r="131" spans="1:26" x14ac:dyDescent="0.2">
      <c r="A131" s="249" t="str">
        <f>IF(A130="","",IF((1+A130)&lt;Input_!$C$36,1+A130,""))</f>
        <v/>
      </c>
      <c r="E131" s="269"/>
      <c r="H131" s="250" t="str">
        <f t="shared" ref="H131:H167" si="46">IF(B131="","",IF(B131&gt;-0.0001,IF(G131&gt;0.0001,+G131,IF((+U131-R131)/(Q131-R131)&gt;1,1,(MAX(0,(+U131-R131)/(Q131-R131))))),""))</f>
        <v/>
      </c>
      <c r="I131" t="str">
        <f t="shared" ref="I131:I167" si="47">IF(B131="","",IF(B131&gt;-0.0001,IF((+U131-R131)&lt;0,0,+U131-R131),""))</f>
        <v/>
      </c>
      <c r="J131" t="str">
        <f t="shared" ref="J131:J167" si="48">IF(B131="","",IF(B131&gt;-0.0001,IF((Q131-U131)&lt;0,0,Q131-U131),""))</f>
        <v/>
      </c>
      <c r="K131" t="str">
        <f t="shared" si="28"/>
        <v/>
      </c>
      <c r="O131" s="249" t="str">
        <f t="shared" si="44"/>
        <v/>
      </c>
    </row>
    <row r="132" spans="1:26" x14ac:dyDescent="0.2">
      <c r="A132" s="249" t="str">
        <f>IF(A131="","",IF((1+A131)&lt;Input_!$C$36,1+A131,""))</f>
        <v/>
      </c>
      <c r="E132" s="269"/>
      <c r="H132" s="250" t="str">
        <f t="shared" si="46"/>
        <v/>
      </c>
      <c r="I132" t="str">
        <f t="shared" si="47"/>
        <v/>
      </c>
      <c r="J132" t="str">
        <f t="shared" si="48"/>
        <v/>
      </c>
      <c r="K132" t="str">
        <f t="shared" si="28"/>
        <v/>
      </c>
      <c r="O132" s="249" t="str">
        <f t="shared" si="44"/>
        <v/>
      </c>
    </row>
    <row r="133" spans="1:26" x14ac:dyDescent="0.2">
      <c r="A133" s="249" t="str">
        <f>IF(A132="","",IF((1+A132)&lt;Input_!$C$36,1+A132,""))</f>
        <v/>
      </c>
      <c r="E133" s="269"/>
      <c r="H133" s="250" t="str">
        <f t="shared" si="46"/>
        <v/>
      </c>
      <c r="I133" t="str">
        <f t="shared" si="47"/>
        <v/>
      </c>
      <c r="J133" t="str">
        <f t="shared" si="48"/>
        <v/>
      </c>
      <c r="K133" t="str">
        <f t="shared" si="28"/>
        <v/>
      </c>
      <c r="O133" s="249" t="str">
        <f t="shared" si="44"/>
        <v/>
      </c>
    </row>
    <row r="134" spans="1:26" x14ac:dyDescent="0.2">
      <c r="A134" s="249" t="str">
        <f>IF(A133="","",IF((1+A133)&lt;Input_!$C$36,1+A133,""))</f>
        <v/>
      </c>
      <c r="E134" s="269"/>
      <c r="H134" s="250" t="str">
        <f t="shared" si="46"/>
        <v/>
      </c>
      <c r="I134" t="str">
        <f t="shared" si="47"/>
        <v/>
      </c>
      <c r="J134" t="str">
        <f t="shared" si="48"/>
        <v/>
      </c>
      <c r="K134" t="str">
        <f t="shared" si="28"/>
        <v/>
      </c>
      <c r="O134" s="249" t="str">
        <f t="shared" si="44"/>
        <v/>
      </c>
    </row>
    <row r="135" spans="1:26" x14ac:dyDescent="0.2">
      <c r="A135" s="249" t="str">
        <f>IF(A134="","",IF((1+A134)&lt;Input_!$C$36,1+A134,""))</f>
        <v/>
      </c>
      <c r="E135" s="269"/>
      <c r="H135" s="250" t="str">
        <f t="shared" si="46"/>
        <v/>
      </c>
      <c r="I135" t="str">
        <f t="shared" si="47"/>
        <v/>
      </c>
      <c r="J135" t="str">
        <f t="shared" si="48"/>
        <v/>
      </c>
      <c r="K135" t="str">
        <f t="shared" si="28"/>
        <v/>
      </c>
      <c r="O135" s="249" t="str">
        <f t="shared" si="44"/>
        <v/>
      </c>
    </row>
    <row r="136" spans="1:26" x14ac:dyDescent="0.2">
      <c r="A136" s="249" t="str">
        <f>IF(A135="","",IF((1+A135)&lt;Input_!$C$36,1+A135,""))</f>
        <v/>
      </c>
      <c r="E136" s="269"/>
      <c r="H136" s="250" t="str">
        <f t="shared" si="46"/>
        <v/>
      </c>
      <c r="I136" t="str">
        <f t="shared" si="47"/>
        <v/>
      </c>
      <c r="J136" t="str">
        <f t="shared" si="48"/>
        <v/>
      </c>
      <c r="K136" t="str">
        <f t="shared" si="28"/>
        <v/>
      </c>
      <c r="O136" s="249" t="str">
        <f t="shared" si="44"/>
        <v/>
      </c>
    </row>
    <row r="137" spans="1:26" x14ac:dyDescent="0.2">
      <c r="A137" s="249" t="str">
        <f>IF(A136="","",IF((1+A136)&lt;Input_!$C$36,1+A136,""))</f>
        <v/>
      </c>
      <c r="E137" s="269"/>
      <c r="H137" s="250" t="str">
        <f t="shared" si="46"/>
        <v/>
      </c>
      <c r="I137" t="str">
        <f t="shared" si="47"/>
        <v/>
      </c>
      <c r="J137" t="str">
        <f t="shared" si="48"/>
        <v/>
      </c>
      <c r="K137" t="str">
        <f t="shared" si="28"/>
        <v/>
      </c>
      <c r="O137" s="249" t="str">
        <f t="shared" si="44"/>
        <v/>
      </c>
    </row>
    <row r="138" spans="1:26" x14ac:dyDescent="0.2">
      <c r="A138" s="249" t="str">
        <f>IF(A137="","",IF((1+A137)&lt;Input_!$C$36,1+A137,""))</f>
        <v/>
      </c>
      <c r="E138" s="269"/>
      <c r="H138" s="250" t="str">
        <f t="shared" si="46"/>
        <v/>
      </c>
      <c r="I138" t="str">
        <f t="shared" si="47"/>
        <v/>
      </c>
      <c r="J138" t="str">
        <f t="shared" si="48"/>
        <v/>
      </c>
      <c r="K138" t="str">
        <f t="shared" si="28"/>
        <v/>
      </c>
      <c r="O138" s="249" t="str">
        <f t="shared" si="44"/>
        <v/>
      </c>
    </row>
    <row r="139" spans="1:26" x14ac:dyDescent="0.2">
      <c r="A139" s="249" t="str">
        <f>IF(A138="","",IF((1+A138)&lt;Input_!$C$36,1+A138,""))</f>
        <v/>
      </c>
      <c r="E139" s="269"/>
      <c r="H139" s="250" t="str">
        <f t="shared" si="46"/>
        <v/>
      </c>
      <c r="I139" t="str">
        <f t="shared" si="47"/>
        <v/>
      </c>
      <c r="J139" t="str">
        <f t="shared" si="48"/>
        <v/>
      </c>
      <c r="K139" t="str">
        <f t="shared" si="28"/>
        <v/>
      </c>
      <c r="O139" s="249" t="str">
        <f t="shared" si="44"/>
        <v/>
      </c>
    </row>
    <row r="140" spans="1:26" x14ac:dyDescent="0.2">
      <c r="A140" s="249" t="str">
        <f>IF(A139="","",IF((1+A139)&lt;Input_!$C$36,1+A139,""))</f>
        <v/>
      </c>
      <c r="E140" s="269"/>
      <c r="H140" s="250" t="str">
        <f t="shared" si="46"/>
        <v/>
      </c>
      <c r="I140" t="str">
        <f t="shared" si="47"/>
        <v/>
      </c>
      <c r="J140" t="str">
        <f t="shared" si="48"/>
        <v/>
      </c>
      <c r="K140" t="str">
        <f t="shared" si="28"/>
        <v/>
      </c>
      <c r="O140" s="249" t="str">
        <f t="shared" si="44"/>
        <v/>
      </c>
    </row>
    <row r="141" spans="1:26" x14ac:dyDescent="0.2">
      <c r="A141" s="249" t="str">
        <f>IF(A140="","",IF((1+A140)&lt;Input_!$C$36,1+A140,""))</f>
        <v/>
      </c>
      <c r="E141" s="269"/>
      <c r="H141" s="250" t="str">
        <f t="shared" si="46"/>
        <v/>
      </c>
      <c r="I141" t="str">
        <f t="shared" si="47"/>
        <v/>
      </c>
      <c r="J141" t="str">
        <f t="shared" si="48"/>
        <v/>
      </c>
      <c r="K141" t="str">
        <f t="shared" si="28"/>
        <v/>
      </c>
      <c r="O141" s="249" t="str">
        <f t="shared" si="44"/>
        <v/>
      </c>
    </row>
    <row r="142" spans="1:26" x14ac:dyDescent="0.2">
      <c r="A142" s="249" t="str">
        <f>IF(A141="","",IF((1+A141)&lt;Input_!$C$36,1+A141,""))</f>
        <v/>
      </c>
      <c r="E142" s="269"/>
      <c r="H142" s="250" t="str">
        <f t="shared" si="46"/>
        <v/>
      </c>
      <c r="I142" t="str">
        <f t="shared" si="47"/>
        <v/>
      </c>
      <c r="J142" t="str">
        <f t="shared" si="48"/>
        <v/>
      </c>
      <c r="K142" t="str">
        <f t="shared" si="28"/>
        <v/>
      </c>
      <c r="O142" s="249" t="str">
        <f t="shared" si="44"/>
        <v/>
      </c>
    </row>
    <row r="143" spans="1:26" x14ac:dyDescent="0.2">
      <c r="A143" s="249" t="str">
        <f>IF(A142="","",IF((1+A142)&lt;Input_!$C$36,1+A142,""))</f>
        <v/>
      </c>
      <c r="E143" s="269"/>
      <c r="H143" s="250" t="str">
        <f t="shared" si="46"/>
        <v/>
      </c>
      <c r="I143" t="str">
        <f t="shared" si="47"/>
        <v/>
      </c>
      <c r="J143" t="str">
        <f t="shared" si="48"/>
        <v/>
      </c>
      <c r="K143" t="str">
        <f t="shared" si="28"/>
        <v/>
      </c>
      <c r="O143" s="249" t="str">
        <f t="shared" si="44"/>
        <v/>
      </c>
    </row>
    <row r="144" spans="1:26" x14ac:dyDescent="0.2">
      <c r="A144" s="249" t="str">
        <f>IF(A143="","",IF((1+A143)&lt;Input_!$C$36,1+A143,""))</f>
        <v/>
      </c>
      <c r="E144" s="269"/>
      <c r="H144" s="250" t="str">
        <f t="shared" si="46"/>
        <v/>
      </c>
      <c r="I144" t="str">
        <f t="shared" si="47"/>
        <v/>
      </c>
      <c r="J144" t="str">
        <f t="shared" si="48"/>
        <v/>
      </c>
      <c r="K144" t="str">
        <f t="shared" si="28"/>
        <v/>
      </c>
      <c r="O144" s="249" t="str">
        <f t="shared" si="44"/>
        <v/>
      </c>
    </row>
    <row r="145" spans="1:15" x14ac:dyDescent="0.2">
      <c r="A145" s="249" t="str">
        <f>IF(A144="","",IF((1+A144)&lt;Input_!$C$36,1+A144,""))</f>
        <v/>
      </c>
      <c r="E145" s="269"/>
      <c r="H145" s="250" t="str">
        <f t="shared" si="46"/>
        <v/>
      </c>
      <c r="I145" t="str">
        <f t="shared" si="47"/>
        <v/>
      </c>
      <c r="J145" t="str">
        <f t="shared" si="48"/>
        <v/>
      </c>
      <c r="K145" t="str">
        <f t="shared" si="28"/>
        <v/>
      </c>
      <c r="O145" s="249" t="str">
        <f t="shared" si="44"/>
        <v/>
      </c>
    </row>
    <row r="146" spans="1:15" x14ac:dyDescent="0.2">
      <c r="A146" s="249" t="str">
        <f>IF(A145="","",IF((1+A145)&lt;Input_!$C$36,1+A145,""))</f>
        <v/>
      </c>
      <c r="E146" s="269"/>
      <c r="H146" s="250" t="str">
        <f t="shared" si="46"/>
        <v/>
      </c>
      <c r="I146" t="str">
        <f t="shared" si="47"/>
        <v/>
      </c>
      <c r="J146" t="str">
        <f t="shared" si="48"/>
        <v/>
      </c>
      <c r="K146" t="str">
        <f t="shared" ref="K146:K167" si="49">IF(E146&gt;0.001,MIN(J145+D146,E146),"")</f>
        <v/>
      </c>
      <c r="O146" s="249" t="str">
        <f t="shared" si="44"/>
        <v/>
      </c>
    </row>
    <row r="147" spans="1:15" x14ac:dyDescent="0.2">
      <c r="A147" s="249" t="str">
        <f>IF(A146="","",IF((1+A146)&lt;Input_!$C$36,1+A146,""))</f>
        <v/>
      </c>
      <c r="E147" s="269"/>
      <c r="H147" s="250" t="str">
        <f t="shared" si="46"/>
        <v/>
      </c>
      <c r="I147" t="str">
        <f t="shared" si="47"/>
        <v/>
      </c>
      <c r="J147" t="str">
        <f t="shared" si="48"/>
        <v/>
      </c>
      <c r="K147" t="str">
        <f t="shared" si="49"/>
        <v/>
      </c>
      <c r="O147" s="249" t="str">
        <f t="shared" si="44"/>
        <v/>
      </c>
    </row>
    <row r="148" spans="1:15" x14ac:dyDescent="0.2">
      <c r="A148" s="249" t="str">
        <f>IF(A147="","",IF((1+A147)&lt;Input_!$C$36,1+A147,""))</f>
        <v/>
      </c>
      <c r="E148" s="269"/>
      <c r="H148" s="250" t="str">
        <f t="shared" si="46"/>
        <v/>
      </c>
      <c r="I148" t="str">
        <f t="shared" si="47"/>
        <v/>
      </c>
      <c r="J148" t="str">
        <f t="shared" si="48"/>
        <v/>
      </c>
      <c r="K148" t="str">
        <f t="shared" si="49"/>
        <v/>
      </c>
      <c r="O148" s="249" t="str">
        <f t="shared" si="44"/>
        <v/>
      </c>
    </row>
    <row r="149" spans="1:15" x14ac:dyDescent="0.2">
      <c r="A149" s="249" t="str">
        <f>IF(A148="","",IF((1+A148)&lt;Input_!$C$36,1+A148,""))</f>
        <v/>
      </c>
      <c r="E149" s="269"/>
      <c r="H149" s="250" t="str">
        <f t="shared" si="46"/>
        <v/>
      </c>
      <c r="I149" t="str">
        <f t="shared" si="47"/>
        <v/>
      </c>
      <c r="J149" t="str">
        <f t="shared" si="48"/>
        <v/>
      </c>
      <c r="K149" t="str">
        <f t="shared" si="49"/>
        <v/>
      </c>
      <c r="O149" s="249" t="str">
        <f t="shared" si="44"/>
        <v/>
      </c>
    </row>
    <row r="150" spans="1:15" x14ac:dyDescent="0.2">
      <c r="A150" s="249" t="str">
        <f>IF(A149="","",IF((1+A149)&lt;Input_!$C$36,1+A149,""))</f>
        <v/>
      </c>
      <c r="E150" s="269"/>
      <c r="H150" s="250" t="str">
        <f t="shared" si="46"/>
        <v/>
      </c>
      <c r="I150" t="str">
        <f t="shared" si="47"/>
        <v/>
      </c>
      <c r="J150" t="str">
        <f t="shared" si="48"/>
        <v/>
      </c>
      <c r="K150" t="str">
        <f t="shared" si="49"/>
        <v/>
      </c>
      <c r="O150" s="249" t="str">
        <f t="shared" si="44"/>
        <v/>
      </c>
    </row>
    <row r="151" spans="1:15" x14ac:dyDescent="0.2">
      <c r="A151" s="249" t="str">
        <f>IF(A150="","",IF((1+A150)&lt;Input_!$C$36,1+A150,""))</f>
        <v/>
      </c>
      <c r="E151" s="269"/>
      <c r="H151" s="250" t="str">
        <f t="shared" si="46"/>
        <v/>
      </c>
      <c r="I151" t="str">
        <f t="shared" si="47"/>
        <v/>
      </c>
      <c r="J151" t="str">
        <f t="shared" si="48"/>
        <v/>
      </c>
      <c r="K151" t="str">
        <f t="shared" si="49"/>
        <v/>
      </c>
      <c r="O151" s="249" t="str">
        <f t="shared" si="44"/>
        <v/>
      </c>
    </row>
    <row r="152" spans="1:15" x14ac:dyDescent="0.2">
      <c r="A152" s="249" t="str">
        <f>IF(A151="","",IF((1+A151)&lt;Input_!$C$36,1+A151,""))</f>
        <v/>
      </c>
      <c r="E152" s="269"/>
      <c r="H152" s="250" t="str">
        <f t="shared" si="46"/>
        <v/>
      </c>
      <c r="I152" t="str">
        <f t="shared" si="47"/>
        <v/>
      </c>
      <c r="J152" t="str">
        <f t="shared" si="48"/>
        <v/>
      </c>
      <c r="K152" t="str">
        <f t="shared" si="49"/>
        <v/>
      </c>
      <c r="O152" s="249" t="str">
        <f t="shared" si="44"/>
        <v/>
      </c>
    </row>
    <row r="153" spans="1:15" x14ac:dyDescent="0.2">
      <c r="A153" s="249" t="str">
        <f>IF(A152="","",IF((1+A152)&lt;Input_!$C$36,1+A152,""))</f>
        <v/>
      </c>
      <c r="E153" s="269"/>
      <c r="H153" s="250" t="str">
        <f t="shared" si="46"/>
        <v/>
      </c>
      <c r="I153" t="str">
        <f t="shared" si="47"/>
        <v/>
      </c>
      <c r="J153" t="str">
        <f t="shared" si="48"/>
        <v/>
      </c>
      <c r="K153" t="str">
        <f t="shared" si="49"/>
        <v/>
      </c>
      <c r="O153" s="249" t="str">
        <f t="shared" si="44"/>
        <v/>
      </c>
    </row>
    <row r="154" spans="1:15" x14ac:dyDescent="0.2">
      <c r="A154" s="249" t="str">
        <f>IF(A153="","",IF((1+A153)&lt;Input_!$C$36,1+A153,""))</f>
        <v/>
      </c>
      <c r="E154" s="269"/>
      <c r="H154" s="250" t="str">
        <f t="shared" si="46"/>
        <v/>
      </c>
      <c r="I154" t="str">
        <f t="shared" si="47"/>
        <v/>
      </c>
      <c r="J154" t="str">
        <f t="shared" si="48"/>
        <v/>
      </c>
      <c r="K154" t="str">
        <f t="shared" si="49"/>
        <v/>
      </c>
      <c r="O154" s="249" t="str">
        <f t="shared" si="44"/>
        <v/>
      </c>
    </row>
    <row r="155" spans="1:15" x14ac:dyDescent="0.2">
      <c r="A155" s="249" t="str">
        <f>IF(A154="","",IF((1+A154)&lt;Input_!$C$36,1+A154,""))</f>
        <v/>
      </c>
      <c r="E155" s="269"/>
      <c r="H155" s="250" t="str">
        <f t="shared" si="46"/>
        <v/>
      </c>
      <c r="I155" t="str">
        <f t="shared" si="47"/>
        <v/>
      </c>
      <c r="J155" t="str">
        <f t="shared" si="48"/>
        <v/>
      </c>
      <c r="K155" t="str">
        <f t="shared" si="49"/>
        <v/>
      </c>
      <c r="O155" s="249" t="str">
        <f t="shared" si="44"/>
        <v/>
      </c>
    </row>
    <row r="156" spans="1:15" x14ac:dyDescent="0.2">
      <c r="A156" s="249" t="str">
        <f>IF(A155="","",IF((1+A155)&lt;Input_!$C$36,1+A155,""))</f>
        <v/>
      </c>
      <c r="E156" s="269"/>
      <c r="H156" s="250" t="str">
        <f t="shared" si="46"/>
        <v/>
      </c>
      <c r="I156" t="str">
        <f t="shared" si="47"/>
        <v/>
      </c>
      <c r="J156" t="str">
        <f t="shared" si="48"/>
        <v/>
      </c>
      <c r="K156" t="str">
        <f t="shared" si="49"/>
        <v/>
      </c>
      <c r="O156" s="249" t="str">
        <f t="shared" si="44"/>
        <v/>
      </c>
    </row>
    <row r="157" spans="1:15" x14ac:dyDescent="0.2">
      <c r="A157" s="249" t="str">
        <f>IF(A156="","",IF((1+A156)&lt;Input_!$C$36,1+A156,""))</f>
        <v/>
      </c>
      <c r="E157" s="269"/>
      <c r="H157" s="250" t="str">
        <f t="shared" si="46"/>
        <v/>
      </c>
      <c r="I157" t="str">
        <f t="shared" si="47"/>
        <v/>
      </c>
      <c r="J157" t="str">
        <f t="shared" si="48"/>
        <v/>
      </c>
      <c r="K157" t="str">
        <f t="shared" si="49"/>
        <v/>
      </c>
      <c r="O157" s="249" t="str">
        <f t="shared" si="44"/>
        <v/>
      </c>
    </row>
    <row r="158" spans="1:15" x14ac:dyDescent="0.2">
      <c r="A158" s="249" t="str">
        <f>IF(A157="","",IF((1+A157)&lt;Input_!$C$36,1+A157,""))</f>
        <v/>
      </c>
      <c r="E158" s="269"/>
      <c r="H158" s="250" t="str">
        <f t="shared" si="46"/>
        <v/>
      </c>
      <c r="I158" t="str">
        <f t="shared" si="47"/>
        <v/>
      </c>
      <c r="J158" t="str">
        <f t="shared" si="48"/>
        <v/>
      </c>
      <c r="K158" t="str">
        <f t="shared" si="49"/>
        <v/>
      </c>
      <c r="O158" s="249" t="str">
        <f t="shared" si="44"/>
        <v/>
      </c>
    </row>
    <row r="159" spans="1:15" x14ac:dyDescent="0.2">
      <c r="A159" s="249" t="str">
        <f>IF(A158="","",IF((1+A158)&lt;Input_!$C$36,1+A158,""))</f>
        <v/>
      </c>
      <c r="E159" s="269"/>
      <c r="H159" s="250" t="str">
        <f t="shared" si="46"/>
        <v/>
      </c>
      <c r="I159" t="str">
        <f t="shared" si="47"/>
        <v/>
      </c>
      <c r="J159" t="str">
        <f t="shared" si="48"/>
        <v/>
      </c>
      <c r="K159" t="str">
        <f t="shared" si="49"/>
        <v/>
      </c>
      <c r="O159" s="249" t="str">
        <f t="shared" si="44"/>
        <v/>
      </c>
    </row>
    <row r="160" spans="1:15" x14ac:dyDescent="0.2">
      <c r="A160" s="249" t="str">
        <f>IF(A159="","",IF((1+A159)&lt;Input_!$C$36,1+A159,""))</f>
        <v/>
      </c>
      <c r="E160" s="269"/>
      <c r="H160" s="250" t="str">
        <f t="shared" si="46"/>
        <v/>
      </c>
      <c r="I160" t="str">
        <f t="shared" si="47"/>
        <v/>
      </c>
      <c r="J160" t="str">
        <f t="shared" si="48"/>
        <v/>
      </c>
      <c r="K160" t="str">
        <f t="shared" si="49"/>
        <v/>
      </c>
      <c r="O160" s="249" t="str">
        <f t="shared" si="44"/>
        <v/>
      </c>
    </row>
    <row r="161" spans="1:15" x14ac:dyDescent="0.2">
      <c r="A161" s="249" t="str">
        <f>IF(A160="","",IF((1+A160)&lt;Input_!$C$36,1+A160,""))</f>
        <v/>
      </c>
      <c r="E161" s="269"/>
      <c r="H161" s="250" t="str">
        <f t="shared" si="46"/>
        <v/>
      </c>
      <c r="I161" t="str">
        <f t="shared" si="47"/>
        <v/>
      </c>
      <c r="J161" t="str">
        <f t="shared" si="48"/>
        <v/>
      </c>
      <c r="K161" t="str">
        <f t="shared" si="49"/>
        <v/>
      </c>
      <c r="O161" s="249" t="str">
        <f t="shared" si="44"/>
        <v/>
      </c>
    </row>
    <row r="162" spans="1:15" x14ac:dyDescent="0.2">
      <c r="A162" s="249" t="str">
        <f>IF(A161="","",IF((1+A161)&lt;Input_!$C$36,1+A161,""))</f>
        <v/>
      </c>
      <c r="E162" s="269"/>
      <c r="H162" s="250" t="str">
        <f t="shared" si="46"/>
        <v/>
      </c>
      <c r="I162" t="str">
        <f t="shared" si="47"/>
        <v/>
      </c>
      <c r="J162" t="str">
        <f t="shared" si="48"/>
        <v/>
      </c>
      <c r="K162" t="str">
        <f t="shared" si="49"/>
        <v/>
      </c>
      <c r="O162" s="249" t="str">
        <f t="shared" si="44"/>
        <v/>
      </c>
    </row>
    <row r="163" spans="1:15" x14ac:dyDescent="0.2">
      <c r="A163" s="249" t="str">
        <f>IF(A162="","",IF((1+A162)&lt;Input_!$C$36,1+A162,""))</f>
        <v/>
      </c>
      <c r="E163" s="269"/>
      <c r="H163" s="250" t="str">
        <f t="shared" si="46"/>
        <v/>
      </c>
      <c r="I163" t="str">
        <f t="shared" si="47"/>
        <v/>
      </c>
      <c r="J163" t="str">
        <f t="shared" si="48"/>
        <v/>
      </c>
      <c r="K163" t="str">
        <f t="shared" si="49"/>
        <v/>
      </c>
      <c r="O163" s="249" t="str">
        <f t="shared" si="44"/>
        <v/>
      </c>
    </row>
    <row r="164" spans="1:15" x14ac:dyDescent="0.2">
      <c r="A164" s="249" t="str">
        <f>IF(A163="","",IF((1+A163)&lt;Input_!$C$36,1+A163,""))</f>
        <v/>
      </c>
      <c r="D164" t="str">
        <f>IF(B164="","",IF(B164&lt;0.0001,0,IF(B164&gt;0.0001,'Crop Coeff'!E159*B164,"")))</f>
        <v/>
      </c>
      <c r="H164" s="250" t="str">
        <f t="shared" si="46"/>
        <v/>
      </c>
      <c r="I164" t="str">
        <f t="shared" si="47"/>
        <v/>
      </c>
      <c r="J164" t="str">
        <f t="shared" si="48"/>
        <v/>
      </c>
      <c r="K164" t="str">
        <f t="shared" si="49"/>
        <v/>
      </c>
      <c r="O164" s="249" t="str">
        <f t="shared" si="44"/>
        <v/>
      </c>
    </row>
    <row r="165" spans="1:15" x14ac:dyDescent="0.2">
      <c r="A165" s="249" t="str">
        <f>IF(A164="","",IF((1+A164)&lt;Input_!$C$36,1+A164,""))</f>
        <v/>
      </c>
      <c r="D165" t="str">
        <f>IF(B165="","",IF(B165&lt;0.0001,0,IF(B165&gt;0.0001,'Crop Coeff'!E160*B165,"")))</f>
        <v/>
      </c>
      <c r="H165" s="250" t="str">
        <f t="shared" si="46"/>
        <v/>
      </c>
      <c r="I165" t="str">
        <f t="shared" si="47"/>
        <v/>
      </c>
      <c r="J165" t="str">
        <f t="shared" si="48"/>
        <v/>
      </c>
      <c r="K165" t="str">
        <f t="shared" si="49"/>
        <v/>
      </c>
      <c r="O165" s="249" t="str">
        <f t="shared" si="44"/>
        <v/>
      </c>
    </row>
    <row r="166" spans="1:15" x14ac:dyDescent="0.2">
      <c r="A166" s="249" t="str">
        <f>IF(A165="","",IF((1+A165)&lt;Input_!$C$36,1+A165,""))</f>
        <v/>
      </c>
      <c r="D166" t="str">
        <f>IF(B166="","",IF(B166&lt;0.0001,0,IF(B166&gt;0.0001,'Crop Coeff'!E161*B166,"")))</f>
        <v/>
      </c>
      <c r="H166" s="250" t="str">
        <f t="shared" si="46"/>
        <v/>
      </c>
      <c r="I166" t="str">
        <f t="shared" si="47"/>
        <v/>
      </c>
      <c r="J166" t="str">
        <f t="shared" si="48"/>
        <v/>
      </c>
      <c r="K166" t="str">
        <f t="shared" si="49"/>
        <v/>
      </c>
      <c r="O166" s="249" t="str">
        <f t="shared" si="44"/>
        <v/>
      </c>
    </row>
    <row r="167" spans="1:15" x14ac:dyDescent="0.2">
      <c r="A167" s="249" t="str">
        <f>IF(A166="","",IF((1+A166)&lt;Input_!$C$36,1+A166,""))</f>
        <v/>
      </c>
      <c r="D167" t="str">
        <f>IF(B167="","",IF(B167&lt;0.0001,0,IF(B167&gt;0.0001,'Crop Coeff'!E162*B167,"")))</f>
        <v/>
      </c>
      <c r="H167" s="250" t="str">
        <f t="shared" si="46"/>
        <v/>
      </c>
      <c r="I167" t="str">
        <f t="shared" si="47"/>
        <v/>
      </c>
      <c r="J167" t="str">
        <f t="shared" si="48"/>
        <v/>
      </c>
      <c r="K167" t="str">
        <f t="shared" si="49"/>
        <v/>
      </c>
      <c r="O167" s="249" t="str">
        <f t="shared" si="44"/>
        <v/>
      </c>
    </row>
  </sheetData>
  <mergeCells count="5">
    <mergeCell ref="A1:Z1"/>
    <mergeCell ref="F4:F5"/>
    <mergeCell ref="A7:D7"/>
    <mergeCell ref="A4:E4"/>
    <mergeCell ref="A5:E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63A90-5778-49F9-9221-82362CD47867}">
  <dimension ref="A1:F18"/>
  <sheetViews>
    <sheetView zoomScale="115" zoomScaleNormal="115" workbookViewId="0">
      <selection activeCell="O16" sqref="O16"/>
    </sheetView>
  </sheetViews>
  <sheetFormatPr defaultColWidth="9.140625" defaultRowHeight="12.75" x14ac:dyDescent="0.2"/>
  <cols>
    <col min="1" max="16384" width="9.140625" style="17"/>
  </cols>
  <sheetData>
    <row r="1" spans="1:2" x14ac:dyDescent="0.2">
      <c r="A1" s="13" t="str">
        <f>Input!B2</f>
        <v>Colby 2024 - AI Project</v>
      </c>
    </row>
    <row r="7" spans="1:2" x14ac:dyDescent="0.2">
      <c r="B7" s="17">
        <v>0.2</v>
      </c>
    </row>
    <row r="18" spans="6:6" x14ac:dyDescent="0.2">
      <c r="F18" s="17">
        <v>0.63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E779E-0B6D-4B7D-98EF-9CA5025BF43C}">
  <dimension ref="A1:U199"/>
  <sheetViews>
    <sheetView topLeftCell="A25" workbookViewId="0">
      <selection activeCell="K62" sqref="K62"/>
    </sheetView>
  </sheetViews>
  <sheetFormatPr defaultRowHeight="12.75" x14ac:dyDescent="0.2"/>
  <cols>
    <col min="10" max="10" width="9.140625" style="269"/>
  </cols>
  <sheetData>
    <row r="1" spans="1:21" ht="15" x14ac:dyDescent="0.2">
      <c r="A1" s="267" t="s">
        <v>240</v>
      </c>
      <c r="B1" s="267" t="s">
        <v>241</v>
      </c>
      <c r="C1" s="267" t="s">
        <v>242</v>
      </c>
      <c r="D1" s="267" t="s">
        <v>243</v>
      </c>
      <c r="E1" s="267" t="s">
        <v>244</v>
      </c>
      <c r="F1" s="267" t="s">
        <v>245</v>
      </c>
      <c r="G1" s="267" t="s">
        <v>246</v>
      </c>
      <c r="H1" s="267" t="s">
        <v>247</v>
      </c>
      <c r="I1" s="267" t="s">
        <v>248</v>
      </c>
      <c r="J1" s="268" t="s">
        <v>458</v>
      </c>
      <c r="K1" s="267" t="s">
        <v>249</v>
      </c>
      <c r="L1" s="267" t="s">
        <v>250</v>
      </c>
      <c r="M1" s="267" t="s">
        <v>251</v>
      </c>
      <c r="N1" s="267" t="s">
        <v>252</v>
      </c>
      <c r="O1" s="267" t="s">
        <v>253</v>
      </c>
      <c r="P1" s="267" t="s">
        <v>254</v>
      </c>
      <c r="Q1" s="267" t="s">
        <v>255</v>
      </c>
      <c r="R1" s="267" t="s">
        <v>256</v>
      </c>
      <c r="S1" s="267" t="s">
        <v>257</v>
      </c>
      <c r="T1" s="267" t="s">
        <v>258</v>
      </c>
      <c r="U1" s="267" t="s">
        <v>259</v>
      </c>
    </row>
    <row r="2" spans="1:21" x14ac:dyDescent="0.2">
      <c r="A2" t="s">
        <v>260</v>
      </c>
      <c r="B2" t="s">
        <v>224</v>
      </c>
      <c r="C2">
        <v>9.26</v>
      </c>
      <c r="D2">
        <v>2.77</v>
      </c>
      <c r="E2">
        <v>20.48</v>
      </c>
      <c r="F2">
        <v>65.73</v>
      </c>
      <c r="G2">
        <v>93.96</v>
      </c>
      <c r="H2">
        <v>33.81</v>
      </c>
      <c r="I2">
        <v>0</v>
      </c>
      <c r="J2" s="269">
        <f>I2*0.0393701</f>
        <v>0</v>
      </c>
      <c r="K2">
        <v>229.36</v>
      </c>
      <c r="L2">
        <v>3.83</v>
      </c>
      <c r="M2">
        <v>85.21</v>
      </c>
      <c r="N2">
        <v>10.54</v>
      </c>
      <c r="O2">
        <v>0.2102</v>
      </c>
      <c r="P2">
        <v>0.23316000000000001</v>
      </c>
      <c r="Q2">
        <v>0.35615999999999998</v>
      </c>
      <c r="R2">
        <v>0.36382999999999999</v>
      </c>
      <c r="S2">
        <v>9.5964224000000016</v>
      </c>
      <c r="T2">
        <v>3.83</v>
      </c>
      <c r="U2">
        <v>7.0000000000000007E-2</v>
      </c>
    </row>
    <row r="3" spans="1:21" x14ac:dyDescent="0.2">
      <c r="A3" t="s">
        <v>261</v>
      </c>
      <c r="B3" t="s">
        <v>224</v>
      </c>
      <c r="C3">
        <v>5.65</v>
      </c>
      <c r="D3">
        <v>1.69</v>
      </c>
      <c r="E3">
        <v>12.99</v>
      </c>
      <c r="F3">
        <v>77.959999999999994</v>
      </c>
      <c r="G3">
        <v>97.38</v>
      </c>
      <c r="H3">
        <v>39.47</v>
      </c>
      <c r="I3">
        <v>0</v>
      </c>
      <c r="J3" s="269">
        <f t="shared" ref="J3:J52" si="0">I3*0.0393701</f>
        <v>0</v>
      </c>
      <c r="K3">
        <v>136.49</v>
      </c>
      <c r="L3">
        <v>5.58</v>
      </c>
      <c r="M3">
        <v>1.83</v>
      </c>
      <c r="N3">
        <v>9.93</v>
      </c>
      <c r="O3">
        <v>0.20863999999999999</v>
      </c>
      <c r="P3">
        <v>0.23347999999999999</v>
      </c>
      <c r="Q3">
        <v>0.35718</v>
      </c>
      <c r="R3">
        <v>0.36526999999999998</v>
      </c>
      <c r="S3">
        <v>5.7107416000000004</v>
      </c>
      <c r="T3">
        <v>5.58</v>
      </c>
      <c r="U3">
        <v>0.16</v>
      </c>
    </row>
    <row r="4" spans="1:21" x14ac:dyDescent="0.2">
      <c r="A4" t="s">
        <v>262</v>
      </c>
      <c r="B4" t="s">
        <v>224</v>
      </c>
      <c r="C4">
        <v>8.0299999999999994</v>
      </c>
      <c r="D4">
        <v>0.27</v>
      </c>
      <c r="E4">
        <v>16.57</v>
      </c>
      <c r="F4">
        <v>47.07</v>
      </c>
      <c r="G4">
        <v>79.84</v>
      </c>
      <c r="H4">
        <v>18</v>
      </c>
      <c r="I4">
        <v>0</v>
      </c>
      <c r="J4" s="269">
        <f t="shared" si="0"/>
        <v>0</v>
      </c>
      <c r="K4">
        <v>273.64999999999998</v>
      </c>
      <c r="L4">
        <v>6.03</v>
      </c>
      <c r="M4">
        <v>347.58</v>
      </c>
      <c r="N4">
        <v>9.56</v>
      </c>
      <c r="O4">
        <v>0.20644999999999999</v>
      </c>
      <c r="P4">
        <v>0.23250999999999999</v>
      </c>
      <c r="Q4">
        <v>0.35579</v>
      </c>
      <c r="R4">
        <v>0.36607000000000001</v>
      </c>
      <c r="S4">
        <v>11.449515999999999</v>
      </c>
      <c r="T4">
        <v>6.03</v>
      </c>
      <c r="U4">
        <v>0.15</v>
      </c>
    </row>
    <row r="5" spans="1:21" x14ac:dyDescent="0.2">
      <c r="A5" t="s">
        <v>263</v>
      </c>
      <c r="B5" t="s">
        <v>224</v>
      </c>
      <c r="C5">
        <v>8.86</v>
      </c>
      <c r="D5">
        <v>0</v>
      </c>
      <c r="E5">
        <v>18.72</v>
      </c>
      <c r="F5">
        <v>43.61</v>
      </c>
      <c r="G5">
        <v>72.040000000000006</v>
      </c>
      <c r="H5">
        <v>21.79</v>
      </c>
      <c r="I5">
        <v>0</v>
      </c>
      <c r="J5" s="269">
        <f t="shared" si="0"/>
        <v>0</v>
      </c>
      <c r="K5">
        <v>276.3</v>
      </c>
      <c r="L5">
        <v>3.14</v>
      </c>
      <c r="M5">
        <v>336.08</v>
      </c>
      <c r="N5">
        <v>10.39</v>
      </c>
      <c r="O5">
        <v>0.20605000000000001</v>
      </c>
      <c r="P5">
        <v>0.23358999999999999</v>
      </c>
      <c r="Q5">
        <v>0.35603000000000001</v>
      </c>
      <c r="R5">
        <v>0.36663000000000001</v>
      </c>
      <c r="S5">
        <v>11.560392</v>
      </c>
      <c r="T5">
        <v>3.14</v>
      </c>
      <c r="U5">
        <v>0.17</v>
      </c>
    </row>
    <row r="6" spans="1:21" x14ac:dyDescent="0.2">
      <c r="A6" t="s">
        <v>264</v>
      </c>
      <c r="B6" t="s">
        <v>224</v>
      </c>
      <c r="C6">
        <v>10.33</v>
      </c>
      <c r="D6">
        <v>-2.71</v>
      </c>
      <c r="E6">
        <v>21.49</v>
      </c>
      <c r="F6">
        <v>42.11</v>
      </c>
      <c r="G6">
        <v>80.44</v>
      </c>
      <c r="H6">
        <v>19.62</v>
      </c>
      <c r="I6">
        <v>0</v>
      </c>
      <c r="J6" s="269">
        <f t="shared" si="0"/>
        <v>0</v>
      </c>
      <c r="K6">
        <v>278.24</v>
      </c>
      <c r="L6">
        <v>3.54</v>
      </c>
      <c r="M6">
        <v>140.52000000000001</v>
      </c>
      <c r="N6">
        <v>10.58</v>
      </c>
      <c r="O6">
        <v>0.20479</v>
      </c>
      <c r="P6">
        <v>0.23399</v>
      </c>
      <c r="Q6">
        <v>0.35621000000000003</v>
      </c>
      <c r="R6">
        <v>0.36714999999999998</v>
      </c>
      <c r="S6">
        <v>11.641561599999999</v>
      </c>
      <c r="T6">
        <v>3.54</v>
      </c>
      <c r="U6">
        <v>0.25</v>
      </c>
    </row>
    <row r="7" spans="1:21" x14ac:dyDescent="0.2">
      <c r="A7" t="s">
        <v>265</v>
      </c>
      <c r="B7" t="s">
        <v>224</v>
      </c>
      <c r="C7">
        <v>14.79</v>
      </c>
      <c r="D7">
        <v>4.47</v>
      </c>
      <c r="E7">
        <v>27.8</v>
      </c>
      <c r="F7">
        <v>37.51</v>
      </c>
      <c r="G7">
        <v>59.23</v>
      </c>
      <c r="H7">
        <v>8.2100000000000009</v>
      </c>
      <c r="I7">
        <v>0</v>
      </c>
      <c r="J7" s="269">
        <f t="shared" si="0"/>
        <v>0</v>
      </c>
      <c r="K7">
        <v>231.52</v>
      </c>
      <c r="L7">
        <v>8.48</v>
      </c>
      <c r="M7">
        <v>143.88999999999999</v>
      </c>
      <c r="N7">
        <v>11.59</v>
      </c>
      <c r="O7">
        <v>0.20426</v>
      </c>
      <c r="P7">
        <v>0.23533999999999999</v>
      </c>
      <c r="Q7">
        <v>0.35714000000000001</v>
      </c>
      <c r="R7">
        <v>0.3679</v>
      </c>
      <c r="S7">
        <v>9.6867968000000015</v>
      </c>
      <c r="T7">
        <v>8.48</v>
      </c>
      <c r="U7">
        <v>0.17</v>
      </c>
    </row>
    <row r="8" spans="1:21" x14ac:dyDescent="0.2">
      <c r="A8" t="s">
        <v>266</v>
      </c>
      <c r="B8" t="s">
        <v>224</v>
      </c>
      <c r="C8">
        <v>10.99</v>
      </c>
      <c r="D8">
        <v>3.66</v>
      </c>
      <c r="E8">
        <v>19.809999999999999</v>
      </c>
      <c r="F8">
        <v>50.38</v>
      </c>
      <c r="G8">
        <v>74.89</v>
      </c>
      <c r="H8">
        <v>13.45</v>
      </c>
      <c r="I8">
        <v>0</v>
      </c>
      <c r="J8" s="269">
        <f t="shared" si="0"/>
        <v>0</v>
      </c>
      <c r="K8">
        <v>197.34</v>
      </c>
      <c r="L8">
        <v>8.27</v>
      </c>
      <c r="M8">
        <v>196.82</v>
      </c>
      <c r="N8">
        <v>11.95</v>
      </c>
      <c r="O8">
        <v>0.20258000000000001</v>
      </c>
      <c r="P8">
        <v>0.23632</v>
      </c>
      <c r="Q8">
        <v>0.35831000000000002</v>
      </c>
      <c r="R8">
        <v>0.36886000000000002</v>
      </c>
      <c r="S8">
        <v>8.2567056000000001</v>
      </c>
      <c r="T8">
        <v>8.27</v>
      </c>
      <c r="U8">
        <v>0.21</v>
      </c>
    </row>
    <row r="9" spans="1:21" x14ac:dyDescent="0.2">
      <c r="A9" t="s">
        <v>267</v>
      </c>
      <c r="B9" t="s">
        <v>224</v>
      </c>
      <c r="C9">
        <v>9.81</v>
      </c>
      <c r="D9">
        <v>0.75</v>
      </c>
      <c r="E9">
        <v>16.37</v>
      </c>
      <c r="F9">
        <v>36.409999999999997</v>
      </c>
      <c r="G9">
        <v>77.209999999999994</v>
      </c>
      <c r="H9">
        <v>18.059999999999999</v>
      </c>
      <c r="I9">
        <v>0</v>
      </c>
      <c r="J9" s="269">
        <f t="shared" si="0"/>
        <v>0</v>
      </c>
      <c r="K9">
        <v>246.45</v>
      </c>
      <c r="L9">
        <v>9.1199999999999992</v>
      </c>
      <c r="M9">
        <v>305.17</v>
      </c>
      <c r="N9">
        <v>10.93</v>
      </c>
      <c r="O9">
        <v>0.19896</v>
      </c>
      <c r="P9">
        <v>0.23444999999999999</v>
      </c>
      <c r="Q9">
        <v>0.35699999999999998</v>
      </c>
      <c r="R9">
        <v>0.37</v>
      </c>
      <c r="S9">
        <v>10.311468</v>
      </c>
      <c r="T9">
        <v>9.1199999999999992</v>
      </c>
      <c r="U9">
        <v>0.14000000000000001</v>
      </c>
    </row>
    <row r="10" spans="1:21" x14ac:dyDescent="0.2">
      <c r="A10" t="s">
        <v>268</v>
      </c>
      <c r="B10" t="s">
        <v>224</v>
      </c>
      <c r="C10">
        <v>7.58</v>
      </c>
      <c r="D10">
        <v>-3.39</v>
      </c>
      <c r="E10">
        <v>18.32</v>
      </c>
      <c r="F10">
        <v>48.77</v>
      </c>
      <c r="G10">
        <v>89.55</v>
      </c>
      <c r="H10">
        <v>15.21</v>
      </c>
      <c r="I10">
        <v>0</v>
      </c>
      <c r="J10" s="269">
        <f t="shared" si="0"/>
        <v>0</v>
      </c>
      <c r="K10">
        <v>238.77</v>
      </c>
      <c r="L10">
        <v>3.49</v>
      </c>
      <c r="M10">
        <v>291.08999999999997</v>
      </c>
      <c r="N10">
        <v>10.37</v>
      </c>
      <c r="O10">
        <v>0.19571</v>
      </c>
      <c r="P10">
        <v>0.23322000000000001</v>
      </c>
      <c r="Q10">
        <v>0.35577999999999999</v>
      </c>
      <c r="R10">
        <v>0.37051000000000001</v>
      </c>
      <c r="S10">
        <v>9.9901368000000002</v>
      </c>
      <c r="T10">
        <v>3.49</v>
      </c>
      <c r="U10">
        <v>0.13</v>
      </c>
    </row>
    <row r="11" spans="1:21" x14ac:dyDescent="0.2">
      <c r="A11" t="s">
        <v>269</v>
      </c>
      <c r="B11" t="s">
        <v>224</v>
      </c>
      <c r="C11">
        <v>7.78</v>
      </c>
      <c r="D11">
        <v>-4.4800000000000004</v>
      </c>
      <c r="E11">
        <v>18.72</v>
      </c>
      <c r="F11">
        <v>49.69</v>
      </c>
      <c r="G11">
        <v>90.64</v>
      </c>
      <c r="H11">
        <v>18.190000000000001</v>
      </c>
      <c r="I11">
        <v>0</v>
      </c>
      <c r="J11" s="269">
        <f t="shared" si="0"/>
        <v>0</v>
      </c>
      <c r="K11">
        <v>284.41000000000003</v>
      </c>
      <c r="L11">
        <v>2.1</v>
      </c>
      <c r="M11">
        <v>234.76</v>
      </c>
      <c r="N11">
        <v>11.48</v>
      </c>
      <c r="O11">
        <v>0.19439000000000001</v>
      </c>
      <c r="P11">
        <v>0.23388</v>
      </c>
      <c r="Q11">
        <v>0.35580000000000001</v>
      </c>
      <c r="R11">
        <v>0.37068000000000001</v>
      </c>
      <c r="S11">
        <v>11.899714400000001</v>
      </c>
      <c r="T11">
        <v>2.1</v>
      </c>
      <c r="U11">
        <v>0.18</v>
      </c>
    </row>
    <row r="12" spans="1:21" x14ac:dyDescent="0.2">
      <c r="A12" t="s">
        <v>270</v>
      </c>
      <c r="B12" t="s">
        <v>224</v>
      </c>
      <c r="C12">
        <v>10.81</v>
      </c>
      <c r="D12">
        <v>0.68</v>
      </c>
      <c r="E12">
        <v>20.010000000000002</v>
      </c>
      <c r="F12">
        <v>40.85</v>
      </c>
      <c r="G12">
        <v>71.680000000000007</v>
      </c>
      <c r="H12">
        <v>17.239999999999998</v>
      </c>
      <c r="I12">
        <v>0</v>
      </c>
      <c r="J12" s="269">
        <f t="shared" si="0"/>
        <v>0</v>
      </c>
      <c r="K12">
        <v>275.85000000000002</v>
      </c>
      <c r="L12">
        <v>4.74</v>
      </c>
      <c r="M12">
        <v>325.66000000000003</v>
      </c>
      <c r="N12">
        <v>11.98</v>
      </c>
      <c r="O12">
        <v>0.19247</v>
      </c>
      <c r="P12">
        <v>0.23430999999999999</v>
      </c>
      <c r="Q12">
        <v>0.35674</v>
      </c>
      <c r="R12">
        <v>0.37111</v>
      </c>
      <c r="S12">
        <v>11.541563999999999</v>
      </c>
      <c r="T12">
        <v>4.74</v>
      </c>
      <c r="U12">
        <v>0.17</v>
      </c>
    </row>
    <row r="13" spans="1:21" x14ac:dyDescent="0.2">
      <c r="A13" t="s">
        <v>271</v>
      </c>
      <c r="B13" t="s">
        <v>224</v>
      </c>
      <c r="C13">
        <v>8.33</v>
      </c>
      <c r="D13">
        <v>-2.44</v>
      </c>
      <c r="E13">
        <v>17.79</v>
      </c>
      <c r="F13">
        <v>37.520000000000003</v>
      </c>
      <c r="G13">
        <v>81.489999999999995</v>
      </c>
      <c r="H13">
        <v>13.92</v>
      </c>
      <c r="I13">
        <v>0</v>
      </c>
      <c r="J13" s="269">
        <f t="shared" si="0"/>
        <v>0</v>
      </c>
      <c r="K13">
        <v>291.89</v>
      </c>
      <c r="L13">
        <v>3.6</v>
      </c>
      <c r="M13">
        <v>329.95</v>
      </c>
      <c r="N13">
        <v>11.62</v>
      </c>
      <c r="O13">
        <v>0.18951999999999999</v>
      </c>
      <c r="P13">
        <v>0.23338999999999999</v>
      </c>
      <c r="Q13">
        <v>0.35643000000000002</v>
      </c>
      <c r="R13">
        <v>0.37175000000000002</v>
      </c>
      <c r="S13">
        <v>12.212677599999999</v>
      </c>
      <c r="T13">
        <v>3.6</v>
      </c>
      <c r="U13">
        <v>0.2</v>
      </c>
    </row>
    <row r="14" spans="1:21" x14ac:dyDescent="0.2">
      <c r="A14" t="s">
        <v>272</v>
      </c>
      <c r="B14" t="s">
        <v>224</v>
      </c>
      <c r="C14">
        <v>13.05</v>
      </c>
      <c r="D14">
        <v>-0.26</v>
      </c>
      <c r="E14">
        <v>25.02</v>
      </c>
      <c r="F14">
        <v>33.299999999999997</v>
      </c>
      <c r="G14">
        <v>53.69</v>
      </c>
      <c r="H14">
        <v>14.52</v>
      </c>
      <c r="I14">
        <v>0</v>
      </c>
      <c r="J14" s="269">
        <f t="shared" si="0"/>
        <v>0</v>
      </c>
      <c r="K14">
        <v>290.27</v>
      </c>
      <c r="L14">
        <v>3.73</v>
      </c>
      <c r="M14">
        <v>146.37</v>
      </c>
      <c r="N14">
        <v>11.91</v>
      </c>
      <c r="O14">
        <v>0.18694</v>
      </c>
      <c r="P14">
        <v>0.23289000000000001</v>
      </c>
      <c r="Q14">
        <v>0.35596</v>
      </c>
      <c r="R14">
        <v>0.37229000000000001</v>
      </c>
      <c r="S14">
        <v>12.1448968</v>
      </c>
      <c r="T14">
        <v>3.73</v>
      </c>
      <c r="U14">
        <v>0.23</v>
      </c>
    </row>
    <row r="15" spans="1:21" x14ac:dyDescent="0.2">
      <c r="A15" t="s">
        <v>273</v>
      </c>
      <c r="B15" t="s">
        <v>224</v>
      </c>
      <c r="C15">
        <v>18.87</v>
      </c>
      <c r="D15">
        <v>4.47</v>
      </c>
      <c r="E15">
        <v>31.64</v>
      </c>
      <c r="F15">
        <v>33.409999999999997</v>
      </c>
      <c r="G15">
        <v>75.08</v>
      </c>
      <c r="H15">
        <v>7.46</v>
      </c>
      <c r="I15">
        <v>0</v>
      </c>
      <c r="J15" s="269">
        <f t="shared" si="0"/>
        <v>0</v>
      </c>
      <c r="K15">
        <v>287.64</v>
      </c>
      <c r="L15">
        <v>2.85</v>
      </c>
      <c r="M15">
        <v>255.58</v>
      </c>
      <c r="N15">
        <v>14.65</v>
      </c>
      <c r="O15">
        <v>0.18745999999999999</v>
      </c>
      <c r="P15">
        <v>0.23615</v>
      </c>
      <c r="Q15">
        <v>0.35810999999999998</v>
      </c>
      <c r="R15">
        <v>0.37269000000000002</v>
      </c>
      <c r="S15">
        <v>12.0348576</v>
      </c>
      <c r="T15">
        <v>2.85</v>
      </c>
      <c r="U15">
        <v>0.25</v>
      </c>
    </row>
    <row r="16" spans="1:21" x14ac:dyDescent="0.2">
      <c r="A16" t="s">
        <v>274</v>
      </c>
      <c r="B16" t="s">
        <v>224</v>
      </c>
      <c r="C16">
        <v>19.899999999999999</v>
      </c>
      <c r="D16">
        <v>7.59</v>
      </c>
      <c r="E16">
        <v>30.62</v>
      </c>
      <c r="F16">
        <v>27.05</v>
      </c>
      <c r="G16">
        <v>47.65</v>
      </c>
      <c r="H16">
        <v>8.75</v>
      </c>
      <c r="I16">
        <v>0</v>
      </c>
      <c r="J16" s="269">
        <f t="shared" si="0"/>
        <v>0</v>
      </c>
      <c r="K16">
        <v>283.7</v>
      </c>
      <c r="L16">
        <v>3.31</v>
      </c>
      <c r="M16">
        <v>49.41</v>
      </c>
      <c r="N16">
        <v>15.92</v>
      </c>
      <c r="O16">
        <v>0.18598000000000001</v>
      </c>
      <c r="P16">
        <v>0.23799000000000001</v>
      </c>
      <c r="Q16">
        <v>0.36037000000000002</v>
      </c>
      <c r="R16">
        <v>0.37436999999999998</v>
      </c>
      <c r="S16">
        <v>11.870008</v>
      </c>
      <c r="T16">
        <v>3.31</v>
      </c>
      <c r="U16">
        <v>0.34</v>
      </c>
    </row>
    <row r="17" spans="1:21" x14ac:dyDescent="0.2">
      <c r="A17" t="s">
        <v>275</v>
      </c>
      <c r="B17" t="s">
        <v>224</v>
      </c>
      <c r="C17">
        <v>20.5</v>
      </c>
      <c r="D17">
        <v>9.75</v>
      </c>
      <c r="E17">
        <v>31.72</v>
      </c>
      <c r="F17">
        <v>32.72</v>
      </c>
      <c r="G17">
        <v>84.81</v>
      </c>
      <c r="H17">
        <v>3.26</v>
      </c>
      <c r="I17">
        <v>0</v>
      </c>
      <c r="J17" s="269">
        <f t="shared" si="0"/>
        <v>0</v>
      </c>
      <c r="K17">
        <v>295</v>
      </c>
      <c r="L17">
        <v>7.2</v>
      </c>
      <c r="M17">
        <v>156.31</v>
      </c>
      <c r="N17">
        <v>16.510000000000002</v>
      </c>
      <c r="O17">
        <v>0.18231</v>
      </c>
      <c r="P17">
        <v>0.23880999999999999</v>
      </c>
      <c r="Q17">
        <v>0.36209000000000002</v>
      </c>
      <c r="R17">
        <v>0.37633</v>
      </c>
      <c r="S17">
        <v>12.3428</v>
      </c>
      <c r="T17">
        <v>7.2</v>
      </c>
      <c r="U17">
        <v>0.2</v>
      </c>
    </row>
    <row r="18" spans="1:21" x14ac:dyDescent="0.2">
      <c r="A18" t="s">
        <v>276</v>
      </c>
      <c r="B18" t="s">
        <v>224</v>
      </c>
      <c r="C18">
        <v>14.13</v>
      </c>
      <c r="D18">
        <v>6.36</v>
      </c>
      <c r="E18">
        <v>20.85</v>
      </c>
      <c r="F18">
        <v>49.99</v>
      </c>
      <c r="G18">
        <v>92.56</v>
      </c>
      <c r="H18">
        <v>28.66</v>
      </c>
      <c r="I18">
        <v>1.78</v>
      </c>
      <c r="J18" s="269">
        <f t="shared" si="0"/>
        <v>7.0078777999999994E-2</v>
      </c>
      <c r="K18">
        <v>223.44</v>
      </c>
      <c r="L18">
        <v>7.69</v>
      </c>
      <c r="M18">
        <v>292.98</v>
      </c>
      <c r="N18">
        <v>14.93</v>
      </c>
      <c r="O18">
        <v>0.17544000000000001</v>
      </c>
      <c r="P18">
        <v>0.23552000000000001</v>
      </c>
      <c r="Q18">
        <v>0.36126999999999998</v>
      </c>
      <c r="R18">
        <v>0.37802999999999998</v>
      </c>
      <c r="S18">
        <v>9.3487296000000004</v>
      </c>
      <c r="T18">
        <v>7.69</v>
      </c>
      <c r="U18">
        <v>0.2</v>
      </c>
    </row>
    <row r="19" spans="1:21" x14ac:dyDescent="0.2">
      <c r="A19" t="s">
        <v>277</v>
      </c>
      <c r="B19" t="s">
        <v>224</v>
      </c>
      <c r="C19">
        <v>15.02</v>
      </c>
      <c r="D19">
        <v>0.95</v>
      </c>
      <c r="E19">
        <v>26.38</v>
      </c>
      <c r="F19">
        <v>47.56</v>
      </c>
      <c r="G19">
        <v>88.98</v>
      </c>
      <c r="H19">
        <v>17.78</v>
      </c>
      <c r="I19">
        <v>0</v>
      </c>
      <c r="J19" s="269">
        <f t="shared" si="0"/>
        <v>0</v>
      </c>
      <c r="K19">
        <v>265.11</v>
      </c>
      <c r="L19">
        <v>4.3600000000000003</v>
      </c>
      <c r="M19">
        <v>134.74</v>
      </c>
      <c r="N19">
        <v>14.29</v>
      </c>
      <c r="O19">
        <v>0.17100000000000001</v>
      </c>
      <c r="P19">
        <v>0.23297999999999999</v>
      </c>
      <c r="Q19">
        <v>0.35941000000000001</v>
      </c>
      <c r="R19">
        <v>0.37887999999999999</v>
      </c>
      <c r="S19">
        <v>11.0922024</v>
      </c>
      <c r="T19">
        <v>4.3600000000000003</v>
      </c>
      <c r="U19">
        <v>0.11</v>
      </c>
    </row>
    <row r="20" spans="1:21" x14ac:dyDescent="0.2">
      <c r="A20" t="s">
        <v>278</v>
      </c>
      <c r="B20" t="s">
        <v>224</v>
      </c>
      <c r="C20">
        <v>5.6</v>
      </c>
      <c r="D20">
        <v>2.57</v>
      </c>
      <c r="E20">
        <v>8.25</v>
      </c>
      <c r="F20">
        <v>56.58</v>
      </c>
      <c r="G20">
        <v>84.73</v>
      </c>
      <c r="H20">
        <v>35.47</v>
      </c>
      <c r="I20">
        <v>0</v>
      </c>
      <c r="J20" s="269">
        <f t="shared" si="0"/>
        <v>0</v>
      </c>
      <c r="K20">
        <v>156.86000000000001</v>
      </c>
      <c r="L20">
        <v>5.53</v>
      </c>
      <c r="M20">
        <v>360</v>
      </c>
      <c r="N20">
        <v>13.1</v>
      </c>
      <c r="O20">
        <v>0.16619</v>
      </c>
      <c r="P20">
        <v>0.23028999999999999</v>
      </c>
      <c r="Q20">
        <v>0.35869000000000001</v>
      </c>
      <c r="R20">
        <v>0.37908999999999998</v>
      </c>
      <c r="S20">
        <v>6.5630224000000013</v>
      </c>
      <c r="T20">
        <v>5.53</v>
      </c>
      <c r="U20">
        <v>0.08</v>
      </c>
    </row>
    <row r="21" spans="1:21" x14ac:dyDescent="0.2">
      <c r="A21" t="s">
        <v>279</v>
      </c>
      <c r="B21" t="s">
        <v>224</v>
      </c>
      <c r="C21">
        <v>6.17</v>
      </c>
      <c r="D21">
        <v>2.11</v>
      </c>
      <c r="E21">
        <v>9.75</v>
      </c>
      <c r="F21">
        <v>53.78</v>
      </c>
      <c r="G21">
        <v>88.98</v>
      </c>
      <c r="H21">
        <v>34.79</v>
      </c>
      <c r="I21">
        <v>1.52</v>
      </c>
      <c r="J21" s="269">
        <f t="shared" si="0"/>
        <v>5.9842552E-2</v>
      </c>
      <c r="K21">
        <v>85.12</v>
      </c>
      <c r="L21">
        <v>2.1</v>
      </c>
      <c r="M21">
        <v>25.17</v>
      </c>
      <c r="N21">
        <v>11.91</v>
      </c>
      <c r="O21">
        <v>0.16163</v>
      </c>
      <c r="P21">
        <v>0.22659000000000001</v>
      </c>
      <c r="Q21">
        <v>0.35641</v>
      </c>
      <c r="R21">
        <v>0.37891000000000002</v>
      </c>
      <c r="S21">
        <v>3.5614208000000001</v>
      </c>
      <c r="T21">
        <v>2.1</v>
      </c>
      <c r="U21">
        <v>0.03</v>
      </c>
    </row>
    <row r="22" spans="1:21" x14ac:dyDescent="0.2">
      <c r="A22" t="s">
        <v>280</v>
      </c>
      <c r="B22" t="s">
        <v>224</v>
      </c>
      <c r="C22">
        <v>0.99</v>
      </c>
      <c r="D22">
        <v>-1.08</v>
      </c>
      <c r="E22">
        <v>2.4500000000000002</v>
      </c>
      <c r="F22">
        <v>86.16</v>
      </c>
      <c r="G22">
        <v>97.82</v>
      </c>
      <c r="H22">
        <v>74.12</v>
      </c>
      <c r="I22">
        <v>2.0299999999999998</v>
      </c>
      <c r="J22" s="269">
        <f t="shared" si="0"/>
        <v>7.9921302999999985E-2</v>
      </c>
      <c r="K22">
        <v>68.5</v>
      </c>
      <c r="L22">
        <v>1.99</v>
      </c>
      <c r="M22">
        <v>68.58</v>
      </c>
      <c r="N22">
        <v>9.4499999999999993</v>
      </c>
      <c r="O22">
        <v>0.15608</v>
      </c>
      <c r="P22">
        <v>0.22176999999999999</v>
      </c>
      <c r="Q22">
        <v>0.35365999999999997</v>
      </c>
      <c r="R22">
        <v>0.37816</v>
      </c>
      <c r="S22">
        <v>2.8660399999999999</v>
      </c>
      <c r="T22">
        <v>1.99</v>
      </c>
      <c r="U22">
        <v>0.12</v>
      </c>
    </row>
    <row r="23" spans="1:21" x14ac:dyDescent="0.2">
      <c r="A23" t="s">
        <v>281</v>
      </c>
      <c r="B23" t="s">
        <v>224</v>
      </c>
      <c r="C23">
        <v>6.75</v>
      </c>
      <c r="D23">
        <v>-0.67</v>
      </c>
      <c r="E23">
        <v>15.28</v>
      </c>
      <c r="F23">
        <v>68.38</v>
      </c>
      <c r="G23">
        <v>97.51</v>
      </c>
      <c r="H23">
        <v>30.36</v>
      </c>
      <c r="I23">
        <v>0</v>
      </c>
      <c r="J23" s="269">
        <f t="shared" si="0"/>
        <v>0</v>
      </c>
      <c r="K23">
        <v>306.33</v>
      </c>
      <c r="L23">
        <v>3.28</v>
      </c>
      <c r="M23">
        <v>234.69</v>
      </c>
      <c r="N23">
        <v>11.01</v>
      </c>
      <c r="O23">
        <v>0.15726999999999999</v>
      </c>
      <c r="P23">
        <v>0.22159000000000001</v>
      </c>
      <c r="Q23">
        <v>0.35171999999999998</v>
      </c>
      <c r="R23">
        <v>0.37659999999999999</v>
      </c>
      <c r="S23">
        <v>12.8168472</v>
      </c>
      <c r="T23">
        <v>3.28</v>
      </c>
      <c r="U23">
        <v>0.19</v>
      </c>
    </row>
    <row r="24" spans="1:21" x14ac:dyDescent="0.2">
      <c r="A24" t="s">
        <v>282</v>
      </c>
      <c r="B24" t="s">
        <v>224</v>
      </c>
      <c r="C24">
        <v>15.14</v>
      </c>
      <c r="D24">
        <v>4.34</v>
      </c>
      <c r="E24">
        <v>27.93</v>
      </c>
      <c r="F24">
        <v>47.9</v>
      </c>
      <c r="G24">
        <v>82.83</v>
      </c>
      <c r="H24">
        <v>17.920000000000002</v>
      </c>
      <c r="I24">
        <v>0</v>
      </c>
      <c r="J24" s="269">
        <f t="shared" si="0"/>
        <v>0</v>
      </c>
      <c r="K24">
        <v>222.76</v>
      </c>
      <c r="L24">
        <v>4.29</v>
      </c>
      <c r="M24">
        <v>154.68</v>
      </c>
      <c r="N24">
        <v>12.74</v>
      </c>
      <c r="O24">
        <v>0.15970000000000001</v>
      </c>
      <c r="P24">
        <v>0.22394</v>
      </c>
      <c r="Q24">
        <v>0.35348000000000002</v>
      </c>
      <c r="R24">
        <v>0.37597999999999998</v>
      </c>
      <c r="S24">
        <v>9.3202783999999994</v>
      </c>
      <c r="T24">
        <v>4.29</v>
      </c>
      <c r="U24">
        <v>0.23</v>
      </c>
    </row>
    <row r="25" spans="1:21" x14ac:dyDescent="0.2">
      <c r="A25" t="s">
        <v>283</v>
      </c>
      <c r="B25" t="s">
        <v>224</v>
      </c>
      <c r="C25">
        <v>14.3</v>
      </c>
      <c r="D25">
        <v>7.38</v>
      </c>
      <c r="E25">
        <v>20.76</v>
      </c>
      <c r="F25">
        <v>32.86</v>
      </c>
      <c r="G25">
        <v>69.75</v>
      </c>
      <c r="H25">
        <v>11.41</v>
      </c>
      <c r="I25">
        <v>0</v>
      </c>
      <c r="J25" s="269">
        <f t="shared" si="0"/>
        <v>0</v>
      </c>
      <c r="K25">
        <v>309.38</v>
      </c>
      <c r="L25">
        <v>4.01</v>
      </c>
      <c r="M25">
        <v>33.01</v>
      </c>
      <c r="N25">
        <v>14.24</v>
      </c>
      <c r="O25">
        <v>0.16234000000000001</v>
      </c>
      <c r="P25">
        <v>0.22638</v>
      </c>
      <c r="Q25">
        <v>0.35543000000000002</v>
      </c>
      <c r="R25">
        <v>0.37658999999999998</v>
      </c>
      <c r="S25">
        <v>12.944459200000001</v>
      </c>
      <c r="T25">
        <v>4.01</v>
      </c>
      <c r="U25">
        <v>0.2</v>
      </c>
    </row>
    <row r="26" spans="1:21" x14ac:dyDescent="0.2">
      <c r="A26" t="s">
        <v>284</v>
      </c>
      <c r="B26" t="s">
        <v>224</v>
      </c>
      <c r="C26">
        <v>13.45</v>
      </c>
      <c r="D26">
        <v>7.45</v>
      </c>
      <c r="E26">
        <v>19.28</v>
      </c>
      <c r="F26">
        <v>41.42</v>
      </c>
      <c r="G26">
        <v>60.98</v>
      </c>
      <c r="H26">
        <v>25.87</v>
      </c>
      <c r="I26">
        <v>0</v>
      </c>
      <c r="J26" s="269">
        <f t="shared" si="0"/>
        <v>0</v>
      </c>
      <c r="K26">
        <v>188.03</v>
      </c>
      <c r="L26">
        <v>5.92</v>
      </c>
      <c r="M26">
        <v>140.26</v>
      </c>
      <c r="N26">
        <v>13.92</v>
      </c>
      <c r="O26">
        <v>0.16255</v>
      </c>
      <c r="P26">
        <v>0.22592000000000001</v>
      </c>
      <c r="Q26">
        <v>0.35608000000000001</v>
      </c>
      <c r="R26">
        <v>0.37776999999999999</v>
      </c>
      <c r="S26">
        <v>7.8671752000000001</v>
      </c>
      <c r="T26">
        <v>5.92</v>
      </c>
      <c r="U26">
        <v>0.12</v>
      </c>
    </row>
    <row r="27" spans="1:21" x14ac:dyDescent="0.2">
      <c r="A27" t="s">
        <v>285</v>
      </c>
      <c r="B27" t="s">
        <v>224</v>
      </c>
      <c r="C27">
        <v>15.14</v>
      </c>
      <c r="D27">
        <v>11.78</v>
      </c>
      <c r="E27">
        <v>25.84</v>
      </c>
      <c r="F27">
        <v>77.14</v>
      </c>
      <c r="G27">
        <v>99.87</v>
      </c>
      <c r="H27">
        <v>49.34</v>
      </c>
      <c r="I27">
        <v>16.260000000000002</v>
      </c>
      <c r="J27" s="269">
        <f t="shared" si="0"/>
        <v>0.64015782600000004</v>
      </c>
      <c r="K27">
        <v>174.87</v>
      </c>
      <c r="L27">
        <v>6</v>
      </c>
      <c r="M27">
        <v>109.3</v>
      </c>
      <c r="N27">
        <v>14.75</v>
      </c>
      <c r="O27">
        <v>0.18854000000000001</v>
      </c>
      <c r="P27">
        <v>0.22781000000000001</v>
      </c>
      <c r="Q27">
        <v>0.35638999999999998</v>
      </c>
      <c r="R27">
        <v>0.37851000000000001</v>
      </c>
      <c r="S27">
        <v>7.3165608000000004</v>
      </c>
      <c r="T27">
        <v>6</v>
      </c>
      <c r="U27">
        <v>0.13</v>
      </c>
    </row>
    <row r="28" spans="1:21" x14ac:dyDescent="0.2">
      <c r="A28" t="s">
        <v>286</v>
      </c>
      <c r="B28" t="s">
        <v>224</v>
      </c>
      <c r="C28">
        <v>14.34</v>
      </c>
      <c r="D28">
        <v>10.08</v>
      </c>
      <c r="E28">
        <v>20.96</v>
      </c>
      <c r="F28">
        <v>73.62</v>
      </c>
      <c r="G28">
        <v>98.33</v>
      </c>
      <c r="H28">
        <v>40.33</v>
      </c>
      <c r="I28">
        <v>0</v>
      </c>
      <c r="J28" s="269">
        <f t="shared" si="0"/>
        <v>0</v>
      </c>
      <c r="K28">
        <v>205.08</v>
      </c>
      <c r="L28">
        <v>4.9800000000000004</v>
      </c>
      <c r="M28">
        <v>314.5</v>
      </c>
      <c r="N28">
        <v>14.38</v>
      </c>
      <c r="O28">
        <v>0.25468000000000002</v>
      </c>
      <c r="P28">
        <v>0.23476</v>
      </c>
      <c r="Q28">
        <v>0.37024000000000001</v>
      </c>
      <c r="R28">
        <v>0.37969999999999998</v>
      </c>
      <c r="S28">
        <v>8.5805472000000016</v>
      </c>
      <c r="T28">
        <v>4.9800000000000004</v>
      </c>
      <c r="U28">
        <v>7.0000000000000007E-2</v>
      </c>
    </row>
    <row r="29" spans="1:21" x14ac:dyDescent="0.2">
      <c r="A29" t="s">
        <v>287</v>
      </c>
      <c r="B29" t="s">
        <v>224</v>
      </c>
      <c r="C29">
        <v>10.4</v>
      </c>
      <c r="D29">
        <v>7.31</v>
      </c>
      <c r="E29">
        <v>13.26</v>
      </c>
      <c r="F29">
        <v>82.83</v>
      </c>
      <c r="G29">
        <v>98.2</v>
      </c>
      <c r="H29">
        <v>65.150000000000006</v>
      </c>
      <c r="I29">
        <v>17.53</v>
      </c>
      <c r="J29" s="269">
        <f t="shared" si="0"/>
        <v>0.69015785299999999</v>
      </c>
      <c r="K29">
        <v>121.4</v>
      </c>
      <c r="L29">
        <v>4.99</v>
      </c>
      <c r="M29">
        <v>18.66</v>
      </c>
      <c r="N29">
        <v>12.65</v>
      </c>
      <c r="O29">
        <v>0.25291999999999998</v>
      </c>
      <c r="P29">
        <v>0.23613999999999999</v>
      </c>
      <c r="Q29">
        <v>0.38372000000000001</v>
      </c>
      <c r="R29">
        <v>0.38036999999999999</v>
      </c>
      <c r="S29">
        <v>5.0793760000000008</v>
      </c>
      <c r="T29">
        <v>4.99</v>
      </c>
      <c r="U29">
        <v>0.09</v>
      </c>
    </row>
    <row r="30" spans="1:21" x14ac:dyDescent="0.2">
      <c r="A30" t="s">
        <v>288</v>
      </c>
      <c r="B30" t="s">
        <v>224</v>
      </c>
      <c r="C30">
        <v>9.0299999999999994</v>
      </c>
      <c r="D30">
        <v>5.9</v>
      </c>
      <c r="E30">
        <v>14.21</v>
      </c>
      <c r="F30">
        <v>77.75</v>
      </c>
      <c r="G30">
        <v>99.26</v>
      </c>
      <c r="H30">
        <v>44.7</v>
      </c>
      <c r="I30">
        <v>0.51</v>
      </c>
      <c r="J30" s="269">
        <f t="shared" si="0"/>
        <v>2.0078750999999999E-2</v>
      </c>
      <c r="K30">
        <v>182.33</v>
      </c>
      <c r="L30">
        <v>3.7</v>
      </c>
      <c r="M30">
        <v>321.67</v>
      </c>
      <c r="N30">
        <v>11.54</v>
      </c>
      <c r="O30">
        <v>0.28148000000000001</v>
      </c>
      <c r="P30">
        <v>0.25169999999999998</v>
      </c>
      <c r="Q30">
        <v>0.41153000000000001</v>
      </c>
      <c r="R30">
        <v>0.38044</v>
      </c>
      <c r="S30">
        <v>7.6286872000000008</v>
      </c>
      <c r="T30">
        <v>3.7</v>
      </c>
      <c r="U30">
        <v>0.17</v>
      </c>
    </row>
    <row r="31" spans="1:21" x14ac:dyDescent="0.2">
      <c r="A31" t="s">
        <v>289</v>
      </c>
      <c r="B31" t="s">
        <v>224</v>
      </c>
      <c r="C31">
        <v>14.26</v>
      </c>
      <c r="D31">
        <v>2.72</v>
      </c>
      <c r="E31">
        <v>23.66</v>
      </c>
      <c r="F31">
        <v>55.09</v>
      </c>
      <c r="G31">
        <v>93.06</v>
      </c>
      <c r="H31">
        <v>23.35</v>
      </c>
      <c r="I31">
        <v>0</v>
      </c>
      <c r="J31" s="269">
        <f t="shared" si="0"/>
        <v>0</v>
      </c>
      <c r="K31">
        <v>284.67</v>
      </c>
      <c r="L31">
        <v>2.36</v>
      </c>
      <c r="M31">
        <v>254.03</v>
      </c>
      <c r="N31">
        <v>13.21</v>
      </c>
      <c r="O31">
        <v>0.26438</v>
      </c>
      <c r="P31">
        <v>0.25973000000000002</v>
      </c>
      <c r="Q31">
        <v>0.40305000000000002</v>
      </c>
      <c r="R31">
        <v>0.38063000000000002</v>
      </c>
      <c r="S31">
        <v>11.9105928</v>
      </c>
      <c r="T31">
        <v>2.36</v>
      </c>
      <c r="U31">
        <v>0.23</v>
      </c>
    </row>
    <row r="32" spans="1:21" x14ac:dyDescent="0.2">
      <c r="A32" t="s">
        <v>290</v>
      </c>
      <c r="B32" t="s">
        <v>224</v>
      </c>
      <c r="C32">
        <v>16.23</v>
      </c>
      <c r="D32">
        <v>9.61</v>
      </c>
      <c r="E32">
        <v>24.28</v>
      </c>
      <c r="F32">
        <v>47.2</v>
      </c>
      <c r="G32">
        <v>92.84</v>
      </c>
      <c r="H32">
        <v>18.46</v>
      </c>
      <c r="I32">
        <v>0</v>
      </c>
      <c r="J32" s="269">
        <f t="shared" si="0"/>
        <v>0</v>
      </c>
      <c r="K32">
        <v>320.64999999999998</v>
      </c>
      <c r="L32">
        <v>4.74</v>
      </c>
      <c r="M32">
        <v>14.2</v>
      </c>
      <c r="N32">
        <v>15.42</v>
      </c>
      <c r="O32">
        <v>0.25724999999999998</v>
      </c>
      <c r="P32">
        <v>0.26734000000000002</v>
      </c>
      <c r="Q32">
        <v>0.40199000000000001</v>
      </c>
      <c r="R32">
        <v>0.38157000000000002</v>
      </c>
      <c r="S32">
        <v>13.415996</v>
      </c>
      <c r="T32">
        <v>4.74</v>
      </c>
      <c r="U32">
        <v>0.11</v>
      </c>
    </row>
    <row r="33" spans="1:21" x14ac:dyDescent="0.2">
      <c r="A33" t="s">
        <v>291</v>
      </c>
      <c r="B33" t="s">
        <v>224</v>
      </c>
      <c r="C33">
        <v>11.66</v>
      </c>
      <c r="D33">
        <v>7.98</v>
      </c>
      <c r="E33">
        <v>17.98</v>
      </c>
      <c r="F33">
        <v>65.709999999999994</v>
      </c>
      <c r="G33">
        <v>98.01</v>
      </c>
      <c r="H33">
        <v>39.75</v>
      </c>
      <c r="I33">
        <v>4.32</v>
      </c>
      <c r="J33" s="269">
        <f t="shared" si="0"/>
        <v>0.17007883200000001</v>
      </c>
      <c r="K33">
        <v>141.06</v>
      </c>
      <c r="L33">
        <v>4.95</v>
      </c>
      <c r="M33">
        <v>78.78</v>
      </c>
      <c r="N33">
        <v>13.84</v>
      </c>
      <c r="O33">
        <v>0.24961</v>
      </c>
      <c r="P33">
        <v>0.26857999999999999</v>
      </c>
      <c r="Q33">
        <v>0.3997</v>
      </c>
      <c r="R33">
        <v>0.38340000000000002</v>
      </c>
      <c r="S33">
        <v>5.9019503999999996</v>
      </c>
      <c r="T33">
        <v>4.95</v>
      </c>
      <c r="U33">
        <v>0.19</v>
      </c>
    </row>
    <row r="34" spans="1:21" x14ac:dyDescent="0.2">
      <c r="A34" t="s">
        <v>292</v>
      </c>
      <c r="B34" t="s">
        <v>224</v>
      </c>
      <c r="C34">
        <v>12.11</v>
      </c>
      <c r="D34">
        <v>5.96</v>
      </c>
      <c r="E34">
        <v>18.59</v>
      </c>
      <c r="F34">
        <v>53.96</v>
      </c>
      <c r="G34">
        <v>98.76</v>
      </c>
      <c r="H34">
        <v>20.51</v>
      </c>
      <c r="I34">
        <v>0.25</v>
      </c>
      <c r="J34" s="269">
        <f t="shared" si="0"/>
        <v>9.8425249999999995E-3</v>
      </c>
      <c r="K34">
        <v>319.83</v>
      </c>
      <c r="L34">
        <v>4.26</v>
      </c>
      <c r="M34">
        <v>2.2999999999999998</v>
      </c>
      <c r="N34">
        <v>13.99</v>
      </c>
      <c r="O34">
        <v>0.25359999999999999</v>
      </c>
      <c r="P34">
        <v>0.27017999999999998</v>
      </c>
      <c r="Q34">
        <v>0.39705000000000001</v>
      </c>
      <c r="R34">
        <v>0.38455</v>
      </c>
      <c r="S34">
        <v>13.3816872</v>
      </c>
      <c r="T34">
        <v>4.26</v>
      </c>
      <c r="U34">
        <v>0.19</v>
      </c>
    </row>
    <row r="35" spans="1:21" x14ac:dyDescent="0.2">
      <c r="A35" t="s">
        <v>293</v>
      </c>
      <c r="B35" t="s">
        <v>224</v>
      </c>
      <c r="C35">
        <v>14.14</v>
      </c>
      <c r="D35">
        <v>4.6100000000000003</v>
      </c>
      <c r="E35">
        <v>24.89</v>
      </c>
      <c r="F35">
        <v>58.93</v>
      </c>
      <c r="G35">
        <v>96.38</v>
      </c>
      <c r="H35">
        <v>27.9</v>
      </c>
      <c r="I35">
        <v>5.59</v>
      </c>
      <c r="J35" s="269">
        <f t="shared" si="0"/>
        <v>0.22007885899999999</v>
      </c>
      <c r="K35">
        <v>299.8</v>
      </c>
      <c r="L35">
        <v>6.72</v>
      </c>
      <c r="M35">
        <v>152.6</v>
      </c>
      <c r="N35">
        <v>14.55</v>
      </c>
      <c r="O35">
        <v>0.25185999999999997</v>
      </c>
      <c r="P35">
        <v>0.27227000000000001</v>
      </c>
      <c r="Q35">
        <v>0.39573000000000003</v>
      </c>
      <c r="R35">
        <v>0.38538</v>
      </c>
      <c r="S35">
        <v>12.543632000000001</v>
      </c>
      <c r="T35">
        <v>6.72</v>
      </c>
      <c r="U35">
        <v>0.15</v>
      </c>
    </row>
    <row r="36" spans="1:21" x14ac:dyDescent="0.2">
      <c r="A36" t="s">
        <v>294</v>
      </c>
      <c r="B36" t="s">
        <v>224</v>
      </c>
      <c r="C36">
        <v>9.16</v>
      </c>
      <c r="D36">
        <v>1.77</v>
      </c>
      <c r="E36">
        <v>16.16</v>
      </c>
      <c r="F36">
        <v>63.77</v>
      </c>
      <c r="G36">
        <v>94.69</v>
      </c>
      <c r="H36">
        <v>32.19</v>
      </c>
      <c r="I36">
        <v>0</v>
      </c>
      <c r="J36" s="269">
        <f t="shared" si="0"/>
        <v>0</v>
      </c>
      <c r="K36">
        <v>326.8</v>
      </c>
      <c r="L36">
        <v>3.54</v>
      </c>
      <c r="M36">
        <v>32.74</v>
      </c>
      <c r="N36">
        <v>14.12</v>
      </c>
      <c r="O36">
        <v>0.26685999999999999</v>
      </c>
      <c r="P36">
        <v>0.27395000000000003</v>
      </c>
      <c r="Q36">
        <v>0.39478999999999997</v>
      </c>
      <c r="R36">
        <v>0.38616</v>
      </c>
      <c r="S36">
        <v>13.673311999999999</v>
      </c>
      <c r="T36">
        <v>3.54</v>
      </c>
      <c r="U36">
        <v>0.09</v>
      </c>
    </row>
    <row r="37" spans="1:21" x14ac:dyDescent="0.2">
      <c r="A37" t="s">
        <v>295</v>
      </c>
      <c r="B37" t="s">
        <v>224</v>
      </c>
      <c r="C37">
        <v>12.69</v>
      </c>
      <c r="D37">
        <v>6.17</v>
      </c>
      <c r="E37">
        <v>19.63</v>
      </c>
      <c r="F37">
        <v>78.44</v>
      </c>
      <c r="G37">
        <v>88.92</v>
      </c>
      <c r="H37">
        <v>58.74</v>
      </c>
      <c r="I37">
        <v>0</v>
      </c>
      <c r="J37" s="269">
        <f t="shared" si="0"/>
        <v>0</v>
      </c>
      <c r="K37">
        <v>133.22999999999999</v>
      </c>
      <c r="L37">
        <v>6.75</v>
      </c>
      <c r="M37">
        <v>145.4</v>
      </c>
      <c r="N37">
        <v>13.09</v>
      </c>
      <c r="O37">
        <v>0.25513000000000002</v>
      </c>
      <c r="P37">
        <v>0.27392</v>
      </c>
      <c r="Q37">
        <v>0.39301999999999998</v>
      </c>
      <c r="R37">
        <v>0.38646000000000003</v>
      </c>
      <c r="S37">
        <v>5.5743431999999986</v>
      </c>
      <c r="T37">
        <v>6.75</v>
      </c>
      <c r="U37">
        <v>0.26</v>
      </c>
    </row>
    <row r="38" spans="1:21" x14ac:dyDescent="0.2">
      <c r="A38" t="s">
        <v>296</v>
      </c>
      <c r="B38" t="s">
        <v>224</v>
      </c>
      <c r="C38">
        <v>17.3</v>
      </c>
      <c r="D38">
        <v>5.43</v>
      </c>
      <c r="E38">
        <v>23.07</v>
      </c>
      <c r="F38">
        <v>46.23</v>
      </c>
      <c r="G38">
        <v>93.48</v>
      </c>
      <c r="H38">
        <v>6.59</v>
      </c>
      <c r="I38">
        <v>0</v>
      </c>
      <c r="J38" s="269">
        <f t="shared" si="0"/>
        <v>0</v>
      </c>
      <c r="K38">
        <v>285.16000000000003</v>
      </c>
      <c r="L38">
        <v>7.78</v>
      </c>
      <c r="M38">
        <v>222.08</v>
      </c>
      <c r="N38">
        <v>16</v>
      </c>
      <c r="O38">
        <v>0.25567000000000001</v>
      </c>
      <c r="P38">
        <v>0.27783000000000002</v>
      </c>
      <c r="Q38">
        <v>0.39379999999999998</v>
      </c>
      <c r="R38">
        <v>0.38682</v>
      </c>
      <c r="S38">
        <v>11.931094399999999</v>
      </c>
      <c r="T38">
        <v>7.78</v>
      </c>
      <c r="U38">
        <v>0.22</v>
      </c>
    </row>
    <row r="39" spans="1:21" x14ac:dyDescent="0.2">
      <c r="A39" t="s">
        <v>297</v>
      </c>
      <c r="B39" t="s">
        <v>224</v>
      </c>
      <c r="C39">
        <v>13.89</v>
      </c>
      <c r="D39">
        <v>3.39</v>
      </c>
      <c r="E39">
        <v>23.41</v>
      </c>
      <c r="F39">
        <v>34.24</v>
      </c>
      <c r="G39">
        <v>78.61</v>
      </c>
      <c r="H39">
        <v>9.64</v>
      </c>
      <c r="I39">
        <v>0</v>
      </c>
      <c r="J39" s="269">
        <f t="shared" si="0"/>
        <v>0</v>
      </c>
      <c r="K39">
        <v>262.44</v>
      </c>
      <c r="L39">
        <v>4.16</v>
      </c>
      <c r="M39">
        <v>272.11</v>
      </c>
      <c r="N39">
        <v>14.79</v>
      </c>
      <c r="O39">
        <v>0.25045000000000001</v>
      </c>
      <c r="P39">
        <v>0.27798</v>
      </c>
      <c r="Q39">
        <v>0.39282</v>
      </c>
      <c r="R39">
        <v>0.38868000000000003</v>
      </c>
      <c r="S39">
        <v>10.9804896</v>
      </c>
      <c r="T39">
        <v>4.16</v>
      </c>
      <c r="U39">
        <v>0.21</v>
      </c>
    </row>
    <row r="40" spans="1:21" x14ac:dyDescent="0.2">
      <c r="A40" t="s">
        <v>298</v>
      </c>
      <c r="B40" t="s">
        <v>224</v>
      </c>
      <c r="C40">
        <v>12.55</v>
      </c>
      <c r="D40">
        <v>5.7</v>
      </c>
      <c r="E40">
        <v>19.68</v>
      </c>
      <c r="F40">
        <v>32.22</v>
      </c>
      <c r="G40">
        <v>59.91</v>
      </c>
      <c r="H40">
        <v>13.51</v>
      </c>
      <c r="I40">
        <v>0</v>
      </c>
      <c r="J40" s="269">
        <f t="shared" si="0"/>
        <v>0</v>
      </c>
      <c r="K40">
        <v>291.42</v>
      </c>
      <c r="L40">
        <v>3.99</v>
      </c>
      <c r="M40">
        <v>311.05</v>
      </c>
      <c r="N40">
        <v>15.16</v>
      </c>
      <c r="O40">
        <v>0.24798000000000001</v>
      </c>
      <c r="P40">
        <v>0.27879999999999999</v>
      </c>
      <c r="Q40">
        <v>0.39216000000000001</v>
      </c>
      <c r="R40">
        <v>0.38933000000000001</v>
      </c>
      <c r="S40">
        <v>12.1930128</v>
      </c>
      <c r="T40">
        <v>3.99</v>
      </c>
      <c r="U40">
        <v>0.16</v>
      </c>
    </row>
    <row r="41" spans="1:21" x14ac:dyDescent="0.2">
      <c r="A41" t="s">
        <v>299</v>
      </c>
      <c r="B41" t="s">
        <v>224</v>
      </c>
      <c r="C41">
        <v>10.81</v>
      </c>
      <c r="D41">
        <v>2.31</v>
      </c>
      <c r="E41">
        <v>18.54</v>
      </c>
      <c r="F41">
        <v>58.17</v>
      </c>
      <c r="G41">
        <v>91.83</v>
      </c>
      <c r="H41">
        <v>31.57</v>
      </c>
      <c r="I41">
        <v>0</v>
      </c>
      <c r="J41" s="269">
        <f t="shared" si="0"/>
        <v>0</v>
      </c>
      <c r="K41">
        <v>299.93</v>
      </c>
      <c r="L41">
        <v>3.36</v>
      </c>
      <c r="M41">
        <v>326.02999999999997</v>
      </c>
      <c r="N41">
        <v>15.02</v>
      </c>
      <c r="O41">
        <v>0.24501000000000001</v>
      </c>
      <c r="P41">
        <v>0.27912999999999999</v>
      </c>
      <c r="Q41">
        <v>0.39079000000000003</v>
      </c>
      <c r="R41">
        <v>0.38986999999999999</v>
      </c>
      <c r="S41">
        <v>12.5490712</v>
      </c>
      <c r="T41">
        <v>3.36</v>
      </c>
      <c r="U41">
        <v>0.16</v>
      </c>
    </row>
    <row r="42" spans="1:21" x14ac:dyDescent="0.2">
      <c r="A42" t="s">
        <v>300</v>
      </c>
      <c r="B42" t="s">
        <v>224</v>
      </c>
      <c r="C42">
        <v>12.86</v>
      </c>
      <c r="D42">
        <v>4.47</v>
      </c>
      <c r="E42">
        <v>20.75</v>
      </c>
      <c r="F42">
        <v>58.18</v>
      </c>
      <c r="G42">
        <v>90.45</v>
      </c>
      <c r="H42">
        <v>25.73</v>
      </c>
      <c r="I42">
        <v>0</v>
      </c>
      <c r="J42" s="269">
        <f t="shared" si="0"/>
        <v>0</v>
      </c>
      <c r="K42">
        <v>285.81</v>
      </c>
      <c r="L42">
        <v>2.74</v>
      </c>
      <c r="M42">
        <v>301.27</v>
      </c>
      <c r="N42">
        <v>15.9</v>
      </c>
      <c r="O42">
        <v>0.24435000000000001</v>
      </c>
      <c r="P42">
        <v>0.28040999999999999</v>
      </c>
      <c r="Q42">
        <v>0.39046999999999998</v>
      </c>
      <c r="R42">
        <v>0.39085999999999999</v>
      </c>
      <c r="S42">
        <v>11.958290399999999</v>
      </c>
      <c r="T42">
        <v>2.74</v>
      </c>
      <c r="U42">
        <v>0.16</v>
      </c>
    </row>
    <row r="43" spans="1:21" x14ac:dyDescent="0.2">
      <c r="A43" t="s">
        <v>301</v>
      </c>
      <c r="B43" t="s">
        <v>224</v>
      </c>
      <c r="C43">
        <v>14.78</v>
      </c>
      <c r="D43">
        <v>4.07</v>
      </c>
      <c r="E43">
        <v>22.99</v>
      </c>
      <c r="F43">
        <v>56.93</v>
      </c>
      <c r="G43">
        <v>86.64</v>
      </c>
      <c r="H43">
        <v>28.24</v>
      </c>
      <c r="I43">
        <v>0</v>
      </c>
      <c r="J43" s="269">
        <f t="shared" si="0"/>
        <v>0</v>
      </c>
      <c r="K43">
        <v>205.01</v>
      </c>
      <c r="L43">
        <v>3.36</v>
      </c>
      <c r="M43">
        <v>222.39</v>
      </c>
      <c r="N43">
        <v>16.399999999999999</v>
      </c>
      <c r="O43">
        <v>0.24418999999999999</v>
      </c>
      <c r="P43">
        <v>0.28125</v>
      </c>
      <c r="Q43">
        <v>0.39036999999999999</v>
      </c>
      <c r="R43">
        <v>0.39184000000000002</v>
      </c>
      <c r="S43">
        <v>8.5776184000000004</v>
      </c>
      <c r="T43">
        <v>3.36</v>
      </c>
      <c r="U43">
        <v>0.1</v>
      </c>
    </row>
    <row r="44" spans="1:21" x14ac:dyDescent="0.2">
      <c r="A44" t="s">
        <v>302</v>
      </c>
      <c r="B44" t="s">
        <v>224</v>
      </c>
      <c r="C44">
        <v>13.95</v>
      </c>
      <c r="D44">
        <v>11.24</v>
      </c>
      <c r="E44">
        <v>19.13</v>
      </c>
      <c r="F44">
        <v>81.77</v>
      </c>
      <c r="G44">
        <v>95.82</v>
      </c>
      <c r="H44">
        <v>54.45</v>
      </c>
      <c r="I44">
        <v>2.79</v>
      </c>
      <c r="J44" s="269">
        <f t="shared" si="0"/>
        <v>0.109842579</v>
      </c>
      <c r="K44">
        <v>177.99</v>
      </c>
      <c r="L44">
        <v>3.11</v>
      </c>
      <c r="M44">
        <v>175.19</v>
      </c>
      <c r="N44">
        <v>16.600000000000001</v>
      </c>
      <c r="O44">
        <v>0.24413000000000001</v>
      </c>
      <c r="P44">
        <v>0.28154000000000001</v>
      </c>
      <c r="Q44">
        <v>0.39006999999999997</v>
      </c>
      <c r="R44">
        <v>0.39218999999999998</v>
      </c>
      <c r="S44">
        <v>7.4471016000000008</v>
      </c>
      <c r="T44">
        <v>3.11</v>
      </c>
      <c r="U44">
        <v>0.19</v>
      </c>
    </row>
    <row r="45" spans="1:21" x14ac:dyDescent="0.2">
      <c r="A45" t="s">
        <v>303</v>
      </c>
      <c r="B45" t="s">
        <v>224</v>
      </c>
      <c r="C45">
        <v>15.73</v>
      </c>
      <c r="D45">
        <v>7.85</v>
      </c>
      <c r="E45">
        <v>23.6</v>
      </c>
      <c r="F45">
        <v>63.96</v>
      </c>
      <c r="G45">
        <v>98.27</v>
      </c>
      <c r="H45">
        <v>27.69</v>
      </c>
      <c r="I45">
        <v>0</v>
      </c>
      <c r="J45" s="269">
        <f t="shared" si="0"/>
        <v>0</v>
      </c>
      <c r="K45">
        <v>317.87</v>
      </c>
      <c r="L45">
        <v>3.2</v>
      </c>
      <c r="M45">
        <v>4.68</v>
      </c>
      <c r="N45">
        <v>17.23</v>
      </c>
      <c r="O45">
        <v>0.24506</v>
      </c>
      <c r="P45">
        <v>0.28273999999999999</v>
      </c>
      <c r="Q45">
        <v>0.38940999999999998</v>
      </c>
      <c r="R45">
        <v>0.39282</v>
      </c>
      <c r="S45">
        <v>13.299680800000001</v>
      </c>
      <c r="T45">
        <v>3.2</v>
      </c>
      <c r="U45">
        <v>0.2</v>
      </c>
    </row>
    <row r="46" spans="1:21" x14ac:dyDescent="0.2">
      <c r="A46" t="s">
        <v>304</v>
      </c>
      <c r="B46" t="s">
        <v>224</v>
      </c>
      <c r="C46">
        <v>17.809999999999999</v>
      </c>
      <c r="D46">
        <v>7.6</v>
      </c>
      <c r="E46">
        <v>28.07</v>
      </c>
      <c r="F46">
        <v>57.67</v>
      </c>
      <c r="G46">
        <v>88.78</v>
      </c>
      <c r="H46">
        <v>23.35</v>
      </c>
      <c r="I46">
        <v>1.02</v>
      </c>
      <c r="J46" s="269">
        <f t="shared" si="0"/>
        <v>4.0157501999999998E-2</v>
      </c>
      <c r="K46">
        <v>283.19</v>
      </c>
      <c r="L46">
        <v>3.14</v>
      </c>
      <c r="M46">
        <v>177.19</v>
      </c>
      <c r="N46">
        <v>18.04</v>
      </c>
      <c r="O46">
        <v>0.24668999999999999</v>
      </c>
      <c r="P46">
        <v>0.28432000000000002</v>
      </c>
      <c r="Q46">
        <v>0.38972000000000001</v>
      </c>
      <c r="R46">
        <v>0.39404</v>
      </c>
      <c r="S46">
        <v>11.848669599999999</v>
      </c>
      <c r="T46">
        <v>3.14</v>
      </c>
      <c r="U46">
        <v>0.15</v>
      </c>
    </row>
    <row r="47" spans="1:21" x14ac:dyDescent="0.2">
      <c r="A47" t="s">
        <v>305</v>
      </c>
      <c r="B47" t="s">
        <v>224</v>
      </c>
      <c r="C47">
        <v>16.3</v>
      </c>
      <c r="D47">
        <v>8.66</v>
      </c>
      <c r="E47">
        <v>22.52</v>
      </c>
      <c r="F47">
        <v>69.849999999999994</v>
      </c>
      <c r="G47">
        <v>99.91</v>
      </c>
      <c r="H47">
        <v>37.47</v>
      </c>
      <c r="I47">
        <v>0</v>
      </c>
      <c r="J47" s="269">
        <f t="shared" si="0"/>
        <v>0</v>
      </c>
      <c r="K47">
        <v>237.56</v>
      </c>
      <c r="L47">
        <v>2.6</v>
      </c>
      <c r="M47">
        <v>16.77</v>
      </c>
      <c r="N47">
        <v>18.16</v>
      </c>
      <c r="O47">
        <v>0.24661</v>
      </c>
      <c r="P47">
        <v>0.28461999999999998</v>
      </c>
      <c r="Q47">
        <v>0.38945999999999997</v>
      </c>
      <c r="R47">
        <v>0.39466000000000001</v>
      </c>
      <c r="S47">
        <v>9.9395104000000014</v>
      </c>
      <c r="T47">
        <v>2.6</v>
      </c>
      <c r="U47">
        <v>0.21</v>
      </c>
    </row>
    <row r="48" spans="1:21" x14ac:dyDescent="0.2">
      <c r="A48" t="s">
        <v>306</v>
      </c>
      <c r="B48" t="s">
        <v>224</v>
      </c>
      <c r="C48">
        <v>16.45</v>
      </c>
      <c r="D48">
        <v>3.93</v>
      </c>
      <c r="E48">
        <v>26.1</v>
      </c>
      <c r="F48">
        <v>54.41</v>
      </c>
      <c r="G48">
        <v>98.61</v>
      </c>
      <c r="H48">
        <v>19.82</v>
      </c>
      <c r="I48">
        <v>0</v>
      </c>
      <c r="J48" s="269">
        <f t="shared" si="0"/>
        <v>0</v>
      </c>
      <c r="K48">
        <v>335.65</v>
      </c>
      <c r="L48">
        <v>2.29</v>
      </c>
      <c r="M48">
        <v>219.85</v>
      </c>
      <c r="N48">
        <v>19.440000000000001</v>
      </c>
      <c r="O48">
        <v>0.24857000000000001</v>
      </c>
      <c r="P48">
        <v>0.28638999999999998</v>
      </c>
      <c r="Q48">
        <v>0.38929999999999998</v>
      </c>
      <c r="R48">
        <v>0.39516000000000001</v>
      </c>
      <c r="S48">
        <v>14.043596000000001</v>
      </c>
      <c r="T48">
        <v>2.29</v>
      </c>
      <c r="U48">
        <v>0.3</v>
      </c>
    </row>
    <row r="49" spans="1:21" x14ac:dyDescent="0.2">
      <c r="A49" t="s">
        <v>307</v>
      </c>
      <c r="B49" t="s">
        <v>224</v>
      </c>
      <c r="C49">
        <v>21.49</v>
      </c>
      <c r="D49">
        <v>9.75</v>
      </c>
      <c r="E49">
        <v>31.03</v>
      </c>
      <c r="F49">
        <v>39.979999999999997</v>
      </c>
      <c r="G49">
        <v>82.64</v>
      </c>
      <c r="H49">
        <v>13.23</v>
      </c>
      <c r="I49">
        <v>0</v>
      </c>
      <c r="J49" s="269">
        <f t="shared" si="0"/>
        <v>0</v>
      </c>
      <c r="K49">
        <v>330.61</v>
      </c>
      <c r="L49">
        <v>4.46</v>
      </c>
      <c r="M49">
        <v>193.74</v>
      </c>
      <c r="N49">
        <v>20.3</v>
      </c>
      <c r="O49">
        <v>0.24886</v>
      </c>
      <c r="P49">
        <v>0.28743000000000002</v>
      </c>
      <c r="Q49">
        <v>0.38969999999999999</v>
      </c>
      <c r="R49">
        <v>0.39628000000000002</v>
      </c>
      <c r="S49">
        <v>13.8327224</v>
      </c>
      <c r="T49">
        <v>4.46</v>
      </c>
      <c r="U49">
        <v>0.25</v>
      </c>
    </row>
    <row r="50" spans="1:21" x14ac:dyDescent="0.2">
      <c r="A50" t="s">
        <v>308</v>
      </c>
      <c r="B50" t="s">
        <v>224</v>
      </c>
      <c r="C50">
        <v>19.34</v>
      </c>
      <c r="D50">
        <v>12.92</v>
      </c>
      <c r="E50">
        <v>25.15</v>
      </c>
      <c r="F50">
        <v>44.79</v>
      </c>
      <c r="G50">
        <v>92.45</v>
      </c>
      <c r="H50">
        <v>26.87</v>
      </c>
      <c r="I50">
        <v>6.1</v>
      </c>
      <c r="J50" s="269">
        <f t="shared" si="0"/>
        <v>0.24015760999999997</v>
      </c>
      <c r="K50">
        <v>331.39</v>
      </c>
      <c r="L50">
        <v>3.9</v>
      </c>
      <c r="M50">
        <v>21.64</v>
      </c>
      <c r="N50">
        <v>20.85</v>
      </c>
      <c r="O50">
        <v>0.24734</v>
      </c>
      <c r="P50">
        <v>0.28783999999999998</v>
      </c>
      <c r="Q50">
        <v>0.38945999999999997</v>
      </c>
      <c r="R50">
        <v>0.39681</v>
      </c>
      <c r="S50">
        <v>13.865357599999999</v>
      </c>
      <c r="T50">
        <v>3.9</v>
      </c>
      <c r="U50">
        <v>0.12</v>
      </c>
    </row>
    <row r="51" spans="1:21" x14ac:dyDescent="0.2">
      <c r="A51" t="s">
        <v>309</v>
      </c>
      <c r="B51" t="s">
        <v>224</v>
      </c>
      <c r="C51">
        <v>17.59</v>
      </c>
      <c r="D51">
        <v>11.85</v>
      </c>
      <c r="E51">
        <v>26.1</v>
      </c>
      <c r="F51">
        <v>81.69</v>
      </c>
      <c r="G51">
        <v>96.26</v>
      </c>
      <c r="H51">
        <v>52.39</v>
      </c>
      <c r="I51">
        <v>5.33</v>
      </c>
      <c r="J51" s="269">
        <f t="shared" si="0"/>
        <v>0.209842633</v>
      </c>
      <c r="K51">
        <v>198.6</v>
      </c>
      <c r="L51">
        <v>3.62</v>
      </c>
      <c r="M51">
        <v>116.48</v>
      </c>
      <c r="N51">
        <v>19.239999999999998</v>
      </c>
      <c r="O51">
        <v>0.27311000000000002</v>
      </c>
      <c r="P51">
        <v>0.28713</v>
      </c>
      <c r="Q51">
        <v>0.38845000000000002</v>
      </c>
      <c r="R51">
        <v>0.39790999999999999</v>
      </c>
      <c r="S51">
        <v>8.3094239999999999</v>
      </c>
      <c r="T51">
        <v>3.62</v>
      </c>
      <c r="U51">
        <v>0.11</v>
      </c>
    </row>
    <row r="52" spans="1:21" x14ac:dyDescent="0.2">
      <c r="A52" t="s">
        <v>310</v>
      </c>
      <c r="B52" t="s">
        <v>224</v>
      </c>
      <c r="C52">
        <v>17.3</v>
      </c>
      <c r="D52">
        <v>12.67</v>
      </c>
      <c r="E52">
        <v>21.3</v>
      </c>
      <c r="F52">
        <v>85.88</v>
      </c>
      <c r="G52">
        <v>99.9</v>
      </c>
      <c r="H52">
        <v>67.959999999999994</v>
      </c>
      <c r="I52">
        <v>0.25</v>
      </c>
      <c r="J52" s="269">
        <f t="shared" si="0"/>
        <v>9.8425249999999995E-3</v>
      </c>
      <c r="K52">
        <v>193.06</v>
      </c>
      <c r="L52">
        <v>3.09</v>
      </c>
      <c r="M52">
        <v>32.79</v>
      </c>
      <c r="N52">
        <v>19.28</v>
      </c>
      <c r="O52">
        <v>0.26627000000000001</v>
      </c>
      <c r="P52">
        <v>0.28752</v>
      </c>
      <c r="Q52">
        <v>0.3871</v>
      </c>
      <c r="R52">
        <v>0.39853</v>
      </c>
      <c r="S52">
        <v>8.0776304000000003</v>
      </c>
      <c r="T52">
        <v>3.09</v>
      </c>
      <c r="U52">
        <v>0.12</v>
      </c>
    </row>
    <row r="53" spans="1:21" x14ac:dyDescent="0.2">
      <c r="A53" t="s">
        <v>311</v>
      </c>
      <c r="B53" t="s">
        <v>224</v>
      </c>
      <c r="C53">
        <v>12.87</v>
      </c>
      <c r="D53">
        <v>8.73</v>
      </c>
      <c r="E53">
        <v>18.54</v>
      </c>
      <c r="F53">
        <v>79.78</v>
      </c>
      <c r="G53">
        <v>97.66</v>
      </c>
      <c r="H53">
        <v>48.22</v>
      </c>
      <c r="I53">
        <v>3.56</v>
      </c>
      <c r="J53" s="269">
        <f t="shared" ref="J53:J66" si="1">I53*0.0393701</f>
        <v>0.14015755599999999</v>
      </c>
      <c r="K53">
        <v>252.74</v>
      </c>
      <c r="L53">
        <v>5.79</v>
      </c>
      <c r="M53">
        <v>331</v>
      </c>
      <c r="N53">
        <v>17.96</v>
      </c>
      <c r="O53">
        <v>0.26041999999999998</v>
      </c>
      <c r="P53">
        <v>0.28677999999999998</v>
      </c>
      <c r="Q53">
        <v>0.38611000000000001</v>
      </c>
      <c r="R53">
        <v>0.39905000000000002</v>
      </c>
      <c r="S53">
        <v>10.5746416</v>
      </c>
      <c r="T53">
        <v>5.79</v>
      </c>
      <c r="U53">
        <v>0.2</v>
      </c>
    </row>
    <row r="54" spans="1:21" x14ac:dyDescent="0.2">
      <c r="A54" t="s">
        <v>312</v>
      </c>
      <c r="B54" t="s">
        <v>224</v>
      </c>
      <c r="C54">
        <v>14.73</v>
      </c>
      <c r="D54">
        <v>5.15</v>
      </c>
      <c r="E54">
        <v>22.65</v>
      </c>
      <c r="F54">
        <v>54.87</v>
      </c>
      <c r="G54">
        <v>96.37</v>
      </c>
      <c r="H54">
        <v>18.32</v>
      </c>
      <c r="I54">
        <v>0.25</v>
      </c>
      <c r="J54" s="269">
        <f t="shared" si="1"/>
        <v>9.8425249999999995E-3</v>
      </c>
      <c r="K54">
        <v>343.71</v>
      </c>
      <c r="L54">
        <v>2.89</v>
      </c>
      <c r="M54">
        <v>224.66</v>
      </c>
      <c r="N54">
        <v>18.16</v>
      </c>
      <c r="O54">
        <v>0.25973000000000002</v>
      </c>
      <c r="P54">
        <v>0.28705000000000003</v>
      </c>
      <c r="Q54">
        <v>0.38458999999999999</v>
      </c>
      <c r="R54">
        <v>0.39840999999999999</v>
      </c>
      <c r="S54">
        <v>14.3808264</v>
      </c>
      <c r="T54">
        <v>2.89</v>
      </c>
      <c r="U54">
        <v>0.23</v>
      </c>
    </row>
    <row r="55" spans="1:21" x14ac:dyDescent="0.2">
      <c r="A55" t="s">
        <v>313</v>
      </c>
      <c r="B55" t="s">
        <v>224</v>
      </c>
      <c r="C55">
        <v>18.690000000000001</v>
      </c>
      <c r="D55">
        <v>12.06</v>
      </c>
      <c r="E55">
        <v>26.85</v>
      </c>
      <c r="F55">
        <v>61.22</v>
      </c>
      <c r="G55">
        <v>84.68</v>
      </c>
      <c r="H55">
        <v>36.07</v>
      </c>
      <c r="I55">
        <v>0.51</v>
      </c>
      <c r="J55" s="269">
        <f t="shared" si="1"/>
        <v>2.0078750999999999E-2</v>
      </c>
      <c r="K55">
        <v>329.08</v>
      </c>
      <c r="L55">
        <v>7.21</v>
      </c>
      <c r="M55">
        <v>151.09</v>
      </c>
      <c r="N55">
        <v>18.940000000000001</v>
      </c>
      <c r="O55">
        <v>0.25691000000000003</v>
      </c>
      <c r="P55">
        <v>0.28756999999999999</v>
      </c>
      <c r="Q55">
        <v>0.38446000000000002</v>
      </c>
      <c r="R55">
        <v>0.39749000000000001</v>
      </c>
      <c r="S55">
        <v>13.7687072</v>
      </c>
      <c r="T55">
        <v>7.21</v>
      </c>
      <c r="U55">
        <v>0.26</v>
      </c>
    </row>
    <row r="56" spans="1:21" x14ac:dyDescent="0.2">
      <c r="A56" t="s">
        <v>314</v>
      </c>
      <c r="B56" t="s">
        <v>224</v>
      </c>
      <c r="C56">
        <v>15.68</v>
      </c>
      <c r="D56">
        <v>8.5299999999999994</v>
      </c>
      <c r="E56">
        <v>22.72</v>
      </c>
      <c r="F56">
        <v>33.35</v>
      </c>
      <c r="G56">
        <v>53.01</v>
      </c>
      <c r="H56">
        <v>16.559999999999999</v>
      </c>
      <c r="I56">
        <v>0</v>
      </c>
      <c r="J56" s="269">
        <f t="shared" si="1"/>
        <v>0</v>
      </c>
      <c r="K56">
        <v>350.66</v>
      </c>
      <c r="L56">
        <v>4.78</v>
      </c>
      <c r="M56">
        <v>349.44</v>
      </c>
      <c r="N56">
        <v>19.100000000000001</v>
      </c>
      <c r="O56">
        <v>0.25403999999999999</v>
      </c>
      <c r="P56">
        <v>0.28732000000000002</v>
      </c>
      <c r="Q56">
        <v>0.38397999999999999</v>
      </c>
      <c r="R56">
        <v>0.39728999999999998</v>
      </c>
      <c r="S56">
        <v>14.671614399999999</v>
      </c>
      <c r="T56">
        <v>4.78</v>
      </c>
      <c r="U56">
        <v>0.26</v>
      </c>
    </row>
    <row r="57" spans="1:21" x14ac:dyDescent="0.2">
      <c r="A57" t="s">
        <v>315</v>
      </c>
      <c r="B57" t="s">
        <v>224</v>
      </c>
      <c r="C57">
        <v>18.850000000000001</v>
      </c>
      <c r="D57">
        <v>9.61</v>
      </c>
      <c r="E57">
        <v>30.58</v>
      </c>
      <c r="F57">
        <v>43.54</v>
      </c>
      <c r="G57">
        <v>69.72</v>
      </c>
      <c r="H57">
        <v>9.57</v>
      </c>
      <c r="I57">
        <v>0</v>
      </c>
      <c r="J57" s="269">
        <f t="shared" si="1"/>
        <v>0</v>
      </c>
      <c r="K57">
        <v>242.88</v>
      </c>
      <c r="L57">
        <v>6.28</v>
      </c>
      <c r="M57">
        <v>165.95</v>
      </c>
      <c r="N57">
        <v>18.41</v>
      </c>
      <c r="O57">
        <v>0.24920999999999999</v>
      </c>
      <c r="P57">
        <v>0.28548000000000001</v>
      </c>
      <c r="Q57">
        <v>0.38229999999999997</v>
      </c>
      <c r="R57">
        <v>0.39728999999999998</v>
      </c>
      <c r="S57">
        <v>10.1620992</v>
      </c>
      <c r="T57">
        <v>6.28</v>
      </c>
      <c r="U57">
        <v>0.24</v>
      </c>
    </row>
    <row r="58" spans="1:21" x14ac:dyDescent="0.2">
      <c r="A58" t="s">
        <v>316</v>
      </c>
      <c r="B58" t="s">
        <v>224</v>
      </c>
      <c r="C58">
        <v>17.89</v>
      </c>
      <c r="D58">
        <v>8.93</v>
      </c>
      <c r="E58">
        <v>26.24</v>
      </c>
      <c r="F58">
        <v>48.01</v>
      </c>
      <c r="G58">
        <v>78.97</v>
      </c>
      <c r="H58">
        <v>16.02</v>
      </c>
      <c r="I58">
        <v>0</v>
      </c>
      <c r="J58" s="269">
        <f t="shared" si="1"/>
        <v>0</v>
      </c>
      <c r="K58">
        <v>296.77999999999997</v>
      </c>
      <c r="L58">
        <v>4.16</v>
      </c>
      <c r="M58">
        <v>319.85000000000002</v>
      </c>
      <c r="N58">
        <v>19.149999999999999</v>
      </c>
      <c r="O58">
        <v>0.24737999999999999</v>
      </c>
      <c r="P58">
        <v>0.28521999999999997</v>
      </c>
      <c r="Q58">
        <v>0.38070999999999999</v>
      </c>
      <c r="R58">
        <v>0.39685999999999999</v>
      </c>
      <c r="S58">
        <v>12.417275200000001</v>
      </c>
      <c r="T58">
        <v>4.16</v>
      </c>
      <c r="U58">
        <v>0.21</v>
      </c>
    </row>
    <row r="59" spans="1:21" x14ac:dyDescent="0.2">
      <c r="A59" t="s">
        <v>317</v>
      </c>
      <c r="B59" t="s">
        <v>224</v>
      </c>
      <c r="C59">
        <v>17.899999999999999</v>
      </c>
      <c r="D59">
        <v>6.24</v>
      </c>
      <c r="E59">
        <v>27.26</v>
      </c>
      <c r="F59">
        <v>48.88</v>
      </c>
      <c r="G59">
        <v>88.95</v>
      </c>
      <c r="H59">
        <v>19.41</v>
      </c>
      <c r="I59">
        <v>0</v>
      </c>
      <c r="J59" s="269">
        <f t="shared" si="1"/>
        <v>0</v>
      </c>
      <c r="K59">
        <v>321.33999999999997</v>
      </c>
      <c r="L59">
        <v>1.93</v>
      </c>
      <c r="M59">
        <v>350.45</v>
      </c>
      <c r="N59">
        <v>20.190000000000001</v>
      </c>
      <c r="O59">
        <v>0.24762000000000001</v>
      </c>
      <c r="P59">
        <v>0.28531000000000001</v>
      </c>
      <c r="Q59">
        <v>0.37955</v>
      </c>
      <c r="R59">
        <v>0.39650999999999997</v>
      </c>
      <c r="S59">
        <v>13.4448656</v>
      </c>
      <c r="T59">
        <v>1.93</v>
      </c>
      <c r="U59">
        <v>0.17</v>
      </c>
    </row>
    <row r="60" spans="1:21" x14ac:dyDescent="0.2">
      <c r="A60" t="s">
        <v>318</v>
      </c>
      <c r="B60" t="s">
        <v>224</v>
      </c>
      <c r="C60">
        <v>18.02</v>
      </c>
      <c r="D60">
        <v>12.86</v>
      </c>
      <c r="E60">
        <v>23.4</v>
      </c>
      <c r="F60">
        <v>62.49</v>
      </c>
      <c r="G60">
        <v>90.19</v>
      </c>
      <c r="H60">
        <v>44.97</v>
      </c>
      <c r="I60">
        <v>7.11</v>
      </c>
      <c r="J60" s="269">
        <f t="shared" si="1"/>
        <v>0.27992141100000001</v>
      </c>
      <c r="K60">
        <v>216.44</v>
      </c>
      <c r="L60">
        <v>3.34</v>
      </c>
      <c r="M60">
        <v>109.47</v>
      </c>
      <c r="N60">
        <v>19.600000000000001</v>
      </c>
      <c r="O60">
        <v>0.25241999999999998</v>
      </c>
      <c r="P60">
        <v>0.28386</v>
      </c>
      <c r="Q60">
        <v>0.37841999999999998</v>
      </c>
      <c r="R60">
        <v>0.39683000000000002</v>
      </c>
      <c r="S60">
        <v>9.0558496000000002</v>
      </c>
      <c r="T60">
        <v>3.34</v>
      </c>
      <c r="U60">
        <v>0.25</v>
      </c>
    </row>
    <row r="61" spans="1:21" x14ac:dyDescent="0.2">
      <c r="A61" t="s">
        <v>319</v>
      </c>
      <c r="B61" t="s">
        <v>224</v>
      </c>
      <c r="C61">
        <v>20.54</v>
      </c>
      <c r="D61">
        <v>11.1</v>
      </c>
      <c r="E61">
        <v>28</v>
      </c>
      <c r="F61">
        <v>58.03</v>
      </c>
      <c r="G61">
        <v>91.68</v>
      </c>
      <c r="H61">
        <v>30.13</v>
      </c>
      <c r="I61">
        <v>0</v>
      </c>
      <c r="J61" s="269">
        <f t="shared" si="1"/>
        <v>0</v>
      </c>
      <c r="K61">
        <v>324.61</v>
      </c>
      <c r="L61">
        <v>4.55</v>
      </c>
      <c r="M61">
        <v>160.24</v>
      </c>
      <c r="N61">
        <v>20.079999999999998</v>
      </c>
      <c r="O61">
        <v>0.25724999999999998</v>
      </c>
      <c r="P61">
        <v>0.28343000000000002</v>
      </c>
      <c r="Q61">
        <v>0.37635000000000002</v>
      </c>
      <c r="R61">
        <v>0.39678000000000002</v>
      </c>
      <c r="S61">
        <v>13.5816824</v>
      </c>
      <c r="T61">
        <v>4.55</v>
      </c>
      <c r="U61">
        <v>0.2</v>
      </c>
    </row>
    <row r="62" spans="1:21" x14ac:dyDescent="0.2">
      <c r="A62" t="s">
        <v>320</v>
      </c>
      <c r="B62" t="s">
        <v>224</v>
      </c>
      <c r="C62">
        <v>20.22</v>
      </c>
      <c r="D62">
        <v>13.33</v>
      </c>
      <c r="E62">
        <v>27.24</v>
      </c>
      <c r="F62">
        <v>64.87</v>
      </c>
      <c r="G62">
        <v>91.3</v>
      </c>
      <c r="H62">
        <v>36.31</v>
      </c>
      <c r="I62">
        <v>1.27</v>
      </c>
      <c r="J62" s="269">
        <f t="shared" si="1"/>
        <v>5.0000026999999996E-2</v>
      </c>
      <c r="K62">
        <v>270.95</v>
      </c>
      <c r="L62">
        <v>3.19</v>
      </c>
      <c r="M62">
        <v>147.57</v>
      </c>
      <c r="N62">
        <v>21.24</v>
      </c>
      <c r="O62">
        <v>0.25855</v>
      </c>
      <c r="P62">
        <v>0.28365000000000001</v>
      </c>
      <c r="Q62">
        <v>0.37525999999999998</v>
      </c>
      <c r="R62">
        <v>0.39638000000000001</v>
      </c>
      <c r="S62">
        <v>11.336548000000001</v>
      </c>
      <c r="T62">
        <v>3.19</v>
      </c>
      <c r="U62">
        <v>0.18</v>
      </c>
    </row>
    <row r="63" spans="1:21" x14ac:dyDescent="0.2">
      <c r="A63" t="s">
        <v>321</v>
      </c>
      <c r="B63" t="s">
        <v>224</v>
      </c>
      <c r="C63">
        <v>18.63</v>
      </c>
      <c r="D63">
        <v>13.45</v>
      </c>
      <c r="E63">
        <v>24.47</v>
      </c>
      <c r="F63">
        <v>68.39</v>
      </c>
      <c r="G63">
        <v>97.39</v>
      </c>
      <c r="H63">
        <v>40.25</v>
      </c>
      <c r="I63">
        <v>33.53</v>
      </c>
      <c r="J63" s="269">
        <f t="shared" si="1"/>
        <v>1.320079453</v>
      </c>
      <c r="K63">
        <v>265.95999999999998</v>
      </c>
      <c r="L63">
        <v>2.77</v>
      </c>
      <c r="M63">
        <v>84.29</v>
      </c>
      <c r="N63">
        <v>18.64</v>
      </c>
      <c r="O63">
        <v>0.35321999999999998</v>
      </c>
      <c r="P63">
        <v>0.40326000000000001</v>
      </c>
      <c r="Q63">
        <v>0.44251000000000001</v>
      </c>
      <c r="R63">
        <v>0.47591</v>
      </c>
      <c r="S63">
        <v>11.127766400000001</v>
      </c>
      <c r="T63">
        <v>2.77</v>
      </c>
      <c r="U63">
        <v>0.21</v>
      </c>
    </row>
    <row r="64" spans="1:21" x14ac:dyDescent="0.2">
      <c r="A64" t="s">
        <v>322</v>
      </c>
      <c r="B64" t="s">
        <v>224</v>
      </c>
      <c r="C64">
        <v>20.62</v>
      </c>
      <c r="D64">
        <v>12.46</v>
      </c>
      <c r="E64">
        <v>27.93</v>
      </c>
      <c r="F64">
        <v>69.069999999999993</v>
      </c>
      <c r="G64">
        <v>99.94</v>
      </c>
      <c r="H64">
        <v>36.99</v>
      </c>
      <c r="I64">
        <v>0</v>
      </c>
      <c r="J64" s="269">
        <f t="shared" si="1"/>
        <v>0</v>
      </c>
      <c r="K64">
        <v>313.22000000000003</v>
      </c>
      <c r="L64">
        <v>3.18</v>
      </c>
      <c r="M64">
        <v>152.38</v>
      </c>
      <c r="N64">
        <v>20.94</v>
      </c>
      <c r="O64">
        <v>0.32403999999999999</v>
      </c>
      <c r="P64">
        <v>0.38589000000000001</v>
      </c>
      <c r="Q64">
        <v>0.42681999999999998</v>
      </c>
      <c r="R64">
        <v>0.46200000000000002</v>
      </c>
      <c r="S64">
        <v>13.1051248</v>
      </c>
      <c r="T64">
        <v>3.18</v>
      </c>
      <c r="U64">
        <v>0.24</v>
      </c>
    </row>
    <row r="65" spans="1:21" x14ac:dyDescent="0.2">
      <c r="A65" t="s">
        <v>323</v>
      </c>
      <c r="B65" t="s">
        <v>224</v>
      </c>
      <c r="C65">
        <v>21.45</v>
      </c>
      <c r="D65">
        <v>15.16</v>
      </c>
      <c r="E65">
        <v>29.63</v>
      </c>
      <c r="F65">
        <v>64.400000000000006</v>
      </c>
      <c r="G65">
        <v>88.35</v>
      </c>
      <c r="H65">
        <v>41</v>
      </c>
      <c r="I65">
        <v>0</v>
      </c>
      <c r="J65" s="269">
        <f t="shared" si="1"/>
        <v>0</v>
      </c>
      <c r="K65">
        <v>296.91000000000003</v>
      </c>
      <c r="L65">
        <v>6.45</v>
      </c>
      <c r="M65">
        <v>159.25</v>
      </c>
      <c r="N65">
        <v>21.04</v>
      </c>
      <c r="O65">
        <v>0.31202999999999997</v>
      </c>
      <c r="P65">
        <v>0.37819999999999998</v>
      </c>
      <c r="Q65">
        <v>0.42109999999999997</v>
      </c>
      <c r="R65">
        <v>0.4572</v>
      </c>
      <c r="S65">
        <v>12.4227144</v>
      </c>
      <c r="T65">
        <v>6.45</v>
      </c>
      <c r="U65">
        <v>0.21</v>
      </c>
    </row>
    <row r="66" spans="1:21" x14ac:dyDescent="0.2">
      <c r="A66" t="s">
        <v>324</v>
      </c>
      <c r="B66" t="s">
        <v>224</v>
      </c>
      <c r="C66">
        <v>21.61</v>
      </c>
      <c r="D66">
        <v>14.76</v>
      </c>
      <c r="E66">
        <v>30.17</v>
      </c>
      <c r="F66">
        <v>62.03</v>
      </c>
      <c r="G66">
        <v>91.3</v>
      </c>
      <c r="H66">
        <v>27.96</v>
      </c>
      <c r="I66">
        <v>1.02</v>
      </c>
      <c r="J66" s="269">
        <f t="shared" si="1"/>
        <v>4.0157501999999998E-2</v>
      </c>
      <c r="K66">
        <v>231.72</v>
      </c>
      <c r="L66">
        <v>4.05</v>
      </c>
      <c r="M66">
        <v>175.96</v>
      </c>
      <c r="N66">
        <v>21.26</v>
      </c>
      <c r="O66">
        <v>0.30415999999999999</v>
      </c>
      <c r="P66">
        <v>0.37313000000000002</v>
      </c>
      <c r="Q66">
        <v>0.41703000000000001</v>
      </c>
      <c r="R66">
        <v>0.45476</v>
      </c>
      <c r="S66">
        <v>9.6951648000000006</v>
      </c>
      <c r="T66">
        <v>4.05</v>
      </c>
      <c r="U66">
        <v>0.21</v>
      </c>
    </row>
    <row r="67" spans="1:21" x14ac:dyDescent="0.2">
      <c r="A67" t="s">
        <v>325</v>
      </c>
      <c r="B67" t="s">
        <v>224</v>
      </c>
      <c r="C67">
        <v>21.01</v>
      </c>
      <c r="D67">
        <v>15.3</v>
      </c>
      <c r="E67">
        <v>28</v>
      </c>
      <c r="F67">
        <v>65.58</v>
      </c>
      <c r="G67">
        <v>94.43</v>
      </c>
      <c r="H67">
        <v>29.05</v>
      </c>
      <c r="I67">
        <v>4.0599999999999996</v>
      </c>
      <c r="J67" s="269">
        <f t="shared" ref="J67:J130" si="2">I67*0.0393701</f>
        <v>0.15984260599999997</v>
      </c>
      <c r="K67">
        <v>287.58</v>
      </c>
      <c r="L67">
        <v>2.92</v>
      </c>
      <c r="M67">
        <v>51.83</v>
      </c>
      <c r="N67">
        <v>22.27</v>
      </c>
      <c r="O67">
        <v>0.30286999999999997</v>
      </c>
      <c r="P67">
        <v>0.37053000000000003</v>
      </c>
      <c r="Q67">
        <v>0.41417999999999999</v>
      </c>
      <c r="R67">
        <v>0.45311000000000001</v>
      </c>
      <c r="S67">
        <v>12.0323472</v>
      </c>
      <c r="T67">
        <v>2.92</v>
      </c>
      <c r="U67">
        <v>0.26</v>
      </c>
    </row>
    <row r="68" spans="1:21" x14ac:dyDescent="0.2">
      <c r="A68" t="s">
        <v>326</v>
      </c>
      <c r="B68" t="s">
        <v>224</v>
      </c>
      <c r="C68">
        <v>22.84</v>
      </c>
      <c r="D68">
        <v>11.51</v>
      </c>
      <c r="E68">
        <v>33.54</v>
      </c>
      <c r="F68">
        <v>56.44</v>
      </c>
      <c r="G68">
        <v>95.41</v>
      </c>
      <c r="H68">
        <v>15.33</v>
      </c>
      <c r="I68">
        <v>0</v>
      </c>
      <c r="J68" s="269">
        <f t="shared" si="2"/>
        <v>0</v>
      </c>
      <c r="K68">
        <v>323.43</v>
      </c>
      <c r="L68">
        <v>2.95</v>
      </c>
      <c r="M68">
        <v>232.4</v>
      </c>
      <c r="N68">
        <v>22.1</v>
      </c>
      <c r="O68">
        <v>0.29903000000000002</v>
      </c>
      <c r="P68">
        <v>0.36592999999999998</v>
      </c>
      <c r="Q68">
        <v>0.41060999999999998</v>
      </c>
      <c r="R68">
        <v>0.45180999999999999</v>
      </c>
      <c r="S68">
        <v>13.532311200000001</v>
      </c>
      <c r="T68">
        <v>2.95</v>
      </c>
      <c r="U68">
        <v>0.25</v>
      </c>
    </row>
    <row r="69" spans="1:21" x14ac:dyDescent="0.2">
      <c r="A69" t="s">
        <v>327</v>
      </c>
      <c r="B69" t="s">
        <v>224</v>
      </c>
      <c r="C69">
        <v>20.86</v>
      </c>
      <c r="D69">
        <v>13.68</v>
      </c>
      <c r="E69">
        <v>27.93</v>
      </c>
      <c r="F69">
        <v>48.43</v>
      </c>
      <c r="G69">
        <v>77.040000000000006</v>
      </c>
      <c r="H69">
        <v>26.34</v>
      </c>
      <c r="I69">
        <v>0</v>
      </c>
      <c r="J69" s="269">
        <f t="shared" si="2"/>
        <v>0</v>
      </c>
      <c r="K69">
        <v>344.4</v>
      </c>
      <c r="L69">
        <v>2.62</v>
      </c>
      <c r="M69">
        <v>90.1</v>
      </c>
      <c r="N69">
        <v>22.91</v>
      </c>
      <c r="O69">
        <v>0.29342000000000001</v>
      </c>
      <c r="P69">
        <v>0.36169000000000001</v>
      </c>
      <c r="Q69">
        <v>0.40786</v>
      </c>
      <c r="R69">
        <v>0.45051999999999998</v>
      </c>
      <c r="S69">
        <v>14.409696</v>
      </c>
      <c r="T69">
        <v>2.62</v>
      </c>
      <c r="U69">
        <v>0.25</v>
      </c>
    </row>
    <row r="70" spans="1:21" x14ac:dyDescent="0.2">
      <c r="A70" t="s">
        <v>328</v>
      </c>
      <c r="B70" t="s">
        <v>224</v>
      </c>
      <c r="C70">
        <v>23.94</v>
      </c>
      <c r="D70">
        <v>14.96</v>
      </c>
      <c r="E70">
        <v>37.200000000000003</v>
      </c>
      <c r="F70">
        <v>62.38</v>
      </c>
      <c r="G70">
        <v>92.24</v>
      </c>
      <c r="H70">
        <v>21.98</v>
      </c>
      <c r="I70">
        <v>0</v>
      </c>
      <c r="J70" s="269">
        <f t="shared" si="2"/>
        <v>0</v>
      </c>
      <c r="K70">
        <v>282.63</v>
      </c>
      <c r="L70">
        <v>4.3899999999999997</v>
      </c>
      <c r="M70">
        <v>180.24</v>
      </c>
      <c r="N70">
        <v>22.97</v>
      </c>
      <c r="O70">
        <v>0.28416999999999998</v>
      </c>
      <c r="P70">
        <v>0.35619000000000001</v>
      </c>
      <c r="Q70">
        <v>0.40490999999999999</v>
      </c>
      <c r="R70">
        <v>0.44962999999999997</v>
      </c>
      <c r="S70">
        <v>11.8252392</v>
      </c>
      <c r="T70">
        <v>4.3899999999999997</v>
      </c>
      <c r="U70">
        <v>0.2</v>
      </c>
    </row>
    <row r="71" spans="1:21" x14ac:dyDescent="0.2">
      <c r="A71" t="s">
        <v>329</v>
      </c>
      <c r="B71" t="s">
        <v>224</v>
      </c>
      <c r="C71">
        <v>21.23</v>
      </c>
      <c r="D71">
        <v>15.43</v>
      </c>
      <c r="E71">
        <v>27.4</v>
      </c>
      <c r="F71">
        <v>72.8</v>
      </c>
      <c r="G71">
        <v>98.48</v>
      </c>
      <c r="H71">
        <v>44.73</v>
      </c>
      <c r="I71">
        <v>4.83</v>
      </c>
      <c r="J71" s="269">
        <f t="shared" si="2"/>
        <v>0.19015758299999999</v>
      </c>
      <c r="K71">
        <v>291.12</v>
      </c>
      <c r="L71">
        <v>4.1399999999999997</v>
      </c>
      <c r="M71">
        <v>52.55</v>
      </c>
      <c r="N71">
        <v>23.52</v>
      </c>
      <c r="O71">
        <v>0.27767999999999998</v>
      </c>
      <c r="P71">
        <v>0.35244999999999999</v>
      </c>
      <c r="Q71">
        <v>0.40382000000000001</v>
      </c>
      <c r="R71">
        <v>0.44947999999999999</v>
      </c>
      <c r="S71">
        <v>12.180460800000001</v>
      </c>
      <c r="T71">
        <v>4.1399999999999997</v>
      </c>
      <c r="U71">
        <v>0.18</v>
      </c>
    </row>
    <row r="72" spans="1:21" x14ac:dyDescent="0.2">
      <c r="A72" t="s">
        <v>330</v>
      </c>
      <c r="B72" t="s">
        <v>224</v>
      </c>
      <c r="C72">
        <v>18.62</v>
      </c>
      <c r="D72">
        <v>14.08</v>
      </c>
      <c r="E72">
        <v>24.49</v>
      </c>
      <c r="F72">
        <v>73.08</v>
      </c>
      <c r="G72">
        <v>98.85</v>
      </c>
      <c r="H72">
        <v>43.84</v>
      </c>
      <c r="I72">
        <v>0</v>
      </c>
      <c r="J72" s="269">
        <f t="shared" si="2"/>
        <v>0</v>
      </c>
      <c r="K72">
        <v>285.68</v>
      </c>
      <c r="L72">
        <v>2.4500000000000002</v>
      </c>
      <c r="M72">
        <v>102.63</v>
      </c>
      <c r="N72">
        <v>22.18</v>
      </c>
      <c r="O72">
        <v>0.27085999999999999</v>
      </c>
      <c r="P72">
        <v>0.34815000000000002</v>
      </c>
      <c r="Q72">
        <v>0.4032</v>
      </c>
      <c r="R72">
        <v>0.44969999999999999</v>
      </c>
      <c r="S72">
        <v>11.9528512</v>
      </c>
      <c r="T72">
        <v>2.4500000000000002</v>
      </c>
      <c r="U72">
        <v>0.24</v>
      </c>
    </row>
    <row r="73" spans="1:21" x14ac:dyDescent="0.2">
      <c r="A73" t="s">
        <v>331</v>
      </c>
      <c r="B73" t="s">
        <v>224</v>
      </c>
      <c r="C73">
        <v>19.95</v>
      </c>
      <c r="D73">
        <v>11.92</v>
      </c>
      <c r="E73">
        <v>27.2</v>
      </c>
      <c r="F73">
        <v>58.87</v>
      </c>
      <c r="G73">
        <v>91.74</v>
      </c>
      <c r="H73">
        <v>30.88</v>
      </c>
      <c r="I73">
        <v>0</v>
      </c>
      <c r="J73" s="269">
        <f t="shared" si="2"/>
        <v>0</v>
      </c>
      <c r="K73">
        <v>332.75</v>
      </c>
      <c r="L73">
        <v>4.33</v>
      </c>
      <c r="M73">
        <v>169.82</v>
      </c>
      <c r="N73">
        <v>21.66</v>
      </c>
      <c r="O73">
        <v>0.26606999999999997</v>
      </c>
      <c r="P73">
        <v>0.34434999999999999</v>
      </c>
      <c r="Q73">
        <v>0.40142</v>
      </c>
      <c r="R73">
        <v>0.44929999999999998</v>
      </c>
      <c r="S73">
        <v>13.92226</v>
      </c>
      <c r="T73">
        <v>4.33</v>
      </c>
      <c r="U73">
        <v>0.25</v>
      </c>
    </row>
    <row r="74" spans="1:21" x14ac:dyDescent="0.2">
      <c r="A74" t="s">
        <v>332</v>
      </c>
      <c r="B74" t="s">
        <v>224</v>
      </c>
      <c r="C74">
        <v>22.85</v>
      </c>
      <c r="D74">
        <v>14.28</v>
      </c>
      <c r="E74">
        <v>30.56</v>
      </c>
      <c r="F74">
        <v>59.67</v>
      </c>
      <c r="G74">
        <v>92.67</v>
      </c>
      <c r="H74">
        <v>31.35</v>
      </c>
      <c r="I74">
        <v>0</v>
      </c>
      <c r="J74" s="269">
        <f t="shared" si="2"/>
        <v>0</v>
      </c>
      <c r="K74">
        <v>330.73</v>
      </c>
      <c r="L74">
        <v>3.21</v>
      </c>
      <c r="M74">
        <v>180.2</v>
      </c>
      <c r="N74">
        <v>23.09</v>
      </c>
      <c r="O74">
        <v>0.26435999999999998</v>
      </c>
      <c r="P74">
        <v>0.34192</v>
      </c>
      <c r="Q74">
        <v>0.39896999999999999</v>
      </c>
      <c r="R74">
        <v>0.44830999999999999</v>
      </c>
      <c r="S74">
        <v>13.8377432</v>
      </c>
      <c r="T74">
        <v>3.21</v>
      </c>
      <c r="U74">
        <v>0.34</v>
      </c>
    </row>
    <row r="75" spans="1:21" x14ac:dyDescent="0.2">
      <c r="A75" t="s">
        <v>333</v>
      </c>
      <c r="B75" t="s">
        <v>224</v>
      </c>
      <c r="C75">
        <v>27.71</v>
      </c>
      <c r="D75">
        <v>17.61</v>
      </c>
      <c r="E75">
        <v>38.700000000000003</v>
      </c>
      <c r="F75">
        <v>44.16</v>
      </c>
      <c r="G75">
        <v>84.24</v>
      </c>
      <c r="H75">
        <v>9.02</v>
      </c>
      <c r="I75">
        <v>0</v>
      </c>
      <c r="J75" s="269">
        <f t="shared" si="2"/>
        <v>0</v>
      </c>
      <c r="K75">
        <v>347.34</v>
      </c>
      <c r="L75">
        <v>3.56</v>
      </c>
      <c r="M75">
        <v>212.34</v>
      </c>
      <c r="N75">
        <v>24.61</v>
      </c>
      <c r="O75">
        <v>0.26156000000000001</v>
      </c>
      <c r="P75">
        <v>0.3392</v>
      </c>
      <c r="Q75">
        <v>0.39689000000000002</v>
      </c>
      <c r="R75">
        <v>0.44763999999999998</v>
      </c>
      <c r="S75">
        <v>14.5327056</v>
      </c>
      <c r="T75">
        <v>3.56</v>
      </c>
      <c r="U75">
        <v>0.3</v>
      </c>
    </row>
    <row r="76" spans="1:21" x14ac:dyDescent="0.2">
      <c r="A76" t="s">
        <v>334</v>
      </c>
      <c r="B76" t="s">
        <v>224</v>
      </c>
      <c r="C76">
        <v>27.87</v>
      </c>
      <c r="D76">
        <v>17.27</v>
      </c>
      <c r="E76">
        <v>37.270000000000003</v>
      </c>
      <c r="F76">
        <v>41.67</v>
      </c>
      <c r="G76">
        <v>64.540000000000006</v>
      </c>
      <c r="H76">
        <v>13.7</v>
      </c>
      <c r="I76">
        <v>0</v>
      </c>
      <c r="J76" s="269">
        <f t="shared" si="2"/>
        <v>0</v>
      </c>
      <c r="K76">
        <v>295.74</v>
      </c>
      <c r="L76">
        <v>3.17</v>
      </c>
      <c r="M76">
        <v>13.22</v>
      </c>
      <c r="N76">
        <v>25.35</v>
      </c>
      <c r="O76">
        <v>0.25518000000000002</v>
      </c>
      <c r="P76">
        <v>0.33449000000000001</v>
      </c>
      <c r="Q76">
        <v>0.39330999999999999</v>
      </c>
      <c r="R76">
        <v>0.44736999999999999</v>
      </c>
      <c r="S76">
        <v>12.3737616</v>
      </c>
      <c r="T76">
        <v>3.17</v>
      </c>
      <c r="U76">
        <v>0.22</v>
      </c>
    </row>
    <row r="77" spans="1:21" x14ac:dyDescent="0.2">
      <c r="A77" t="s">
        <v>335</v>
      </c>
      <c r="B77" t="s">
        <v>224</v>
      </c>
      <c r="C77">
        <v>22.89</v>
      </c>
      <c r="D77">
        <v>17.88</v>
      </c>
      <c r="E77">
        <v>30.58</v>
      </c>
      <c r="F77">
        <v>61.79</v>
      </c>
      <c r="G77">
        <v>90.39</v>
      </c>
      <c r="H77">
        <v>32.51</v>
      </c>
      <c r="I77">
        <v>1.52</v>
      </c>
      <c r="J77" s="269">
        <f t="shared" si="2"/>
        <v>5.9842552E-2</v>
      </c>
      <c r="K77">
        <v>241.43</v>
      </c>
      <c r="L77">
        <v>4.1500000000000004</v>
      </c>
      <c r="M77">
        <v>122.45</v>
      </c>
      <c r="N77">
        <v>24.41</v>
      </c>
      <c r="O77">
        <v>0.24576999999999999</v>
      </c>
      <c r="P77">
        <v>0.32847999999999999</v>
      </c>
      <c r="Q77">
        <v>0.38868999999999998</v>
      </c>
      <c r="R77">
        <v>0.4476</v>
      </c>
      <c r="S77">
        <v>10.1014312</v>
      </c>
      <c r="T77">
        <v>4.1500000000000004</v>
      </c>
      <c r="U77">
        <v>0.25</v>
      </c>
    </row>
    <row r="78" spans="1:21" x14ac:dyDescent="0.2">
      <c r="A78" t="s">
        <v>336</v>
      </c>
      <c r="B78" t="s">
        <v>224</v>
      </c>
      <c r="C78">
        <v>24.38</v>
      </c>
      <c r="D78">
        <v>16.93</v>
      </c>
      <c r="E78">
        <v>33.409999999999997</v>
      </c>
      <c r="F78">
        <v>55.84</v>
      </c>
      <c r="G78">
        <v>91.44</v>
      </c>
      <c r="H78">
        <v>21.51</v>
      </c>
      <c r="I78">
        <v>0</v>
      </c>
      <c r="J78" s="269">
        <f t="shared" si="2"/>
        <v>0</v>
      </c>
      <c r="K78">
        <v>311.22000000000003</v>
      </c>
      <c r="L78">
        <v>2.66</v>
      </c>
      <c r="M78">
        <v>170.78</v>
      </c>
      <c r="N78">
        <v>24.23</v>
      </c>
      <c r="O78">
        <v>0.23873</v>
      </c>
      <c r="P78">
        <v>0.32367000000000001</v>
      </c>
      <c r="Q78">
        <v>0.38407000000000002</v>
      </c>
      <c r="R78">
        <v>0.44700000000000001</v>
      </c>
      <c r="S78">
        <v>13.021444799999999</v>
      </c>
      <c r="T78">
        <v>2.66</v>
      </c>
      <c r="U78">
        <v>0.35</v>
      </c>
    </row>
    <row r="79" spans="1:21" x14ac:dyDescent="0.2">
      <c r="A79" t="s">
        <v>337</v>
      </c>
      <c r="B79" t="s">
        <v>224</v>
      </c>
      <c r="C79">
        <v>28.36</v>
      </c>
      <c r="D79">
        <v>17.88</v>
      </c>
      <c r="E79">
        <v>37</v>
      </c>
      <c r="F79">
        <v>46.53</v>
      </c>
      <c r="G79">
        <v>80.099999999999994</v>
      </c>
      <c r="H79">
        <v>21.98</v>
      </c>
      <c r="I79">
        <v>0</v>
      </c>
      <c r="J79" s="269">
        <f t="shared" si="2"/>
        <v>0</v>
      </c>
      <c r="K79">
        <v>333.89</v>
      </c>
      <c r="L79">
        <v>4.8499999999999996</v>
      </c>
      <c r="M79">
        <v>169.77</v>
      </c>
      <c r="N79">
        <v>25.33</v>
      </c>
      <c r="O79">
        <v>0.23235</v>
      </c>
      <c r="P79">
        <v>0.31883</v>
      </c>
      <c r="Q79">
        <v>0.37822</v>
      </c>
      <c r="R79">
        <v>0.44588</v>
      </c>
      <c r="S79">
        <v>13.969957600000001</v>
      </c>
      <c r="T79">
        <v>4.8499999999999996</v>
      </c>
      <c r="U79">
        <v>0.36</v>
      </c>
    </row>
    <row r="80" spans="1:21" x14ac:dyDescent="0.2">
      <c r="A80" t="s">
        <v>338</v>
      </c>
      <c r="B80" t="s">
        <v>224</v>
      </c>
      <c r="C80">
        <v>28.22</v>
      </c>
      <c r="D80">
        <v>21.53</v>
      </c>
      <c r="E80">
        <v>35.58</v>
      </c>
      <c r="F80">
        <v>56.27</v>
      </c>
      <c r="G80">
        <v>85.43</v>
      </c>
      <c r="H80">
        <v>27.07</v>
      </c>
      <c r="I80">
        <v>0.76</v>
      </c>
      <c r="J80" s="269">
        <f t="shared" si="2"/>
        <v>2.9921276E-2</v>
      </c>
      <c r="K80">
        <v>288.27</v>
      </c>
      <c r="L80">
        <v>8.8699999999999992</v>
      </c>
      <c r="M80">
        <v>168.84</v>
      </c>
      <c r="N80">
        <v>25.83</v>
      </c>
      <c r="O80">
        <v>0.22344</v>
      </c>
      <c r="P80">
        <v>0.31147999999999998</v>
      </c>
      <c r="Q80">
        <v>0.37070999999999998</v>
      </c>
      <c r="R80">
        <v>0.44507999999999998</v>
      </c>
      <c r="S80">
        <v>12.0612168</v>
      </c>
      <c r="T80">
        <v>8.8699999999999992</v>
      </c>
      <c r="U80">
        <v>0.25</v>
      </c>
    </row>
    <row r="81" spans="1:21" x14ac:dyDescent="0.2">
      <c r="A81" t="s">
        <v>339</v>
      </c>
      <c r="B81" t="s">
        <v>224</v>
      </c>
      <c r="C81">
        <v>23.02</v>
      </c>
      <c r="D81">
        <v>18.61</v>
      </c>
      <c r="E81">
        <v>26.93</v>
      </c>
      <c r="F81">
        <v>60.26</v>
      </c>
      <c r="G81">
        <v>75.91</v>
      </c>
      <c r="H81">
        <v>41.13</v>
      </c>
      <c r="I81">
        <v>0</v>
      </c>
      <c r="J81" s="269">
        <f t="shared" si="2"/>
        <v>0</v>
      </c>
      <c r="K81">
        <v>276.32</v>
      </c>
      <c r="L81">
        <v>6.39</v>
      </c>
      <c r="M81">
        <v>30.43</v>
      </c>
      <c r="N81">
        <v>25.56</v>
      </c>
      <c r="O81">
        <v>0.21315000000000001</v>
      </c>
      <c r="P81">
        <v>0.30307000000000001</v>
      </c>
      <c r="Q81">
        <v>0.36337000000000003</v>
      </c>
      <c r="R81">
        <v>0.44496000000000002</v>
      </c>
      <c r="S81">
        <v>11.5612288</v>
      </c>
      <c r="T81">
        <v>6.39</v>
      </c>
      <c r="U81">
        <v>0.13</v>
      </c>
    </row>
    <row r="82" spans="1:21" x14ac:dyDescent="0.2">
      <c r="A82" t="s">
        <v>340</v>
      </c>
      <c r="B82" t="s">
        <v>224</v>
      </c>
      <c r="C82">
        <v>17.88</v>
      </c>
      <c r="D82">
        <v>12.99</v>
      </c>
      <c r="E82">
        <v>21.51</v>
      </c>
      <c r="F82">
        <v>69.27</v>
      </c>
      <c r="G82">
        <v>85.73</v>
      </c>
      <c r="H82">
        <v>58.95</v>
      </c>
      <c r="I82">
        <v>0</v>
      </c>
      <c r="J82" s="269">
        <f t="shared" si="2"/>
        <v>0</v>
      </c>
      <c r="K82">
        <v>134.08000000000001</v>
      </c>
      <c r="L82">
        <v>3.69</v>
      </c>
      <c r="M82">
        <v>91.31</v>
      </c>
      <c r="N82">
        <v>23.2</v>
      </c>
      <c r="O82">
        <v>0.20041999999999999</v>
      </c>
      <c r="P82">
        <v>0.29331000000000002</v>
      </c>
      <c r="Q82">
        <v>0.35675000000000001</v>
      </c>
      <c r="R82">
        <v>0.44517000000000001</v>
      </c>
      <c r="S82">
        <v>5.6099072000000012</v>
      </c>
      <c r="T82">
        <v>3.69</v>
      </c>
      <c r="U82">
        <v>0.28000000000000003</v>
      </c>
    </row>
    <row r="83" spans="1:21" x14ac:dyDescent="0.2">
      <c r="A83" t="s">
        <v>341</v>
      </c>
      <c r="B83" t="s">
        <v>224</v>
      </c>
      <c r="C83">
        <v>24.63</v>
      </c>
      <c r="D83">
        <v>18.21</v>
      </c>
      <c r="E83">
        <v>31.67</v>
      </c>
      <c r="F83">
        <v>64.12</v>
      </c>
      <c r="G83">
        <v>97.05</v>
      </c>
      <c r="H83">
        <v>35.43</v>
      </c>
      <c r="I83">
        <v>0.25</v>
      </c>
      <c r="J83" s="269">
        <f t="shared" si="2"/>
        <v>9.8425249999999995E-3</v>
      </c>
      <c r="K83">
        <v>306.41000000000003</v>
      </c>
      <c r="L83">
        <v>6.85</v>
      </c>
      <c r="M83">
        <v>164.13</v>
      </c>
      <c r="N83">
        <v>23.95</v>
      </c>
      <c r="O83">
        <v>0.19553000000000001</v>
      </c>
      <c r="P83">
        <v>0.28767999999999999</v>
      </c>
      <c r="Q83">
        <v>0.35246</v>
      </c>
      <c r="R83">
        <v>0.44423000000000001</v>
      </c>
      <c r="S83">
        <v>12.8201944</v>
      </c>
      <c r="T83">
        <v>6.85</v>
      </c>
      <c r="U83">
        <v>0.34</v>
      </c>
    </row>
    <row r="84" spans="1:21" x14ac:dyDescent="0.2">
      <c r="A84" t="s">
        <v>342</v>
      </c>
      <c r="B84" t="s">
        <v>224</v>
      </c>
      <c r="C84">
        <v>26.64</v>
      </c>
      <c r="D84">
        <v>19.09</v>
      </c>
      <c r="E84">
        <v>33.74</v>
      </c>
      <c r="F84">
        <v>58.1</v>
      </c>
      <c r="G84">
        <v>88.15</v>
      </c>
      <c r="H84">
        <v>33.65</v>
      </c>
      <c r="I84">
        <v>0</v>
      </c>
      <c r="J84" s="269">
        <f t="shared" si="2"/>
        <v>0</v>
      </c>
      <c r="K84">
        <v>315.91000000000003</v>
      </c>
      <c r="L84">
        <v>8.5299999999999994</v>
      </c>
      <c r="M84">
        <v>181.55</v>
      </c>
      <c r="N84">
        <v>24.85</v>
      </c>
      <c r="O84">
        <v>0.18936</v>
      </c>
      <c r="P84">
        <v>0.28081</v>
      </c>
      <c r="Q84">
        <v>0.34859000000000001</v>
      </c>
      <c r="R84">
        <v>0.44340000000000002</v>
      </c>
      <c r="S84">
        <v>13.2176744</v>
      </c>
      <c r="T84">
        <v>8.5299999999999994</v>
      </c>
      <c r="U84">
        <v>0.28000000000000003</v>
      </c>
    </row>
    <row r="85" spans="1:21" x14ac:dyDescent="0.2">
      <c r="A85" t="s">
        <v>343</v>
      </c>
      <c r="B85" t="s">
        <v>224</v>
      </c>
      <c r="C85">
        <v>25.46</v>
      </c>
      <c r="D85">
        <v>19.22</v>
      </c>
      <c r="E85">
        <v>32.86</v>
      </c>
      <c r="F85">
        <v>54.66</v>
      </c>
      <c r="G85">
        <v>92.77</v>
      </c>
      <c r="H85">
        <v>22.12</v>
      </c>
      <c r="I85">
        <v>0</v>
      </c>
      <c r="J85" s="269">
        <f t="shared" si="2"/>
        <v>0</v>
      </c>
      <c r="K85">
        <v>304.58999999999997</v>
      </c>
      <c r="L85">
        <v>3.68</v>
      </c>
      <c r="M85">
        <v>324.61</v>
      </c>
      <c r="N85">
        <v>25.56</v>
      </c>
      <c r="O85">
        <v>0.18131</v>
      </c>
      <c r="P85">
        <v>0.27323999999999998</v>
      </c>
      <c r="Q85">
        <v>0.34416000000000002</v>
      </c>
      <c r="R85">
        <v>0.44369999999999998</v>
      </c>
      <c r="S85">
        <v>12.7440456</v>
      </c>
      <c r="T85">
        <v>3.68</v>
      </c>
      <c r="U85">
        <v>0.35</v>
      </c>
    </row>
    <row r="86" spans="1:21" x14ac:dyDescent="0.2">
      <c r="A86" t="s">
        <v>344</v>
      </c>
      <c r="B86" t="s">
        <v>224</v>
      </c>
      <c r="C86">
        <v>27.89</v>
      </c>
      <c r="D86">
        <v>17.2</v>
      </c>
      <c r="E86">
        <v>38.090000000000003</v>
      </c>
      <c r="F86">
        <v>49.89</v>
      </c>
      <c r="G86">
        <v>92.53</v>
      </c>
      <c r="H86">
        <v>15.4</v>
      </c>
      <c r="I86">
        <v>0</v>
      </c>
      <c r="J86" s="269">
        <f t="shared" si="2"/>
        <v>0</v>
      </c>
      <c r="K86">
        <v>320.87</v>
      </c>
      <c r="L86">
        <v>4.95</v>
      </c>
      <c r="M86">
        <v>176.05</v>
      </c>
      <c r="N86">
        <v>25.58</v>
      </c>
      <c r="O86">
        <v>0.17146</v>
      </c>
      <c r="P86">
        <v>0.26435999999999998</v>
      </c>
      <c r="Q86">
        <v>0.33794000000000002</v>
      </c>
      <c r="R86">
        <v>0.44308999999999998</v>
      </c>
      <c r="S86">
        <v>13.425200800000001</v>
      </c>
      <c r="T86">
        <v>4.95</v>
      </c>
      <c r="U86">
        <v>0.33</v>
      </c>
    </row>
    <row r="87" spans="1:21" x14ac:dyDescent="0.2">
      <c r="A87" t="s">
        <v>345</v>
      </c>
      <c r="B87" t="s">
        <v>224</v>
      </c>
      <c r="C87">
        <v>30</v>
      </c>
      <c r="D87">
        <v>20.37</v>
      </c>
      <c r="E87">
        <v>39.65</v>
      </c>
      <c r="F87">
        <v>39.1</v>
      </c>
      <c r="G87">
        <v>65.81</v>
      </c>
      <c r="H87">
        <v>11.06</v>
      </c>
      <c r="I87">
        <v>0</v>
      </c>
      <c r="J87" s="269">
        <f t="shared" si="2"/>
        <v>0</v>
      </c>
      <c r="K87">
        <v>304.33999999999997</v>
      </c>
      <c r="L87">
        <v>3.33</v>
      </c>
      <c r="M87">
        <v>177.23</v>
      </c>
      <c r="N87">
        <v>26.72</v>
      </c>
      <c r="O87">
        <v>0.16322999999999999</v>
      </c>
      <c r="P87">
        <v>0.25629000000000002</v>
      </c>
      <c r="Q87">
        <v>0.33096999999999999</v>
      </c>
      <c r="R87">
        <v>0.44180999999999998</v>
      </c>
      <c r="S87">
        <v>12.7335856</v>
      </c>
      <c r="T87">
        <v>3.33</v>
      </c>
      <c r="U87">
        <v>0.33</v>
      </c>
    </row>
    <row r="88" spans="1:21" x14ac:dyDescent="0.2">
      <c r="A88" t="s">
        <v>346</v>
      </c>
      <c r="B88" t="s">
        <v>224</v>
      </c>
      <c r="C88">
        <v>30.3</v>
      </c>
      <c r="D88">
        <v>22.87</v>
      </c>
      <c r="E88">
        <v>39.92</v>
      </c>
      <c r="F88">
        <v>36.15</v>
      </c>
      <c r="G88">
        <v>64.709999999999994</v>
      </c>
      <c r="H88">
        <v>7.26</v>
      </c>
      <c r="I88">
        <v>0</v>
      </c>
      <c r="J88" s="269">
        <f t="shared" si="2"/>
        <v>0</v>
      </c>
      <c r="K88">
        <v>336.96</v>
      </c>
      <c r="L88">
        <v>2.62</v>
      </c>
      <c r="M88">
        <v>227.41</v>
      </c>
      <c r="N88">
        <v>27.72</v>
      </c>
      <c r="O88">
        <v>0.15486</v>
      </c>
      <c r="P88">
        <v>0.24923000000000001</v>
      </c>
      <c r="Q88">
        <v>0.32468999999999998</v>
      </c>
      <c r="R88">
        <v>0.44085999999999997</v>
      </c>
      <c r="S88">
        <v>14.0984064</v>
      </c>
      <c r="T88">
        <v>2.62</v>
      </c>
      <c r="U88">
        <v>0.31</v>
      </c>
    </row>
    <row r="89" spans="1:21" x14ac:dyDescent="0.2">
      <c r="A89" t="s">
        <v>347</v>
      </c>
      <c r="B89" t="s">
        <v>224</v>
      </c>
      <c r="C89">
        <v>26.86</v>
      </c>
      <c r="D89">
        <v>19.71</v>
      </c>
      <c r="E89">
        <v>33.409999999999997</v>
      </c>
      <c r="F89">
        <v>44.88</v>
      </c>
      <c r="G89">
        <v>89.03</v>
      </c>
      <c r="H89">
        <v>19.739999999999998</v>
      </c>
      <c r="I89">
        <v>0</v>
      </c>
      <c r="J89" s="269">
        <f t="shared" si="2"/>
        <v>0</v>
      </c>
      <c r="K89">
        <v>337.95</v>
      </c>
      <c r="L89">
        <v>3.17</v>
      </c>
      <c r="M89">
        <v>69.7</v>
      </c>
      <c r="N89">
        <v>27.34</v>
      </c>
      <c r="O89">
        <v>0.1449</v>
      </c>
      <c r="P89">
        <v>0.24079</v>
      </c>
      <c r="Q89">
        <v>0.31801000000000001</v>
      </c>
      <c r="R89">
        <v>0.44002000000000002</v>
      </c>
      <c r="S89">
        <v>14.139828</v>
      </c>
      <c r="T89">
        <v>3.17</v>
      </c>
      <c r="U89">
        <v>0.25</v>
      </c>
    </row>
    <row r="90" spans="1:21" x14ac:dyDescent="0.2">
      <c r="A90" t="s">
        <v>348</v>
      </c>
      <c r="B90" t="s">
        <v>224</v>
      </c>
      <c r="C90">
        <v>26.91</v>
      </c>
      <c r="D90">
        <v>20.11</v>
      </c>
      <c r="E90">
        <v>34.83</v>
      </c>
      <c r="F90">
        <v>57.64</v>
      </c>
      <c r="G90">
        <v>90.19</v>
      </c>
      <c r="H90">
        <v>31</v>
      </c>
      <c r="I90">
        <v>0.51</v>
      </c>
      <c r="J90" s="269">
        <f t="shared" si="2"/>
        <v>2.0078750999999999E-2</v>
      </c>
      <c r="K90">
        <v>164.37</v>
      </c>
      <c r="L90">
        <v>5.7</v>
      </c>
      <c r="M90">
        <v>165.49</v>
      </c>
      <c r="N90">
        <v>26.25</v>
      </c>
      <c r="O90">
        <v>0.13664999999999999</v>
      </c>
      <c r="P90">
        <v>0.23347000000000001</v>
      </c>
      <c r="Q90">
        <v>0.31284000000000001</v>
      </c>
      <c r="R90">
        <v>0.43946000000000002</v>
      </c>
      <c r="S90">
        <v>6.8772408000000009</v>
      </c>
      <c r="T90">
        <v>5.7</v>
      </c>
      <c r="U90">
        <v>0.28999999999999998</v>
      </c>
    </row>
    <row r="91" spans="1:21" x14ac:dyDescent="0.2">
      <c r="A91" t="s">
        <v>349</v>
      </c>
      <c r="B91" t="s">
        <v>224</v>
      </c>
      <c r="C91">
        <v>26.94</v>
      </c>
      <c r="D91">
        <v>18.95</v>
      </c>
      <c r="E91">
        <v>34.97</v>
      </c>
      <c r="F91">
        <v>48.59</v>
      </c>
      <c r="G91">
        <v>86.26</v>
      </c>
      <c r="H91">
        <v>20.49</v>
      </c>
      <c r="I91">
        <v>1.78</v>
      </c>
      <c r="J91" s="269">
        <f t="shared" si="2"/>
        <v>7.0078777999999994E-2</v>
      </c>
      <c r="K91">
        <v>318.49</v>
      </c>
      <c r="L91">
        <v>2.86</v>
      </c>
      <c r="M91">
        <v>0.21</v>
      </c>
      <c r="N91">
        <v>27</v>
      </c>
      <c r="O91">
        <v>0.13696</v>
      </c>
      <c r="P91">
        <v>0.22982</v>
      </c>
      <c r="Q91">
        <v>0.30909999999999999</v>
      </c>
      <c r="R91">
        <v>0.43833</v>
      </c>
      <c r="S91">
        <v>13.3256216</v>
      </c>
      <c r="T91">
        <v>2.86</v>
      </c>
      <c r="U91">
        <v>0.24</v>
      </c>
    </row>
    <row r="92" spans="1:21" x14ac:dyDescent="0.2">
      <c r="A92" t="s">
        <v>350</v>
      </c>
      <c r="B92" t="s">
        <v>224</v>
      </c>
      <c r="C92">
        <v>21.74</v>
      </c>
      <c r="D92">
        <v>17.739999999999998</v>
      </c>
      <c r="E92">
        <v>27.19</v>
      </c>
      <c r="F92">
        <v>57.88</v>
      </c>
      <c r="G92">
        <v>91.17</v>
      </c>
      <c r="H92">
        <v>34.42</v>
      </c>
      <c r="I92">
        <v>0.25</v>
      </c>
      <c r="J92" s="269">
        <f t="shared" si="2"/>
        <v>9.8425249999999995E-3</v>
      </c>
      <c r="K92">
        <v>314.77999999999997</v>
      </c>
      <c r="L92">
        <v>3.57</v>
      </c>
      <c r="M92">
        <v>50.49</v>
      </c>
      <c r="N92">
        <v>25.96</v>
      </c>
      <c r="O92">
        <v>0.13203999999999999</v>
      </c>
      <c r="P92">
        <v>0.22406000000000001</v>
      </c>
      <c r="Q92">
        <v>0.30517</v>
      </c>
      <c r="R92">
        <v>0.43740000000000001</v>
      </c>
      <c r="S92">
        <v>13.1703952</v>
      </c>
      <c r="T92">
        <v>3.57</v>
      </c>
      <c r="U92">
        <v>0.09</v>
      </c>
    </row>
    <row r="93" spans="1:21" x14ac:dyDescent="0.2">
      <c r="A93" t="s">
        <v>351</v>
      </c>
      <c r="B93" t="s">
        <v>224</v>
      </c>
      <c r="C93">
        <v>17.93</v>
      </c>
      <c r="D93">
        <v>14.55</v>
      </c>
      <c r="E93">
        <v>24.36</v>
      </c>
      <c r="F93">
        <v>82.77</v>
      </c>
      <c r="G93">
        <v>99.72</v>
      </c>
      <c r="H93">
        <v>66.400000000000006</v>
      </c>
      <c r="I93">
        <v>3.56</v>
      </c>
      <c r="J93" s="269">
        <f t="shared" si="2"/>
        <v>0.14015755599999999</v>
      </c>
      <c r="K93">
        <v>110.29</v>
      </c>
      <c r="L93">
        <v>4.78</v>
      </c>
      <c r="M93">
        <v>124.61</v>
      </c>
      <c r="N93">
        <v>23.02</v>
      </c>
      <c r="O93">
        <v>0.12848999999999999</v>
      </c>
      <c r="P93">
        <v>0.21603</v>
      </c>
      <c r="Q93">
        <v>0.30027999999999999</v>
      </c>
      <c r="R93">
        <v>0.43691000000000002</v>
      </c>
      <c r="S93">
        <v>4.6145336000000006</v>
      </c>
      <c r="T93">
        <v>4.78</v>
      </c>
      <c r="U93">
        <v>0.23</v>
      </c>
    </row>
    <row r="94" spans="1:21" x14ac:dyDescent="0.2">
      <c r="A94" t="s">
        <v>352</v>
      </c>
      <c r="B94" t="s">
        <v>224</v>
      </c>
      <c r="C94">
        <v>25.44</v>
      </c>
      <c r="D94">
        <v>18.82</v>
      </c>
      <c r="E94">
        <v>37.68</v>
      </c>
      <c r="F94">
        <v>72.94</v>
      </c>
      <c r="G94">
        <v>99.85</v>
      </c>
      <c r="H94">
        <v>23.74</v>
      </c>
      <c r="I94">
        <v>8.89</v>
      </c>
      <c r="J94" s="269">
        <f t="shared" si="2"/>
        <v>0.35000018900000002</v>
      </c>
      <c r="K94">
        <v>253.46</v>
      </c>
      <c r="L94">
        <v>5.13</v>
      </c>
      <c r="M94">
        <v>170.71</v>
      </c>
      <c r="N94">
        <v>24.69</v>
      </c>
      <c r="O94">
        <v>0.14807000000000001</v>
      </c>
      <c r="P94">
        <v>0.21518999999999999</v>
      </c>
      <c r="Q94">
        <v>0.29823</v>
      </c>
      <c r="R94">
        <v>0.43515999999999999</v>
      </c>
      <c r="S94">
        <v>10.604766400000001</v>
      </c>
      <c r="T94">
        <v>5.13</v>
      </c>
      <c r="U94">
        <v>0.22</v>
      </c>
    </row>
    <row r="95" spans="1:21" x14ac:dyDescent="0.2">
      <c r="A95" t="s">
        <v>353</v>
      </c>
      <c r="B95" t="s">
        <v>224</v>
      </c>
      <c r="C95">
        <v>24.1</v>
      </c>
      <c r="D95">
        <v>19.63</v>
      </c>
      <c r="E95">
        <v>29.49</v>
      </c>
      <c r="F95">
        <v>68.88</v>
      </c>
      <c r="G95">
        <v>99.56</v>
      </c>
      <c r="H95">
        <v>30.4</v>
      </c>
      <c r="I95">
        <v>0</v>
      </c>
      <c r="J95" s="269">
        <f t="shared" si="2"/>
        <v>0</v>
      </c>
      <c r="K95">
        <v>290.16000000000003</v>
      </c>
      <c r="L95">
        <v>2.89</v>
      </c>
      <c r="M95">
        <v>30.29</v>
      </c>
      <c r="N95">
        <v>25.49</v>
      </c>
      <c r="O95">
        <v>0.18540999999999999</v>
      </c>
      <c r="P95">
        <v>0.21604000000000001</v>
      </c>
      <c r="Q95">
        <v>0.29770000000000002</v>
      </c>
      <c r="R95">
        <v>0.43397000000000002</v>
      </c>
      <c r="S95">
        <v>12.1402944</v>
      </c>
      <c r="T95">
        <v>2.89</v>
      </c>
      <c r="U95">
        <v>0.2</v>
      </c>
    </row>
    <row r="96" spans="1:21" x14ac:dyDescent="0.2">
      <c r="A96" t="s">
        <v>354</v>
      </c>
      <c r="B96" t="s">
        <v>224</v>
      </c>
      <c r="C96">
        <v>22.5</v>
      </c>
      <c r="D96">
        <v>15.84</v>
      </c>
      <c r="E96">
        <v>29.9</v>
      </c>
      <c r="F96">
        <v>72.569999999999993</v>
      </c>
      <c r="G96">
        <v>96.67</v>
      </c>
      <c r="H96">
        <v>35.97</v>
      </c>
      <c r="I96">
        <v>4.57</v>
      </c>
      <c r="J96" s="269">
        <f t="shared" si="2"/>
        <v>0.179921357</v>
      </c>
      <c r="K96">
        <v>257.68</v>
      </c>
      <c r="L96">
        <v>4.0199999999999996</v>
      </c>
      <c r="M96">
        <v>152.25</v>
      </c>
      <c r="N96">
        <v>24.27</v>
      </c>
      <c r="O96">
        <v>0.18392</v>
      </c>
      <c r="P96">
        <v>0.21457999999999999</v>
      </c>
      <c r="Q96">
        <v>0.29591000000000001</v>
      </c>
      <c r="R96">
        <v>0.43393999999999999</v>
      </c>
      <c r="S96">
        <v>10.7813312</v>
      </c>
      <c r="T96">
        <v>4.0199999999999996</v>
      </c>
      <c r="U96">
        <v>0.23</v>
      </c>
    </row>
    <row r="97" spans="1:21" x14ac:dyDescent="0.2">
      <c r="A97" t="s">
        <v>355</v>
      </c>
      <c r="B97" t="s">
        <v>224</v>
      </c>
      <c r="C97">
        <v>20.12</v>
      </c>
      <c r="D97">
        <v>13.35</v>
      </c>
      <c r="E97">
        <v>27.47</v>
      </c>
      <c r="F97">
        <v>61.91</v>
      </c>
      <c r="G97">
        <v>99.89</v>
      </c>
      <c r="H97">
        <v>22.06</v>
      </c>
      <c r="I97">
        <v>0</v>
      </c>
      <c r="J97" s="269">
        <f t="shared" si="2"/>
        <v>0</v>
      </c>
      <c r="K97">
        <v>326.57</v>
      </c>
      <c r="L97">
        <v>3.31</v>
      </c>
      <c r="M97">
        <v>3.1</v>
      </c>
      <c r="N97">
        <v>23.37</v>
      </c>
      <c r="O97">
        <v>0.18426000000000001</v>
      </c>
      <c r="P97">
        <v>0.21290999999999999</v>
      </c>
      <c r="Q97">
        <v>0.29337000000000002</v>
      </c>
      <c r="R97">
        <v>0.43369000000000002</v>
      </c>
      <c r="S97">
        <v>13.663688799999999</v>
      </c>
      <c r="T97">
        <v>3.31</v>
      </c>
      <c r="U97">
        <v>0.15</v>
      </c>
    </row>
    <row r="98" spans="1:21" x14ac:dyDescent="0.2">
      <c r="A98" t="s">
        <v>356</v>
      </c>
      <c r="B98" t="s">
        <v>224</v>
      </c>
      <c r="C98">
        <v>18.25</v>
      </c>
      <c r="D98">
        <v>11.99</v>
      </c>
      <c r="E98">
        <v>25.84</v>
      </c>
      <c r="F98">
        <v>66.45</v>
      </c>
      <c r="G98">
        <v>89.16</v>
      </c>
      <c r="H98">
        <v>35.1</v>
      </c>
      <c r="I98">
        <v>4.57</v>
      </c>
      <c r="J98" s="269">
        <f t="shared" si="2"/>
        <v>0.179921357</v>
      </c>
      <c r="K98">
        <v>201.94</v>
      </c>
      <c r="L98">
        <v>1.98</v>
      </c>
      <c r="M98">
        <v>279.83</v>
      </c>
      <c r="N98">
        <v>21.93</v>
      </c>
      <c r="O98">
        <v>0.18514</v>
      </c>
      <c r="P98">
        <v>0.21015</v>
      </c>
      <c r="Q98">
        <v>0.29038000000000003</v>
      </c>
      <c r="R98">
        <v>0.43270999999999998</v>
      </c>
      <c r="S98">
        <v>8.4491696000000012</v>
      </c>
      <c r="T98">
        <v>1.98</v>
      </c>
      <c r="U98">
        <v>0.21</v>
      </c>
    </row>
    <row r="99" spans="1:21" x14ac:dyDescent="0.2">
      <c r="A99" t="s">
        <v>357</v>
      </c>
      <c r="B99" t="s">
        <v>224</v>
      </c>
      <c r="C99">
        <v>20.97</v>
      </c>
      <c r="D99">
        <v>14.16</v>
      </c>
      <c r="E99">
        <v>32.6</v>
      </c>
      <c r="F99">
        <v>68.66</v>
      </c>
      <c r="G99">
        <v>93.48</v>
      </c>
      <c r="H99">
        <v>27.82</v>
      </c>
      <c r="I99">
        <v>4.83</v>
      </c>
      <c r="J99" s="269">
        <f t="shared" si="2"/>
        <v>0.19015758299999999</v>
      </c>
      <c r="K99">
        <v>282.69</v>
      </c>
      <c r="L99">
        <v>3.97</v>
      </c>
      <c r="M99">
        <v>170.98</v>
      </c>
      <c r="N99">
        <v>21.85</v>
      </c>
      <c r="O99">
        <v>0.19833999999999999</v>
      </c>
      <c r="P99">
        <v>0.21</v>
      </c>
      <c r="Q99">
        <v>0.28845999999999999</v>
      </c>
      <c r="R99">
        <v>0.43136999999999998</v>
      </c>
      <c r="S99">
        <v>11.827749600000001</v>
      </c>
      <c r="T99">
        <v>3.97</v>
      </c>
      <c r="U99">
        <v>0.09</v>
      </c>
    </row>
    <row r="100" spans="1:21" x14ac:dyDescent="0.2">
      <c r="A100" t="s">
        <v>358</v>
      </c>
      <c r="B100" t="s">
        <v>224</v>
      </c>
      <c r="C100">
        <v>17.54</v>
      </c>
      <c r="D100">
        <v>14.48</v>
      </c>
      <c r="E100">
        <v>22.86</v>
      </c>
      <c r="F100">
        <v>83.03</v>
      </c>
      <c r="G100">
        <v>97.42</v>
      </c>
      <c r="H100">
        <v>48.34</v>
      </c>
      <c r="I100">
        <v>2.29</v>
      </c>
      <c r="J100" s="269">
        <f t="shared" si="2"/>
        <v>9.0157529E-2</v>
      </c>
      <c r="K100">
        <v>127.19</v>
      </c>
      <c r="L100">
        <v>2.4900000000000002</v>
      </c>
      <c r="M100">
        <v>261.19</v>
      </c>
      <c r="N100">
        <v>20.86</v>
      </c>
      <c r="O100">
        <v>0.21201999999999999</v>
      </c>
      <c r="P100">
        <v>0.20977000000000001</v>
      </c>
      <c r="Q100">
        <v>0.28655000000000003</v>
      </c>
      <c r="R100">
        <v>0.43075999999999998</v>
      </c>
      <c r="S100">
        <v>5.3216296000000014</v>
      </c>
      <c r="T100">
        <v>2.4900000000000002</v>
      </c>
      <c r="U100">
        <v>0.23</v>
      </c>
    </row>
    <row r="101" spans="1:21" x14ac:dyDescent="0.2">
      <c r="A101" t="s">
        <v>359</v>
      </c>
      <c r="B101" t="s">
        <v>224</v>
      </c>
      <c r="C101">
        <v>20.63</v>
      </c>
      <c r="D101">
        <v>13.01</v>
      </c>
      <c r="E101">
        <v>28.07</v>
      </c>
      <c r="F101">
        <v>56.73</v>
      </c>
      <c r="G101">
        <v>93.89</v>
      </c>
      <c r="H101">
        <v>23.55</v>
      </c>
      <c r="I101">
        <v>0</v>
      </c>
      <c r="J101" s="269">
        <f t="shared" si="2"/>
        <v>0</v>
      </c>
      <c r="K101">
        <v>338.43</v>
      </c>
      <c r="L101">
        <v>2.2799999999999998</v>
      </c>
      <c r="M101">
        <v>338.33</v>
      </c>
      <c r="N101">
        <v>22.11</v>
      </c>
      <c r="O101">
        <v>0.22023000000000001</v>
      </c>
      <c r="P101">
        <v>0.21271000000000001</v>
      </c>
      <c r="Q101">
        <v>0.28602</v>
      </c>
      <c r="R101">
        <v>0.42919000000000002</v>
      </c>
      <c r="S101">
        <v>14.1599112</v>
      </c>
      <c r="T101">
        <v>2.2799999999999998</v>
      </c>
      <c r="U101">
        <v>0.24</v>
      </c>
    </row>
    <row r="102" spans="1:21" x14ac:dyDescent="0.2">
      <c r="A102" t="s">
        <v>360</v>
      </c>
      <c r="B102" t="s">
        <v>224</v>
      </c>
      <c r="C102">
        <v>22.98</v>
      </c>
      <c r="D102">
        <v>11.85</v>
      </c>
      <c r="E102">
        <v>31.78</v>
      </c>
      <c r="F102">
        <v>52.12</v>
      </c>
      <c r="G102">
        <v>92.83</v>
      </c>
      <c r="H102">
        <v>22.32</v>
      </c>
      <c r="I102">
        <v>0</v>
      </c>
      <c r="J102" s="269">
        <f t="shared" si="2"/>
        <v>0</v>
      </c>
      <c r="K102">
        <v>338.76</v>
      </c>
      <c r="L102">
        <v>1.8</v>
      </c>
      <c r="M102">
        <v>177.42</v>
      </c>
      <c r="N102">
        <v>22.79</v>
      </c>
      <c r="O102">
        <v>0.21043999999999999</v>
      </c>
      <c r="P102">
        <v>0.21531</v>
      </c>
      <c r="Q102">
        <v>0.28655999999999998</v>
      </c>
      <c r="R102">
        <v>0.42670000000000002</v>
      </c>
      <c r="S102">
        <v>14.1737184</v>
      </c>
      <c r="T102">
        <v>1.8</v>
      </c>
      <c r="U102">
        <v>0.26</v>
      </c>
    </row>
    <row r="103" spans="1:21" x14ac:dyDescent="0.2">
      <c r="A103" t="s">
        <v>361</v>
      </c>
      <c r="B103" t="s">
        <v>224</v>
      </c>
      <c r="C103">
        <v>25.45</v>
      </c>
      <c r="D103">
        <v>16.39</v>
      </c>
      <c r="E103">
        <v>33.950000000000003</v>
      </c>
      <c r="F103">
        <v>46.79</v>
      </c>
      <c r="G103">
        <v>81.45</v>
      </c>
      <c r="H103">
        <v>17.77</v>
      </c>
      <c r="I103">
        <v>0</v>
      </c>
      <c r="J103" s="269">
        <f t="shared" si="2"/>
        <v>0</v>
      </c>
      <c r="K103">
        <v>332.33</v>
      </c>
      <c r="L103">
        <v>2.02</v>
      </c>
      <c r="M103">
        <v>97.04</v>
      </c>
      <c r="N103">
        <v>23.92</v>
      </c>
      <c r="O103">
        <v>0.20127</v>
      </c>
      <c r="P103">
        <v>0.21747</v>
      </c>
      <c r="Q103">
        <v>0.28745999999999999</v>
      </c>
      <c r="R103">
        <v>0.42403000000000002</v>
      </c>
      <c r="S103">
        <v>13.9046872</v>
      </c>
      <c r="T103">
        <v>2.02</v>
      </c>
      <c r="U103">
        <v>0.26</v>
      </c>
    </row>
    <row r="104" spans="1:21" x14ac:dyDescent="0.2">
      <c r="A104" t="s">
        <v>362</v>
      </c>
      <c r="B104" t="s">
        <v>224</v>
      </c>
      <c r="C104">
        <v>25.05</v>
      </c>
      <c r="D104">
        <v>14.23</v>
      </c>
      <c r="E104">
        <v>33.74</v>
      </c>
      <c r="F104">
        <v>54.35</v>
      </c>
      <c r="G104">
        <v>97.59</v>
      </c>
      <c r="H104">
        <v>21.44</v>
      </c>
      <c r="I104">
        <v>0</v>
      </c>
      <c r="J104" s="269">
        <f t="shared" si="2"/>
        <v>0</v>
      </c>
      <c r="K104">
        <v>329.66</v>
      </c>
      <c r="L104">
        <v>2.2799999999999998</v>
      </c>
      <c r="M104">
        <v>105.45</v>
      </c>
      <c r="N104">
        <v>24.44</v>
      </c>
      <c r="O104">
        <v>0.19066</v>
      </c>
      <c r="P104">
        <v>0.21854999999999999</v>
      </c>
      <c r="Q104">
        <v>0.28802</v>
      </c>
      <c r="R104">
        <v>0.42146</v>
      </c>
      <c r="S104">
        <v>13.7929744</v>
      </c>
      <c r="T104">
        <v>2.2799999999999998</v>
      </c>
      <c r="U104">
        <v>0.3</v>
      </c>
    </row>
    <row r="105" spans="1:21" x14ac:dyDescent="0.2">
      <c r="A105" t="s">
        <v>363</v>
      </c>
      <c r="B105" t="s">
        <v>224</v>
      </c>
      <c r="C105">
        <v>28</v>
      </c>
      <c r="D105">
        <v>17.61</v>
      </c>
      <c r="E105">
        <v>36.93</v>
      </c>
      <c r="F105">
        <v>43.7</v>
      </c>
      <c r="G105">
        <v>78.33</v>
      </c>
      <c r="H105">
        <v>16.89</v>
      </c>
      <c r="I105">
        <v>0</v>
      </c>
      <c r="J105" s="269">
        <f t="shared" si="2"/>
        <v>0</v>
      </c>
      <c r="K105">
        <v>322.99</v>
      </c>
      <c r="L105">
        <v>2.87</v>
      </c>
      <c r="M105">
        <v>137.16999999999999</v>
      </c>
      <c r="N105">
        <v>24.89</v>
      </c>
      <c r="O105">
        <v>0.17949999999999999</v>
      </c>
      <c r="P105">
        <v>0.21875</v>
      </c>
      <c r="Q105">
        <v>0.28804999999999997</v>
      </c>
      <c r="R105">
        <v>0.41796</v>
      </c>
      <c r="S105">
        <v>13.513901600000001</v>
      </c>
      <c r="T105">
        <v>2.87</v>
      </c>
      <c r="U105">
        <v>0.28000000000000003</v>
      </c>
    </row>
    <row r="106" spans="1:21" x14ac:dyDescent="0.2">
      <c r="A106" t="s">
        <v>364</v>
      </c>
      <c r="B106" t="s">
        <v>224</v>
      </c>
      <c r="C106">
        <v>28.38</v>
      </c>
      <c r="D106">
        <v>16.66</v>
      </c>
      <c r="E106">
        <v>38.56</v>
      </c>
      <c r="F106">
        <v>40.35</v>
      </c>
      <c r="G106">
        <v>72.39</v>
      </c>
      <c r="H106">
        <v>17.64</v>
      </c>
      <c r="I106">
        <v>0</v>
      </c>
      <c r="J106" s="269">
        <f t="shared" si="2"/>
        <v>0</v>
      </c>
      <c r="K106">
        <v>328.63</v>
      </c>
      <c r="L106">
        <v>1.96</v>
      </c>
      <c r="M106">
        <v>349.17</v>
      </c>
      <c r="N106">
        <v>25.44</v>
      </c>
      <c r="O106">
        <v>0.17141999999999999</v>
      </c>
      <c r="P106">
        <v>0.21847</v>
      </c>
      <c r="Q106">
        <v>0.28809000000000001</v>
      </c>
      <c r="R106">
        <v>0.41386000000000001</v>
      </c>
      <c r="S106">
        <v>13.749879200000001</v>
      </c>
      <c r="T106">
        <v>1.96</v>
      </c>
      <c r="U106">
        <v>0.3</v>
      </c>
    </row>
    <row r="107" spans="1:21" x14ac:dyDescent="0.2">
      <c r="A107" t="s">
        <v>365</v>
      </c>
      <c r="B107" t="s">
        <v>224</v>
      </c>
      <c r="C107">
        <v>27.52</v>
      </c>
      <c r="D107">
        <v>18.420000000000002</v>
      </c>
      <c r="E107">
        <v>37.14</v>
      </c>
      <c r="F107">
        <v>51.76</v>
      </c>
      <c r="G107">
        <v>84.65</v>
      </c>
      <c r="H107">
        <v>20.28</v>
      </c>
      <c r="I107">
        <v>0</v>
      </c>
      <c r="J107" s="269">
        <f t="shared" si="2"/>
        <v>0</v>
      </c>
      <c r="K107">
        <v>316.99</v>
      </c>
      <c r="L107">
        <v>3.4</v>
      </c>
      <c r="M107">
        <v>213.58</v>
      </c>
      <c r="N107">
        <v>25.78</v>
      </c>
      <c r="O107">
        <v>0.1648</v>
      </c>
      <c r="P107">
        <v>0.21829000000000001</v>
      </c>
      <c r="Q107">
        <v>0.28847</v>
      </c>
      <c r="R107">
        <v>0.40976000000000001</v>
      </c>
      <c r="S107">
        <v>13.262861600000001</v>
      </c>
      <c r="T107">
        <v>3.4</v>
      </c>
      <c r="U107">
        <v>0.3</v>
      </c>
    </row>
    <row r="108" spans="1:21" x14ac:dyDescent="0.2">
      <c r="A108" t="s">
        <v>366</v>
      </c>
      <c r="B108" t="s">
        <v>224</v>
      </c>
      <c r="C108">
        <v>30.52</v>
      </c>
      <c r="D108">
        <v>19.5</v>
      </c>
      <c r="E108">
        <v>38.56</v>
      </c>
      <c r="F108">
        <v>34.67</v>
      </c>
      <c r="G108">
        <v>61.34</v>
      </c>
      <c r="H108">
        <v>16.89</v>
      </c>
      <c r="I108">
        <v>0</v>
      </c>
      <c r="J108" s="269">
        <f t="shared" si="2"/>
        <v>0</v>
      </c>
      <c r="K108">
        <v>317.94</v>
      </c>
      <c r="L108">
        <v>2.2200000000000002</v>
      </c>
      <c r="M108">
        <v>2.4700000000000002</v>
      </c>
      <c r="N108">
        <v>26.25</v>
      </c>
      <c r="O108">
        <v>0.15901999999999999</v>
      </c>
      <c r="P108">
        <v>0.21806</v>
      </c>
      <c r="Q108">
        <v>0.28866000000000003</v>
      </c>
      <c r="R108">
        <v>0.40389999999999998</v>
      </c>
      <c r="S108">
        <v>13.3026096</v>
      </c>
      <c r="T108">
        <v>2.2200000000000002</v>
      </c>
      <c r="U108">
        <v>0.22</v>
      </c>
    </row>
    <row r="109" spans="1:21" x14ac:dyDescent="0.2">
      <c r="A109" t="s">
        <v>367</v>
      </c>
      <c r="B109" t="s">
        <v>224</v>
      </c>
      <c r="C109">
        <v>25.53</v>
      </c>
      <c r="D109">
        <v>19.37</v>
      </c>
      <c r="E109">
        <v>33.21</v>
      </c>
      <c r="F109">
        <v>58.5</v>
      </c>
      <c r="G109">
        <v>81.61</v>
      </c>
      <c r="H109">
        <v>31.14</v>
      </c>
      <c r="I109">
        <v>0</v>
      </c>
      <c r="J109" s="269">
        <f t="shared" si="2"/>
        <v>0</v>
      </c>
      <c r="K109">
        <v>251.27</v>
      </c>
      <c r="L109">
        <v>2.33</v>
      </c>
      <c r="M109">
        <v>78.22</v>
      </c>
      <c r="N109">
        <v>26.3</v>
      </c>
      <c r="O109">
        <v>0.15271999999999999</v>
      </c>
      <c r="P109">
        <v>0.21728</v>
      </c>
      <c r="Q109">
        <v>0.28877000000000003</v>
      </c>
      <c r="R109">
        <v>0.40044000000000002</v>
      </c>
      <c r="S109">
        <v>10.5131368</v>
      </c>
      <c r="T109">
        <v>2.33</v>
      </c>
      <c r="U109">
        <v>0.2</v>
      </c>
    </row>
    <row r="110" spans="1:21" x14ac:dyDescent="0.2">
      <c r="A110" t="s">
        <v>368</v>
      </c>
      <c r="B110" t="s">
        <v>224</v>
      </c>
      <c r="C110">
        <v>22.75</v>
      </c>
      <c r="D110">
        <v>16.79</v>
      </c>
      <c r="E110">
        <v>29.77</v>
      </c>
      <c r="F110">
        <v>67.209999999999994</v>
      </c>
      <c r="G110">
        <v>95.92</v>
      </c>
      <c r="H110">
        <v>38.479999999999997</v>
      </c>
      <c r="I110">
        <v>1.02</v>
      </c>
      <c r="J110" s="269">
        <f t="shared" si="2"/>
        <v>4.0157501999999998E-2</v>
      </c>
      <c r="K110">
        <v>262.41000000000003</v>
      </c>
      <c r="L110">
        <v>2.94</v>
      </c>
      <c r="M110">
        <v>91.26</v>
      </c>
      <c r="N110">
        <v>25.65</v>
      </c>
      <c r="O110">
        <v>0.14657999999999999</v>
      </c>
      <c r="P110">
        <v>0.21525</v>
      </c>
      <c r="Q110">
        <v>0.28789999999999999</v>
      </c>
      <c r="R110">
        <v>0.39961999999999998</v>
      </c>
      <c r="S110">
        <v>10.979234399999999</v>
      </c>
      <c r="T110">
        <v>2.94</v>
      </c>
      <c r="U110">
        <v>0.24</v>
      </c>
    </row>
    <row r="111" spans="1:21" x14ac:dyDescent="0.2">
      <c r="A111" t="s">
        <v>369</v>
      </c>
      <c r="B111" t="s">
        <v>224</v>
      </c>
      <c r="C111">
        <v>23.7</v>
      </c>
      <c r="D111">
        <v>16.25</v>
      </c>
      <c r="E111">
        <v>31.65</v>
      </c>
      <c r="F111">
        <v>63.45</v>
      </c>
      <c r="G111">
        <v>96.2</v>
      </c>
      <c r="H111">
        <v>31.56</v>
      </c>
      <c r="I111">
        <v>0</v>
      </c>
      <c r="J111" s="269">
        <f t="shared" si="2"/>
        <v>0</v>
      </c>
      <c r="K111">
        <v>318.70999999999998</v>
      </c>
      <c r="L111">
        <v>2.97</v>
      </c>
      <c r="M111">
        <v>149.96</v>
      </c>
      <c r="N111">
        <v>25.06</v>
      </c>
      <c r="O111">
        <v>0.14202999999999999</v>
      </c>
      <c r="P111">
        <v>0.21310000000000001</v>
      </c>
      <c r="Q111">
        <v>0.28656999999999999</v>
      </c>
      <c r="R111">
        <v>0.39783000000000002</v>
      </c>
      <c r="S111">
        <v>13.334826400000001</v>
      </c>
      <c r="T111">
        <v>2.97</v>
      </c>
      <c r="U111">
        <v>0.2</v>
      </c>
    </row>
    <row r="112" spans="1:21" x14ac:dyDescent="0.2">
      <c r="A112" t="s">
        <v>370</v>
      </c>
      <c r="B112" t="s">
        <v>224</v>
      </c>
      <c r="C112">
        <v>22.72</v>
      </c>
      <c r="D112">
        <v>16.059999999999999</v>
      </c>
      <c r="E112">
        <v>32.799999999999997</v>
      </c>
      <c r="F112">
        <v>68.790000000000006</v>
      </c>
      <c r="G112">
        <v>97.94</v>
      </c>
      <c r="H112">
        <v>35.69</v>
      </c>
      <c r="I112">
        <v>41.91</v>
      </c>
      <c r="J112" s="269">
        <f t="shared" si="2"/>
        <v>1.6500008909999997</v>
      </c>
      <c r="K112">
        <v>228.87</v>
      </c>
      <c r="L112">
        <v>4.74</v>
      </c>
      <c r="M112">
        <v>172.9</v>
      </c>
      <c r="N112">
        <v>24.16</v>
      </c>
      <c r="O112">
        <v>0.17113999999999999</v>
      </c>
      <c r="P112">
        <v>0.23649999999999999</v>
      </c>
      <c r="Q112">
        <v>0.30263000000000001</v>
      </c>
      <c r="R112">
        <v>0.4047</v>
      </c>
      <c r="S112">
        <v>9.5759208000000005</v>
      </c>
      <c r="T112">
        <v>4.74</v>
      </c>
      <c r="U112">
        <v>0.15</v>
      </c>
    </row>
    <row r="113" spans="1:21" x14ac:dyDescent="0.2">
      <c r="A113" t="s">
        <v>371</v>
      </c>
      <c r="B113" t="s">
        <v>224</v>
      </c>
      <c r="C113">
        <v>21.46</v>
      </c>
      <c r="D113">
        <v>16.32</v>
      </c>
      <c r="E113">
        <v>27.73</v>
      </c>
      <c r="F113">
        <v>74.22</v>
      </c>
      <c r="G113">
        <v>99.93</v>
      </c>
      <c r="H113">
        <v>43.85</v>
      </c>
      <c r="I113">
        <v>0</v>
      </c>
      <c r="J113" s="269">
        <f t="shared" si="2"/>
        <v>0</v>
      </c>
      <c r="K113">
        <v>199.89</v>
      </c>
      <c r="L113">
        <v>2.9</v>
      </c>
      <c r="M113">
        <v>17.87</v>
      </c>
      <c r="N113">
        <v>21.34</v>
      </c>
      <c r="O113">
        <v>0.35869000000000001</v>
      </c>
      <c r="P113">
        <v>0.42747000000000002</v>
      </c>
      <c r="Q113">
        <v>0.45251000000000002</v>
      </c>
      <c r="R113">
        <v>0.48859000000000002</v>
      </c>
      <c r="S113">
        <v>8.363397599999999</v>
      </c>
      <c r="T113">
        <v>2.9</v>
      </c>
      <c r="U113">
        <v>0.17</v>
      </c>
    </row>
    <row r="114" spans="1:21" x14ac:dyDescent="0.2">
      <c r="A114" t="s">
        <v>372</v>
      </c>
      <c r="B114" t="s">
        <v>224</v>
      </c>
      <c r="C114">
        <v>21.27</v>
      </c>
      <c r="D114">
        <v>14.89</v>
      </c>
      <c r="E114">
        <v>27.46</v>
      </c>
      <c r="F114">
        <v>66.34</v>
      </c>
      <c r="G114">
        <v>96.94</v>
      </c>
      <c r="H114">
        <v>35.020000000000003</v>
      </c>
      <c r="I114">
        <v>0</v>
      </c>
      <c r="J114" s="269">
        <f t="shared" si="2"/>
        <v>0</v>
      </c>
      <c r="K114">
        <v>239.08</v>
      </c>
      <c r="L114">
        <v>1.89</v>
      </c>
      <c r="M114">
        <v>18.36</v>
      </c>
      <c r="N114">
        <v>22.67</v>
      </c>
      <c r="O114">
        <v>0.33272000000000002</v>
      </c>
      <c r="P114">
        <v>0.40867999999999999</v>
      </c>
      <c r="Q114">
        <v>0.43944</v>
      </c>
      <c r="R114">
        <v>0.47371999999999997</v>
      </c>
      <c r="S114">
        <v>10.003107200000001</v>
      </c>
      <c r="T114">
        <v>1.89</v>
      </c>
      <c r="U114">
        <v>0.18</v>
      </c>
    </row>
    <row r="115" spans="1:21" x14ac:dyDescent="0.2">
      <c r="A115" t="s">
        <v>373</v>
      </c>
      <c r="B115" t="s">
        <v>224</v>
      </c>
      <c r="C115">
        <v>21.15</v>
      </c>
      <c r="D115">
        <v>14.76</v>
      </c>
      <c r="E115">
        <v>27.73</v>
      </c>
      <c r="F115">
        <v>68.87</v>
      </c>
      <c r="G115">
        <v>96.88</v>
      </c>
      <c r="H115">
        <v>35.29</v>
      </c>
      <c r="I115">
        <v>1.27</v>
      </c>
      <c r="J115" s="269">
        <f t="shared" si="2"/>
        <v>5.0000026999999996E-2</v>
      </c>
      <c r="K115">
        <v>263.91000000000003</v>
      </c>
      <c r="L115">
        <v>1.54</v>
      </c>
      <c r="M115">
        <v>68.099999999999994</v>
      </c>
      <c r="N115">
        <v>23.57</v>
      </c>
      <c r="O115">
        <v>0.32118000000000002</v>
      </c>
      <c r="P115">
        <v>0.40294999999999997</v>
      </c>
      <c r="Q115">
        <v>0.43386999999999998</v>
      </c>
      <c r="R115">
        <v>0.46862999999999999</v>
      </c>
      <c r="S115">
        <v>11.0419944</v>
      </c>
      <c r="T115">
        <v>1.54</v>
      </c>
      <c r="U115">
        <v>0.18</v>
      </c>
    </row>
    <row r="116" spans="1:21" x14ac:dyDescent="0.2">
      <c r="A116" t="s">
        <v>374</v>
      </c>
      <c r="B116" t="s">
        <v>224</v>
      </c>
      <c r="C116">
        <v>22.54</v>
      </c>
      <c r="D116">
        <v>14.76</v>
      </c>
      <c r="E116">
        <v>30.17</v>
      </c>
      <c r="F116">
        <v>64.069999999999993</v>
      </c>
      <c r="G116">
        <v>97.16</v>
      </c>
      <c r="H116">
        <v>28.43</v>
      </c>
      <c r="I116">
        <v>0</v>
      </c>
      <c r="J116" s="269">
        <f t="shared" si="2"/>
        <v>0</v>
      </c>
      <c r="K116">
        <v>276.83</v>
      </c>
      <c r="L116">
        <v>0.86</v>
      </c>
      <c r="M116">
        <v>205.68</v>
      </c>
      <c r="N116">
        <v>24.25</v>
      </c>
      <c r="O116">
        <v>0.30647000000000002</v>
      </c>
      <c r="P116">
        <v>0.39895999999999998</v>
      </c>
      <c r="Q116">
        <v>0.43048999999999998</v>
      </c>
      <c r="R116">
        <v>0.46575</v>
      </c>
      <c r="S116">
        <v>11.5825672</v>
      </c>
      <c r="T116">
        <v>0.86</v>
      </c>
      <c r="U116">
        <v>0.23</v>
      </c>
    </row>
    <row r="117" spans="1:21" x14ac:dyDescent="0.2">
      <c r="A117" t="s">
        <v>375</v>
      </c>
      <c r="B117" t="s">
        <v>224</v>
      </c>
      <c r="C117">
        <v>24.97</v>
      </c>
      <c r="D117">
        <v>16.25</v>
      </c>
      <c r="E117">
        <v>33.54</v>
      </c>
      <c r="F117">
        <v>53.96</v>
      </c>
      <c r="G117">
        <v>87.5</v>
      </c>
      <c r="H117">
        <v>19.739999999999998</v>
      </c>
      <c r="I117">
        <v>0</v>
      </c>
      <c r="J117" s="269">
        <f t="shared" si="2"/>
        <v>0</v>
      </c>
      <c r="K117">
        <v>289.32</v>
      </c>
      <c r="L117">
        <v>1.95</v>
      </c>
      <c r="M117">
        <v>191.13</v>
      </c>
      <c r="N117">
        <v>24.83</v>
      </c>
      <c r="O117">
        <v>0.28432000000000002</v>
      </c>
      <c r="P117">
        <v>0.39443</v>
      </c>
      <c r="Q117">
        <v>0.42748000000000003</v>
      </c>
      <c r="R117">
        <v>0.46366000000000002</v>
      </c>
      <c r="S117">
        <v>12.1051488</v>
      </c>
      <c r="T117">
        <v>1.95</v>
      </c>
      <c r="U117">
        <v>0.25</v>
      </c>
    </row>
    <row r="118" spans="1:21" x14ac:dyDescent="0.2">
      <c r="A118" t="s">
        <v>376</v>
      </c>
      <c r="B118" t="s">
        <v>224</v>
      </c>
      <c r="C118">
        <v>25.5</v>
      </c>
      <c r="D118">
        <v>15.37</v>
      </c>
      <c r="E118">
        <v>33.409999999999997</v>
      </c>
      <c r="F118">
        <v>50.81</v>
      </c>
      <c r="G118">
        <v>89.82</v>
      </c>
      <c r="H118">
        <v>21.78</v>
      </c>
      <c r="I118">
        <v>0</v>
      </c>
      <c r="J118" s="269">
        <f t="shared" si="2"/>
        <v>0</v>
      </c>
      <c r="K118">
        <v>287.27</v>
      </c>
      <c r="L118">
        <v>2.5499999999999998</v>
      </c>
      <c r="M118">
        <v>163.78</v>
      </c>
      <c r="N118">
        <v>25.04</v>
      </c>
      <c r="O118">
        <v>0.25718000000000002</v>
      </c>
      <c r="P118">
        <v>0.38796999999999998</v>
      </c>
      <c r="Q118">
        <v>0.42408000000000001</v>
      </c>
      <c r="R118">
        <v>0.46214</v>
      </c>
      <c r="S118">
        <v>12.0193768</v>
      </c>
      <c r="T118">
        <v>2.5499999999999998</v>
      </c>
      <c r="U118">
        <v>0.32</v>
      </c>
    </row>
    <row r="119" spans="1:21" x14ac:dyDescent="0.2">
      <c r="A119" t="s">
        <v>377</v>
      </c>
      <c r="B119" t="s">
        <v>224</v>
      </c>
      <c r="C119">
        <v>25.84</v>
      </c>
      <c r="D119">
        <v>17.47</v>
      </c>
      <c r="E119">
        <v>33.340000000000003</v>
      </c>
      <c r="F119">
        <v>49.36</v>
      </c>
      <c r="G119">
        <v>76.900000000000006</v>
      </c>
      <c r="H119">
        <v>27.69</v>
      </c>
      <c r="I119">
        <v>0</v>
      </c>
      <c r="J119" s="269">
        <f t="shared" si="2"/>
        <v>0</v>
      </c>
      <c r="K119">
        <v>302.66000000000003</v>
      </c>
      <c r="L119">
        <v>5.73</v>
      </c>
      <c r="M119">
        <v>163.69</v>
      </c>
      <c r="N119">
        <v>25.03</v>
      </c>
      <c r="O119">
        <v>0.23391999999999999</v>
      </c>
      <c r="P119">
        <v>0.38046999999999997</v>
      </c>
      <c r="Q119">
        <v>0.41954999999999998</v>
      </c>
      <c r="R119">
        <v>0.46073999999999998</v>
      </c>
      <c r="S119">
        <v>12.6632944</v>
      </c>
      <c r="T119">
        <v>5.73</v>
      </c>
      <c r="U119">
        <v>0.31</v>
      </c>
    </row>
    <row r="120" spans="1:21" x14ac:dyDescent="0.2">
      <c r="A120" t="s">
        <v>378</v>
      </c>
      <c r="B120" t="s">
        <v>224</v>
      </c>
      <c r="C120">
        <v>26.3</v>
      </c>
      <c r="D120">
        <v>20.309999999999999</v>
      </c>
      <c r="E120">
        <v>33.21</v>
      </c>
      <c r="F120">
        <v>54.03</v>
      </c>
      <c r="G120">
        <v>73.75</v>
      </c>
      <c r="H120">
        <v>32.630000000000003</v>
      </c>
      <c r="I120">
        <v>0</v>
      </c>
      <c r="J120" s="269">
        <f t="shared" si="2"/>
        <v>0</v>
      </c>
      <c r="K120">
        <v>286.89</v>
      </c>
      <c r="L120">
        <v>6.62</v>
      </c>
      <c r="M120">
        <v>164.79</v>
      </c>
      <c r="N120">
        <v>25.57</v>
      </c>
      <c r="O120">
        <v>0.21781</v>
      </c>
      <c r="P120">
        <v>0.37308999999999998</v>
      </c>
      <c r="Q120">
        <v>0.41471000000000002</v>
      </c>
      <c r="R120">
        <v>0.45966000000000001</v>
      </c>
      <c r="S120">
        <v>12.0034776</v>
      </c>
      <c r="T120">
        <v>6.62</v>
      </c>
      <c r="U120">
        <v>0.24</v>
      </c>
    </row>
    <row r="121" spans="1:21" x14ac:dyDescent="0.2">
      <c r="A121" t="s">
        <v>379</v>
      </c>
      <c r="B121" t="s">
        <v>224</v>
      </c>
      <c r="C121">
        <v>25.64</v>
      </c>
      <c r="D121">
        <v>16.93</v>
      </c>
      <c r="E121">
        <v>35.03</v>
      </c>
      <c r="F121">
        <v>58.78</v>
      </c>
      <c r="G121">
        <v>90.76</v>
      </c>
      <c r="H121">
        <v>27.41</v>
      </c>
      <c r="I121">
        <v>0</v>
      </c>
      <c r="J121" s="269">
        <f t="shared" si="2"/>
        <v>0</v>
      </c>
      <c r="K121">
        <v>306.44</v>
      </c>
      <c r="L121">
        <v>2.56</v>
      </c>
      <c r="M121">
        <v>87.79</v>
      </c>
      <c r="N121">
        <v>26.85</v>
      </c>
      <c r="O121">
        <v>0.20671</v>
      </c>
      <c r="P121">
        <v>0.36431000000000002</v>
      </c>
      <c r="Q121">
        <v>0.40942000000000001</v>
      </c>
      <c r="R121">
        <v>0.45845000000000002</v>
      </c>
      <c r="S121">
        <v>12.821449599999999</v>
      </c>
      <c r="T121">
        <v>2.56</v>
      </c>
      <c r="U121">
        <v>0.24</v>
      </c>
    </row>
    <row r="122" spans="1:21" x14ac:dyDescent="0.2">
      <c r="A122" t="s">
        <v>380</v>
      </c>
      <c r="B122" t="s">
        <v>224</v>
      </c>
      <c r="C122">
        <v>27.3</v>
      </c>
      <c r="D122">
        <v>18.63</v>
      </c>
      <c r="E122">
        <v>35.03</v>
      </c>
      <c r="F122">
        <v>51.86</v>
      </c>
      <c r="G122">
        <v>83.56</v>
      </c>
      <c r="H122">
        <v>29.1</v>
      </c>
      <c r="I122">
        <v>0</v>
      </c>
      <c r="J122" s="269">
        <f t="shared" si="2"/>
        <v>0</v>
      </c>
      <c r="K122">
        <v>302.68</v>
      </c>
      <c r="L122">
        <v>1.79</v>
      </c>
      <c r="M122">
        <v>113.67</v>
      </c>
      <c r="N122">
        <v>27.13</v>
      </c>
      <c r="O122">
        <v>0.19550000000000001</v>
      </c>
      <c r="P122">
        <v>0.35095999999999999</v>
      </c>
      <c r="Q122">
        <v>0.40211999999999998</v>
      </c>
      <c r="R122">
        <v>0.45763999999999999</v>
      </c>
      <c r="S122">
        <v>12.6641312</v>
      </c>
      <c r="T122">
        <v>1.79</v>
      </c>
      <c r="U122">
        <v>0.25</v>
      </c>
    </row>
    <row r="123" spans="1:21" x14ac:dyDescent="0.2">
      <c r="A123" t="s">
        <v>381</v>
      </c>
      <c r="B123" t="s">
        <v>224</v>
      </c>
      <c r="C123">
        <v>29.24</v>
      </c>
      <c r="D123">
        <v>18.36</v>
      </c>
      <c r="E123">
        <v>40.049999999999997</v>
      </c>
      <c r="F123">
        <v>45.19</v>
      </c>
      <c r="G123">
        <v>83.02</v>
      </c>
      <c r="H123">
        <v>7.94</v>
      </c>
      <c r="I123">
        <v>0</v>
      </c>
      <c r="J123" s="269">
        <f t="shared" si="2"/>
        <v>0</v>
      </c>
      <c r="K123">
        <v>312.2</v>
      </c>
      <c r="L123">
        <v>1.42</v>
      </c>
      <c r="M123">
        <v>321.47000000000003</v>
      </c>
      <c r="N123">
        <v>27.44</v>
      </c>
      <c r="O123">
        <v>0.18598999999999999</v>
      </c>
      <c r="P123">
        <v>0.33255000000000001</v>
      </c>
      <c r="Q123">
        <v>0.39034000000000002</v>
      </c>
      <c r="R123">
        <v>0.45674999999999999</v>
      </c>
      <c r="S123">
        <v>13.062448</v>
      </c>
      <c r="T123">
        <v>1.42</v>
      </c>
      <c r="U123">
        <v>0.24</v>
      </c>
    </row>
    <row r="124" spans="1:21" x14ac:dyDescent="0.2">
      <c r="A124" t="s">
        <v>382</v>
      </c>
      <c r="B124" t="s">
        <v>224</v>
      </c>
      <c r="C124">
        <v>27.03</v>
      </c>
      <c r="D124">
        <v>17.47</v>
      </c>
      <c r="E124">
        <v>36.729999999999997</v>
      </c>
      <c r="F124">
        <v>53.91</v>
      </c>
      <c r="G124">
        <v>88.59</v>
      </c>
      <c r="H124">
        <v>27.54</v>
      </c>
      <c r="I124">
        <v>0</v>
      </c>
      <c r="J124" s="269">
        <f t="shared" si="2"/>
        <v>0</v>
      </c>
      <c r="K124">
        <v>299.05</v>
      </c>
      <c r="L124">
        <v>1.9</v>
      </c>
      <c r="M124">
        <v>148.05000000000001</v>
      </c>
      <c r="N124">
        <v>27.82</v>
      </c>
      <c r="O124">
        <v>0.17691000000000001</v>
      </c>
      <c r="P124">
        <v>0.30797000000000002</v>
      </c>
      <c r="Q124">
        <v>0.37404999999999999</v>
      </c>
      <c r="R124">
        <v>0.45571</v>
      </c>
      <c r="S124">
        <v>12.512252</v>
      </c>
      <c r="T124">
        <v>1.9</v>
      </c>
      <c r="U124">
        <v>0.24</v>
      </c>
    </row>
    <row r="125" spans="1:21" x14ac:dyDescent="0.2">
      <c r="A125" t="s">
        <v>383</v>
      </c>
      <c r="B125" t="s">
        <v>224</v>
      </c>
      <c r="C125">
        <v>25.93</v>
      </c>
      <c r="D125">
        <v>15.3</v>
      </c>
      <c r="E125">
        <v>35.51</v>
      </c>
      <c r="F125">
        <v>54.65</v>
      </c>
      <c r="G125">
        <v>96.07</v>
      </c>
      <c r="H125">
        <v>21.17</v>
      </c>
      <c r="I125">
        <v>0</v>
      </c>
      <c r="J125" s="269">
        <f t="shared" si="2"/>
        <v>0</v>
      </c>
      <c r="K125">
        <v>292.76</v>
      </c>
      <c r="L125">
        <v>1.97</v>
      </c>
      <c r="M125">
        <v>82.49</v>
      </c>
      <c r="N125">
        <v>27.22</v>
      </c>
      <c r="O125">
        <v>0.16904</v>
      </c>
      <c r="P125">
        <v>0.28521000000000002</v>
      </c>
      <c r="Q125">
        <v>0.35655999999999999</v>
      </c>
      <c r="R125">
        <v>0.45473999999999998</v>
      </c>
      <c r="S125">
        <v>12.2490784</v>
      </c>
      <c r="T125">
        <v>1.97</v>
      </c>
      <c r="U125">
        <v>0.26</v>
      </c>
    </row>
    <row r="126" spans="1:21" x14ac:dyDescent="0.2">
      <c r="A126" t="s">
        <v>384</v>
      </c>
      <c r="B126" t="s">
        <v>224</v>
      </c>
      <c r="C126">
        <v>27.11</v>
      </c>
      <c r="D126">
        <v>17.2</v>
      </c>
      <c r="E126">
        <v>35.44</v>
      </c>
      <c r="F126">
        <v>49.51</v>
      </c>
      <c r="G126">
        <v>86.01</v>
      </c>
      <c r="H126">
        <v>24.36</v>
      </c>
      <c r="I126">
        <v>0</v>
      </c>
      <c r="J126" s="269">
        <f t="shared" si="2"/>
        <v>0</v>
      </c>
      <c r="K126">
        <v>295.02</v>
      </c>
      <c r="L126">
        <v>2.4700000000000002</v>
      </c>
      <c r="M126">
        <v>180.14</v>
      </c>
      <c r="N126">
        <v>27.3</v>
      </c>
      <c r="O126">
        <v>0.16486000000000001</v>
      </c>
      <c r="P126">
        <v>0.26749000000000001</v>
      </c>
      <c r="Q126">
        <v>0.34014</v>
      </c>
      <c r="R126">
        <v>0.45349</v>
      </c>
      <c r="S126">
        <v>12.343636800000001</v>
      </c>
      <c r="T126">
        <v>2.4700000000000002</v>
      </c>
      <c r="U126">
        <v>0.27</v>
      </c>
    </row>
    <row r="127" spans="1:21" x14ac:dyDescent="0.2">
      <c r="A127" t="s">
        <v>385</v>
      </c>
      <c r="B127" t="s">
        <v>224</v>
      </c>
      <c r="C127">
        <v>27.24</v>
      </c>
      <c r="D127">
        <v>21.39</v>
      </c>
      <c r="E127">
        <v>34.08</v>
      </c>
      <c r="F127">
        <v>44.96</v>
      </c>
      <c r="G127">
        <v>68.52</v>
      </c>
      <c r="H127">
        <v>25.71</v>
      </c>
      <c r="I127">
        <v>0</v>
      </c>
      <c r="J127" s="269">
        <f t="shared" si="2"/>
        <v>0</v>
      </c>
      <c r="K127">
        <v>261.83999999999997</v>
      </c>
      <c r="L127">
        <v>3.14</v>
      </c>
      <c r="M127">
        <v>179.83</v>
      </c>
      <c r="N127">
        <v>27.19</v>
      </c>
      <c r="O127">
        <v>0.16119</v>
      </c>
      <c r="P127">
        <v>0.25408999999999998</v>
      </c>
      <c r="Q127">
        <v>0.32640999999999998</v>
      </c>
      <c r="R127">
        <v>0.45295000000000002</v>
      </c>
      <c r="S127">
        <v>10.9553856</v>
      </c>
      <c r="T127">
        <v>3.14</v>
      </c>
      <c r="U127">
        <v>0.32</v>
      </c>
    </row>
    <row r="128" spans="1:21" x14ac:dyDescent="0.2">
      <c r="A128" t="s">
        <v>386</v>
      </c>
      <c r="B128" t="s">
        <v>224</v>
      </c>
      <c r="C128">
        <v>27.12</v>
      </c>
      <c r="D128">
        <v>15.44</v>
      </c>
      <c r="E128">
        <v>36.659999999999997</v>
      </c>
      <c r="F128">
        <v>47.38</v>
      </c>
      <c r="G128">
        <v>91.31</v>
      </c>
      <c r="H128">
        <v>15.26</v>
      </c>
      <c r="I128">
        <v>0</v>
      </c>
      <c r="J128" s="269">
        <f t="shared" si="2"/>
        <v>0</v>
      </c>
      <c r="K128">
        <v>305.43</v>
      </c>
      <c r="L128">
        <v>4.3</v>
      </c>
      <c r="M128">
        <v>192.71</v>
      </c>
      <c r="N128">
        <v>26.72</v>
      </c>
      <c r="O128">
        <v>0.15573000000000001</v>
      </c>
      <c r="P128">
        <v>0.24407000000000001</v>
      </c>
      <c r="Q128">
        <v>0.31516</v>
      </c>
      <c r="R128">
        <v>0.45247999999999999</v>
      </c>
      <c r="S128">
        <v>12.7791912</v>
      </c>
      <c r="T128">
        <v>4.3</v>
      </c>
      <c r="U128">
        <v>0.32</v>
      </c>
    </row>
    <row r="129" spans="1:21" x14ac:dyDescent="0.2">
      <c r="A129" t="s">
        <v>387</v>
      </c>
      <c r="B129" t="s">
        <v>224</v>
      </c>
      <c r="C129">
        <v>29.93</v>
      </c>
      <c r="D129">
        <v>21.26</v>
      </c>
      <c r="E129">
        <v>39.380000000000003</v>
      </c>
      <c r="F129">
        <v>38.729999999999997</v>
      </c>
      <c r="G129">
        <v>61.87</v>
      </c>
      <c r="H129">
        <v>15.06</v>
      </c>
      <c r="I129">
        <v>0</v>
      </c>
      <c r="J129" s="269">
        <f t="shared" si="2"/>
        <v>0</v>
      </c>
      <c r="K129">
        <v>286.76</v>
      </c>
      <c r="L129">
        <v>3.58</v>
      </c>
      <c r="M129">
        <v>178.64</v>
      </c>
      <c r="N129">
        <v>27.35</v>
      </c>
      <c r="O129">
        <v>0.15282999999999999</v>
      </c>
      <c r="P129">
        <v>0.23713999999999999</v>
      </c>
      <c r="Q129">
        <v>0.30657000000000001</v>
      </c>
      <c r="R129">
        <v>0.45147999999999999</v>
      </c>
      <c r="S129">
        <v>11.9980384</v>
      </c>
      <c r="T129">
        <v>3.58</v>
      </c>
      <c r="U129">
        <v>0.15</v>
      </c>
    </row>
    <row r="130" spans="1:21" x14ac:dyDescent="0.2">
      <c r="A130" t="s">
        <v>388</v>
      </c>
      <c r="B130" t="s">
        <v>224</v>
      </c>
      <c r="C130">
        <v>22.39</v>
      </c>
      <c r="D130">
        <v>16.52</v>
      </c>
      <c r="E130">
        <v>29.02</v>
      </c>
      <c r="F130">
        <v>66.59</v>
      </c>
      <c r="G130">
        <v>93.21</v>
      </c>
      <c r="H130">
        <v>40.11</v>
      </c>
      <c r="I130">
        <v>0</v>
      </c>
      <c r="J130" s="269">
        <f t="shared" si="2"/>
        <v>0</v>
      </c>
      <c r="K130">
        <v>150.91</v>
      </c>
      <c r="L130">
        <v>3.17</v>
      </c>
      <c r="M130">
        <v>71.290000000000006</v>
      </c>
      <c r="N130">
        <v>26.26</v>
      </c>
      <c r="O130">
        <v>0.14629</v>
      </c>
      <c r="P130">
        <v>0.23122999999999999</v>
      </c>
      <c r="Q130">
        <v>0.30242999999999998</v>
      </c>
      <c r="R130">
        <v>0.45155000000000001</v>
      </c>
      <c r="S130">
        <v>6.3140744</v>
      </c>
      <c r="T130">
        <v>3.17</v>
      </c>
      <c r="U130">
        <v>0.22</v>
      </c>
    </row>
    <row r="131" spans="1:21" x14ac:dyDescent="0.2">
      <c r="A131" t="s">
        <v>389</v>
      </c>
      <c r="B131" t="s">
        <v>224</v>
      </c>
      <c r="C131">
        <v>24.76</v>
      </c>
      <c r="D131">
        <v>17.07</v>
      </c>
      <c r="E131">
        <v>33.200000000000003</v>
      </c>
      <c r="F131">
        <v>62.95</v>
      </c>
      <c r="G131">
        <v>95.15</v>
      </c>
      <c r="H131">
        <v>33.24</v>
      </c>
      <c r="I131">
        <v>3.05</v>
      </c>
      <c r="J131" s="269">
        <f t="shared" ref="J131:J194" si="3">I131*0.0393701</f>
        <v>0.12007880499999998</v>
      </c>
      <c r="K131">
        <v>283.07</v>
      </c>
      <c r="L131">
        <v>2.86</v>
      </c>
      <c r="M131">
        <v>118.55</v>
      </c>
      <c r="N131">
        <v>26.42</v>
      </c>
      <c r="O131">
        <v>0.14429</v>
      </c>
      <c r="P131">
        <v>0.22797999999999999</v>
      </c>
      <c r="Q131">
        <v>0.29925000000000002</v>
      </c>
      <c r="R131">
        <v>0.45097999999999999</v>
      </c>
      <c r="S131">
        <v>11.8436488</v>
      </c>
      <c r="T131">
        <v>2.86</v>
      </c>
      <c r="U131">
        <v>0.14000000000000001</v>
      </c>
    </row>
    <row r="132" spans="1:21" x14ac:dyDescent="0.2">
      <c r="A132" t="s">
        <v>390</v>
      </c>
      <c r="B132" t="s">
        <v>224</v>
      </c>
      <c r="C132">
        <v>19.23</v>
      </c>
      <c r="D132">
        <v>16.18</v>
      </c>
      <c r="E132">
        <v>23.34</v>
      </c>
      <c r="F132">
        <v>74.03</v>
      </c>
      <c r="G132">
        <v>98.1</v>
      </c>
      <c r="H132">
        <v>46.78</v>
      </c>
      <c r="I132">
        <v>1.52</v>
      </c>
      <c r="J132" s="269">
        <f t="shared" si="3"/>
        <v>5.9842552E-2</v>
      </c>
      <c r="K132">
        <v>177.22</v>
      </c>
      <c r="L132">
        <v>3.43</v>
      </c>
      <c r="M132">
        <v>51.68</v>
      </c>
      <c r="N132">
        <v>24.92</v>
      </c>
      <c r="O132">
        <v>0.13980999999999999</v>
      </c>
      <c r="P132">
        <v>0.22284000000000001</v>
      </c>
      <c r="Q132">
        <v>0.29663</v>
      </c>
      <c r="R132">
        <v>0.45040999999999998</v>
      </c>
      <c r="S132">
        <v>7.4148848000000003</v>
      </c>
      <c r="T132">
        <v>3.43</v>
      </c>
      <c r="U132">
        <v>0.03</v>
      </c>
    </row>
    <row r="133" spans="1:21" x14ac:dyDescent="0.2">
      <c r="A133" t="s">
        <v>391</v>
      </c>
      <c r="B133" t="s">
        <v>224</v>
      </c>
      <c r="C133">
        <v>13.98</v>
      </c>
      <c r="D133">
        <v>12.33</v>
      </c>
      <c r="E133">
        <v>16.39</v>
      </c>
      <c r="F133">
        <v>85.84</v>
      </c>
      <c r="G133">
        <v>96.91</v>
      </c>
      <c r="H133">
        <v>66.44</v>
      </c>
      <c r="I133">
        <v>1.52</v>
      </c>
      <c r="J133" s="269">
        <f t="shared" si="3"/>
        <v>5.9842552E-2</v>
      </c>
      <c r="K133">
        <v>29.92</v>
      </c>
      <c r="L133">
        <v>2.11</v>
      </c>
      <c r="M133">
        <v>105.43</v>
      </c>
      <c r="N133">
        <v>21.5</v>
      </c>
      <c r="O133">
        <v>0.13485</v>
      </c>
      <c r="P133">
        <v>0.21615999999999999</v>
      </c>
      <c r="Q133">
        <v>0.29210000000000003</v>
      </c>
      <c r="R133">
        <v>0.44990999999999998</v>
      </c>
      <c r="S133">
        <v>1.2518528</v>
      </c>
      <c r="T133">
        <v>2.11</v>
      </c>
      <c r="U133">
        <v>7.0000000000000007E-2</v>
      </c>
    </row>
    <row r="134" spans="1:21" x14ac:dyDescent="0.2">
      <c r="A134" t="s">
        <v>392</v>
      </c>
      <c r="B134" t="s">
        <v>224</v>
      </c>
      <c r="C134">
        <v>14.59</v>
      </c>
      <c r="D134">
        <v>12.26</v>
      </c>
      <c r="E134">
        <v>18.34</v>
      </c>
      <c r="F134">
        <v>84.2</v>
      </c>
      <c r="G134">
        <v>95.79</v>
      </c>
      <c r="H134">
        <v>69.95</v>
      </c>
      <c r="I134">
        <v>0</v>
      </c>
      <c r="J134" s="269">
        <f t="shared" si="3"/>
        <v>0</v>
      </c>
      <c r="K134">
        <v>90.6</v>
      </c>
      <c r="L134">
        <v>3.12</v>
      </c>
      <c r="M134">
        <v>153.44</v>
      </c>
      <c r="N134">
        <v>19.899999999999999</v>
      </c>
      <c r="O134">
        <v>0.1333</v>
      </c>
      <c r="P134">
        <v>0.21179999999999999</v>
      </c>
      <c r="Q134">
        <v>0.28749999999999998</v>
      </c>
      <c r="R134">
        <v>0.44835000000000003</v>
      </c>
      <c r="S134">
        <v>3.7907039999999999</v>
      </c>
      <c r="T134">
        <v>3.12</v>
      </c>
      <c r="U134">
        <v>0.09</v>
      </c>
    </row>
    <row r="135" spans="1:21" x14ac:dyDescent="0.2">
      <c r="A135" t="s">
        <v>393</v>
      </c>
      <c r="B135" t="s">
        <v>224</v>
      </c>
      <c r="C135">
        <v>17.940000000000001</v>
      </c>
      <c r="D135">
        <v>14.14</v>
      </c>
      <c r="E135">
        <v>24.63</v>
      </c>
      <c r="F135">
        <v>87.9</v>
      </c>
      <c r="G135">
        <v>99.94</v>
      </c>
      <c r="H135">
        <v>62.59</v>
      </c>
      <c r="I135">
        <v>5.08</v>
      </c>
      <c r="J135" s="269">
        <f t="shared" si="3"/>
        <v>0.20000010799999998</v>
      </c>
      <c r="K135">
        <v>142.41</v>
      </c>
      <c r="L135">
        <v>3.16</v>
      </c>
      <c r="M135">
        <v>143.22999999999999</v>
      </c>
      <c r="N135">
        <v>20.73</v>
      </c>
      <c r="O135">
        <v>0.13567000000000001</v>
      </c>
      <c r="P135">
        <v>0.21199999999999999</v>
      </c>
      <c r="Q135">
        <v>0.28617999999999999</v>
      </c>
      <c r="R135">
        <v>0.44646000000000002</v>
      </c>
      <c r="S135">
        <v>5.9584343999999998</v>
      </c>
      <c r="T135">
        <v>3.16</v>
      </c>
      <c r="U135">
        <v>0.09</v>
      </c>
    </row>
    <row r="136" spans="1:21" x14ac:dyDescent="0.2">
      <c r="A136" t="s">
        <v>394</v>
      </c>
      <c r="B136" t="s">
        <v>224</v>
      </c>
      <c r="C136">
        <v>19.07</v>
      </c>
      <c r="D136">
        <v>13.68</v>
      </c>
      <c r="E136">
        <v>24.76</v>
      </c>
      <c r="F136">
        <v>89.12</v>
      </c>
      <c r="G136">
        <v>99.93</v>
      </c>
      <c r="H136">
        <v>66.260000000000005</v>
      </c>
      <c r="I136">
        <v>4.32</v>
      </c>
      <c r="J136" s="269">
        <f t="shared" si="3"/>
        <v>0.17007883200000001</v>
      </c>
      <c r="K136">
        <v>148.16999999999999</v>
      </c>
      <c r="L136">
        <v>2.4500000000000002</v>
      </c>
      <c r="M136">
        <v>82.98</v>
      </c>
      <c r="N136">
        <v>21.51</v>
      </c>
      <c r="O136">
        <v>0.14338999999999999</v>
      </c>
      <c r="P136">
        <v>0.21348</v>
      </c>
      <c r="Q136">
        <v>0.28652</v>
      </c>
      <c r="R136">
        <v>0.44547999999999999</v>
      </c>
      <c r="S136">
        <v>6.1994327999999994</v>
      </c>
      <c r="T136">
        <v>2.4500000000000002</v>
      </c>
      <c r="U136">
        <v>0.15</v>
      </c>
    </row>
    <row r="137" spans="1:21" x14ac:dyDescent="0.2">
      <c r="A137" t="s">
        <v>395</v>
      </c>
      <c r="B137" t="s">
        <v>224</v>
      </c>
      <c r="C137">
        <v>23.31</v>
      </c>
      <c r="D137">
        <v>18.54</v>
      </c>
      <c r="E137">
        <v>29.49</v>
      </c>
      <c r="F137">
        <v>80.03</v>
      </c>
      <c r="G137">
        <v>99.1</v>
      </c>
      <c r="H137">
        <v>58.23</v>
      </c>
      <c r="I137">
        <v>0.76</v>
      </c>
      <c r="J137" s="269">
        <f t="shared" si="3"/>
        <v>2.9921276E-2</v>
      </c>
      <c r="K137">
        <v>204.87</v>
      </c>
      <c r="L137">
        <v>3.68</v>
      </c>
      <c r="M137">
        <v>128.19999999999999</v>
      </c>
      <c r="N137">
        <v>23.07</v>
      </c>
      <c r="O137">
        <v>0.17807999999999999</v>
      </c>
      <c r="P137">
        <v>0.21665000000000001</v>
      </c>
      <c r="Q137">
        <v>0.28799999999999998</v>
      </c>
      <c r="R137">
        <v>0.44468000000000002</v>
      </c>
      <c r="S137">
        <v>8.5717607999999998</v>
      </c>
      <c r="T137">
        <v>3.68</v>
      </c>
      <c r="U137">
        <v>0.17</v>
      </c>
    </row>
    <row r="138" spans="1:21" x14ac:dyDescent="0.2">
      <c r="A138" t="s">
        <v>396</v>
      </c>
      <c r="B138" t="s">
        <v>224</v>
      </c>
      <c r="C138">
        <v>23.22</v>
      </c>
      <c r="D138">
        <v>17.88</v>
      </c>
      <c r="E138">
        <v>32.880000000000003</v>
      </c>
      <c r="F138">
        <v>71.31</v>
      </c>
      <c r="G138">
        <v>99.93</v>
      </c>
      <c r="H138">
        <v>27.95</v>
      </c>
      <c r="I138">
        <v>0</v>
      </c>
      <c r="J138" s="269">
        <f t="shared" si="3"/>
        <v>0</v>
      </c>
      <c r="K138">
        <v>225.79</v>
      </c>
      <c r="L138">
        <v>2.0699999999999998</v>
      </c>
      <c r="M138">
        <v>344.49</v>
      </c>
      <c r="N138">
        <v>24.26</v>
      </c>
      <c r="O138">
        <v>0.18711</v>
      </c>
      <c r="P138">
        <v>0.21920999999999999</v>
      </c>
      <c r="Q138">
        <v>0.28955999999999998</v>
      </c>
      <c r="R138">
        <v>0.44379999999999997</v>
      </c>
      <c r="S138">
        <v>9.4470536000000003</v>
      </c>
      <c r="T138">
        <v>2.0699999999999998</v>
      </c>
      <c r="U138">
        <v>0.25</v>
      </c>
    </row>
    <row r="139" spans="1:21" x14ac:dyDescent="0.2">
      <c r="A139" t="s">
        <v>397</v>
      </c>
      <c r="B139" t="s">
        <v>224</v>
      </c>
      <c r="C139">
        <v>24.3</v>
      </c>
      <c r="D139">
        <v>16.11</v>
      </c>
      <c r="E139">
        <v>31.53</v>
      </c>
      <c r="F139">
        <v>47.11</v>
      </c>
      <c r="G139">
        <v>82.61</v>
      </c>
      <c r="H139">
        <v>22.94</v>
      </c>
      <c r="I139">
        <v>0</v>
      </c>
      <c r="J139" s="269">
        <f t="shared" si="3"/>
        <v>0</v>
      </c>
      <c r="K139">
        <v>296.70999999999998</v>
      </c>
      <c r="L139">
        <v>2.67</v>
      </c>
      <c r="M139">
        <v>305.45</v>
      </c>
      <c r="N139">
        <v>23.91</v>
      </c>
      <c r="O139">
        <v>0.18289</v>
      </c>
      <c r="P139">
        <v>0.21890000000000001</v>
      </c>
      <c r="Q139">
        <v>0.28983999999999999</v>
      </c>
      <c r="R139">
        <v>0.44257999999999997</v>
      </c>
      <c r="S139">
        <v>12.414346399999999</v>
      </c>
      <c r="T139">
        <v>2.67</v>
      </c>
      <c r="U139">
        <v>0.21</v>
      </c>
    </row>
    <row r="140" spans="1:21" x14ac:dyDescent="0.2">
      <c r="A140" t="s">
        <v>398</v>
      </c>
      <c r="B140" t="s">
        <v>224</v>
      </c>
      <c r="C140">
        <v>23.63</v>
      </c>
      <c r="D140">
        <v>16.52</v>
      </c>
      <c r="E140">
        <v>31.39</v>
      </c>
      <c r="F140">
        <v>57.73</v>
      </c>
      <c r="G140">
        <v>90.62</v>
      </c>
      <c r="H140">
        <v>32.78</v>
      </c>
      <c r="I140">
        <v>2.0299999999999998</v>
      </c>
      <c r="J140" s="269">
        <f t="shared" si="3"/>
        <v>7.9921302999999985E-2</v>
      </c>
      <c r="K140">
        <v>260.52999999999997</v>
      </c>
      <c r="L140">
        <v>2.7</v>
      </c>
      <c r="M140">
        <v>130.1</v>
      </c>
      <c r="N140">
        <v>23.48</v>
      </c>
      <c r="O140">
        <v>0.17569000000000001</v>
      </c>
      <c r="P140">
        <v>0.2175</v>
      </c>
      <c r="Q140">
        <v>0.28942000000000001</v>
      </c>
      <c r="R140">
        <v>0.44098999999999999</v>
      </c>
      <c r="S140">
        <v>10.9005752</v>
      </c>
      <c r="T140">
        <v>2.7</v>
      </c>
      <c r="U140">
        <v>0.23</v>
      </c>
    </row>
    <row r="141" spans="1:21" x14ac:dyDescent="0.2">
      <c r="A141" t="s">
        <v>399</v>
      </c>
      <c r="B141" t="s">
        <v>224</v>
      </c>
      <c r="C141">
        <v>25.47</v>
      </c>
      <c r="D141">
        <v>13.82</v>
      </c>
      <c r="E141">
        <v>35.17</v>
      </c>
      <c r="F141">
        <v>63.35</v>
      </c>
      <c r="G141">
        <v>94.67</v>
      </c>
      <c r="H141">
        <v>33.31</v>
      </c>
      <c r="I141">
        <v>0</v>
      </c>
      <c r="J141" s="269">
        <f t="shared" si="3"/>
        <v>0</v>
      </c>
      <c r="K141">
        <v>284.12</v>
      </c>
      <c r="L141">
        <v>3.17</v>
      </c>
      <c r="M141">
        <v>156.51</v>
      </c>
      <c r="N141">
        <v>23.87</v>
      </c>
      <c r="O141">
        <v>0.17107</v>
      </c>
      <c r="P141">
        <v>0.21698000000000001</v>
      </c>
      <c r="Q141">
        <v>0.28910999999999998</v>
      </c>
      <c r="R141">
        <v>0.43874000000000002</v>
      </c>
      <c r="S141">
        <v>11.8875808</v>
      </c>
      <c r="T141">
        <v>3.17</v>
      </c>
      <c r="U141">
        <v>0.19</v>
      </c>
    </row>
    <row r="142" spans="1:21" x14ac:dyDescent="0.2">
      <c r="A142" t="s">
        <v>400</v>
      </c>
      <c r="B142" t="s">
        <v>224</v>
      </c>
      <c r="C142">
        <v>24.97</v>
      </c>
      <c r="D142">
        <v>20.309999999999999</v>
      </c>
      <c r="E142">
        <v>31.79</v>
      </c>
      <c r="F142">
        <v>74.77</v>
      </c>
      <c r="G142">
        <v>99.9</v>
      </c>
      <c r="H142">
        <v>44.64</v>
      </c>
      <c r="I142">
        <v>0</v>
      </c>
      <c r="J142" s="269">
        <f t="shared" si="3"/>
        <v>0</v>
      </c>
      <c r="K142">
        <v>252.98</v>
      </c>
      <c r="L142">
        <v>3.18</v>
      </c>
      <c r="M142">
        <v>102.58</v>
      </c>
      <c r="N142">
        <v>25.45</v>
      </c>
      <c r="O142">
        <v>0.17068</v>
      </c>
      <c r="P142">
        <v>0.21851000000000001</v>
      </c>
      <c r="Q142">
        <v>0.29054000000000002</v>
      </c>
      <c r="R142">
        <v>0.43659999999999999</v>
      </c>
      <c r="S142">
        <v>10.584683200000001</v>
      </c>
      <c r="T142">
        <v>3.18</v>
      </c>
      <c r="U142">
        <v>0.19</v>
      </c>
    </row>
    <row r="143" spans="1:21" x14ac:dyDescent="0.2">
      <c r="A143" t="s">
        <v>401</v>
      </c>
      <c r="B143" t="s">
        <v>224</v>
      </c>
      <c r="C143">
        <v>23.16</v>
      </c>
      <c r="D143">
        <v>17.2</v>
      </c>
      <c r="E143">
        <v>29.83</v>
      </c>
      <c r="F143">
        <v>68.959999999999994</v>
      </c>
      <c r="G143">
        <v>94.16</v>
      </c>
      <c r="H143">
        <v>47.37</v>
      </c>
      <c r="I143">
        <v>0</v>
      </c>
      <c r="J143" s="269">
        <f t="shared" si="3"/>
        <v>0</v>
      </c>
      <c r="K143">
        <v>233.61</v>
      </c>
      <c r="L143">
        <v>3.68</v>
      </c>
      <c r="M143">
        <v>113.62</v>
      </c>
      <c r="N143">
        <v>24.83</v>
      </c>
      <c r="O143">
        <v>0.16639000000000001</v>
      </c>
      <c r="P143">
        <v>0.21714</v>
      </c>
      <c r="Q143">
        <v>0.29036000000000001</v>
      </c>
      <c r="R143">
        <v>0.43529000000000001</v>
      </c>
      <c r="S143">
        <v>9.7742424000000003</v>
      </c>
      <c r="T143">
        <v>3.68</v>
      </c>
      <c r="U143">
        <v>0.21</v>
      </c>
    </row>
    <row r="144" spans="1:21" x14ac:dyDescent="0.2">
      <c r="A144" t="s">
        <v>402</v>
      </c>
      <c r="B144" t="s">
        <v>224</v>
      </c>
      <c r="C144">
        <v>24.28</v>
      </c>
      <c r="D144">
        <v>17.2</v>
      </c>
      <c r="E144">
        <v>31.8</v>
      </c>
      <c r="F144">
        <v>69.64</v>
      </c>
      <c r="G144">
        <v>94.36</v>
      </c>
      <c r="H144">
        <v>44.38</v>
      </c>
      <c r="I144">
        <v>0</v>
      </c>
      <c r="J144" s="269">
        <f t="shared" si="3"/>
        <v>0</v>
      </c>
      <c r="K144">
        <v>260.64</v>
      </c>
      <c r="L144">
        <v>4.0199999999999996</v>
      </c>
      <c r="M144">
        <v>165.51</v>
      </c>
      <c r="N144">
        <v>24.84</v>
      </c>
      <c r="O144">
        <v>0.16342999999999999</v>
      </c>
      <c r="P144">
        <v>0.21587999999999999</v>
      </c>
      <c r="Q144">
        <v>0.28921000000000002</v>
      </c>
      <c r="R144">
        <v>0.43286000000000002</v>
      </c>
      <c r="S144">
        <v>10.9051776</v>
      </c>
      <c r="T144">
        <v>4.0199999999999996</v>
      </c>
      <c r="U144">
        <v>0.17</v>
      </c>
    </row>
    <row r="145" spans="1:21" x14ac:dyDescent="0.2">
      <c r="A145" t="s">
        <v>403</v>
      </c>
      <c r="B145" t="s">
        <v>224</v>
      </c>
      <c r="C145">
        <v>24.17</v>
      </c>
      <c r="D145">
        <v>18.559999999999999</v>
      </c>
      <c r="E145">
        <v>31.06</v>
      </c>
      <c r="F145">
        <v>74.95</v>
      </c>
      <c r="G145">
        <v>98.4</v>
      </c>
      <c r="H145">
        <v>50.08</v>
      </c>
      <c r="I145">
        <v>0</v>
      </c>
      <c r="J145" s="269">
        <f t="shared" si="3"/>
        <v>0</v>
      </c>
      <c r="K145">
        <v>189.31</v>
      </c>
      <c r="L145">
        <v>4.8</v>
      </c>
      <c r="M145">
        <v>150.21</v>
      </c>
      <c r="N145">
        <v>24.75</v>
      </c>
      <c r="O145">
        <v>0.16088</v>
      </c>
      <c r="P145">
        <v>0.21468000000000001</v>
      </c>
      <c r="Q145">
        <v>0.28843999999999997</v>
      </c>
      <c r="R145">
        <v>0.43091000000000002</v>
      </c>
      <c r="S145">
        <v>7.9207304000000009</v>
      </c>
      <c r="T145">
        <v>4.8</v>
      </c>
      <c r="U145">
        <v>0.21</v>
      </c>
    </row>
    <row r="146" spans="1:21" x14ac:dyDescent="0.2">
      <c r="A146" t="s">
        <v>404</v>
      </c>
      <c r="B146" t="s">
        <v>224</v>
      </c>
      <c r="C146">
        <v>24.57</v>
      </c>
      <c r="D146">
        <v>19.239999999999998</v>
      </c>
      <c r="E146">
        <v>32.799999999999997</v>
      </c>
      <c r="F146">
        <v>68.989999999999995</v>
      </c>
      <c r="G146">
        <v>93.48</v>
      </c>
      <c r="H146">
        <v>38.81</v>
      </c>
      <c r="I146">
        <v>3.3</v>
      </c>
      <c r="J146" s="269">
        <f t="shared" si="3"/>
        <v>0.12992132999999997</v>
      </c>
      <c r="K146">
        <v>244.74</v>
      </c>
      <c r="L146">
        <v>4.54</v>
      </c>
      <c r="M146">
        <v>142.57</v>
      </c>
      <c r="N146">
        <v>25.25</v>
      </c>
      <c r="O146">
        <v>0.1603</v>
      </c>
      <c r="P146">
        <v>0.21437</v>
      </c>
      <c r="Q146">
        <v>0.28793000000000002</v>
      </c>
      <c r="R146">
        <v>0.4284</v>
      </c>
      <c r="S146">
        <v>10.239921600000001</v>
      </c>
      <c r="T146">
        <v>4.54</v>
      </c>
      <c r="U146">
        <v>0.11</v>
      </c>
    </row>
    <row r="147" spans="1:21" x14ac:dyDescent="0.2">
      <c r="A147" t="s">
        <v>405</v>
      </c>
      <c r="B147" t="s">
        <v>224</v>
      </c>
      <c r="C147">
        <v>21.87</v>
      </c>
      <c r="D147">
        <v>18.149999999999999</v>
      </c>
      <c r="E147">
        <v>28.41</v>
      </c>
      <c r="F147">
        <v>83.51</v>
      </c>
      <c r="G147">
        <v>96.06</v>
      </c>
      <c r="H147">
        <v>59.86</v>
      </c>
      <c r="I147">
        <v>3.05</v>
      </c>
      <c r="J147" s="269">
        <f t="shared" si="3"/>
        <v>0.12007880499999998</v>
      </c>
      <c r="K147">
        <v>153.24</v>
      </c>
      <c r="L147">
        <v>3.36</v>
      </c>
      <c r="M147">
        <v>148.4</v>
      </c>
      <c r="N147">
        <v>24.26</v>
      </c>
      <c r="O147">
        <v>0.15948000000000001</v>
      </c>
      <c r="P147">
        <v>0.21257000000000001</v>
      </c>
      <c r="Q147">
        <v>0.28689999999999999</v>
      </c>
      <c r="R147">
        <v>0.42797000000000002</v>
      </c>
      <c r="S147">
        <v>6.4115616000000006</v>
      </c>
      <c r="T147">
        <v>3.36</v>
      </c>
      <c r="U147">
        <v>0.22</v>
      </c>
    </row>
    <row r="148" spans="1:21" x14ac:dyDescent="0.2">
      <c r="A148" t="s">
        <v>406</v>
      </c>
      <c r="B148" t="s">
        <v>224</v>
      </c>
      <c r="C148">
        <v>27.17</v>
      </c>
      <c r="D148">
        <v>19.09</v>
      </c>
      <c r="E148">
        <v>37.61</v>
      </c>
      <c r="F148">
        <v>65.650000000000006</v>
      </c>
      <c r="G148">
        <v>99.86</v>
      </c>
      <c r="H148">
        <v>18.72</v>
      </c>
      <c r="I148">
        <v>0</v>
      </c>
      <c r="J148" s="269">
        <f t="shared" si="3"/>
        <v>0</v>
      </c>
      <c r="K148">
        <v>264.74</v>
      </c>
      <c r="L148">
        <v>2.44</v>
      </c>
      <c r="M148">
        <v>169.84</v>
      </c>
      <c r="N148">
        <v>25.55</v>
      </c>
      <c r="O148">
        <v>0.16363</v>
      </c>
      <c r="P148">
        <v>0.21443999999999999</v>
      </c>
      <c r="Q148">
        <v>0.28666999999999998</v>
      </c>
      <c r="R148">
        <v>0.42726999999999998</v>
      </c>
      <c r="S148">
        <v>11.076721600000001</v>
      </c>
      <c r="T148">
        <v>2.44</v>
      </c>
      <c r="U148">
        <v>0.32</v>
      </c>
    </row>
    <row r="149" spans="1:21" x14ac:dyDescent="0.2">
      <c r="A149" t="s">
        <v>407</v>
      </c>
      <c r="B149" t="s">
        <v>224</v>
      </c>
      <c r="C149">
        <v>28.92</v>
      </c>
      <c r="D149">
        <v>19.100000000000001</v>
      </c>
      <c r="E149">
        <v>38.56</v>
      </c>
      <c r="F149">
        <v>45.1</v>
      </c>
      <c r="G149">
        <v>96.87</v>
      </c>
      <c r="H149">
        <v>13.17</v>
      </c>
      <c r="I149">
        <v>0</v>
      </c>
      <c r="J149" s="269">
        <f t="shared" si="3"/>
        <v>0</v>
      </c>
      <c r="K149">
        <v>271.27</v>
      </c>
      <c r="L149">
        <v>4.45</v>
      </c>
      <c r="M149">
        <v>209.58</v>
      </c>
      <c r="N149">
        <v>25.22</v>
      </c>
      <c r="O149">
        <v>0.16203000000000001</v>
      </c>
      <c r="P149">
        <v>0.21462999999999999</v>
      </c>
      <c r="Q149">
        <v>0.28666000000000003</v>
      </c>
      <c r="R149">
        <v>0.42486000000000002</v>
      </c>
      <c r="S149">
        <v>11.3499368</v>
      </c>
      <c r="T149">
        <v>4.45</v>
      </c>
      <c r="U149">
        <v>0.27</v>
      </c>
    </row>
    <row r="150" spans="1:21" x14ac:dyDescent="0.2">
      <c r="A150" t="s">
        <v>408</v>
      </c>
      <c r="B150" t="s">
        <v>224</v>
      </c>
      <c r="C150">
        <v>26.15</v>
      </c>
      <c r="D150">
        <v>19.100000000000001</v>
      </c>
      <c r="E150">
        <v>35.64</v>
      </c>
      <c r="F150">
        <v>53.45</v>
      </c>
      <c r="G150">
        <v>88.59</v>
      </c>
      <c r="H150">
        <v>24.29</v>
      </c>
      <c r="I150">
        <v>4.57</v>
      </c>
      <c r="J150" s="269">
        <f t="shared" si="3"/>
        <v>0.179921357</v>
      </c>
      <c r="K150">
        <v>247.76</v>
      </c>
      <c r="L150">
        <v>4.79</v>
      </c>
      <c r="M150">
        <v>209.28</v>
      </c>
      <c r="N150">
        <v>25.15</v>
      </c>
      <c r="O150">
        <v>0.16041</v>
      </c>
      <c r="P150">
        <v>0.21396999999999999</v>
      </c>
      <c r="Q150">
        <v>0.28559000000000001</v>
      </c>
      <c r="R150">
        <v>0.42149999999999999</v>
      </c>
      <c r="S150">
        <v>10.366278400000001</v>
      </c>
      <c r="T150">
        <v>4.79</v>
      </c>
      <c r="U150">
        <v>0.18</v>
      </c>
    </row>
    <row r="151" spans="1:21" x14ac:dyDescent="0.2">
      <c r="A151" t="s">
        <v>409</v>
      </c>
      <c r="B151" t="s">
        <v>224</v>
      </c>
      <c r="C151">
        <v>23.54</v>
      </c>
      <c r="D151">
        <v>16.66</v>
      </c>
      <c r="E151">
        <v>30.24</v>
      </c>
      <c r="F151">
        <v>68.209999999999994</v>
      </c>
      <c r="G151">
        <v>95.65</v>
      </c>
      <c r="H151">
        <v>43.23</v>
      </c>
      <c r="I151">
        <v>1.52</v>
      </c>
      <c r="J151" s="269">
        <f t="shared" si="3"/>
        <v>5.9842552E-2</v>
      </c>
      <c r="K151">
        <v>256.72000000000003</v>
      </c>
      <c r="L151">
        <v>1.98</v>
      </c>
      <c r="M151">
        <v>154.22</v>
      </c>
      <c r="N151">
        <v>25.12</v>
      </c>
      <c r="O151">
        <v>0.16375999999999999</v>
      </c>
      <c r="P151">
        <v>0.21443000000000001</v>
      </c>
      <c r="Q151">
        <v>0.2848</v>
      </c>
      <c r="R151">
        <v>0.4214</v>
      </c>
      <c r="S151">
        <v>10.7411648</v>
      </c>
      <c r="T151">
        <v>1.98</v>
      </c>
      <c r="U151">
        <v>0.25</v>
      </c>
    </row>
    <row r="152" spans="1:21" x14ac:dyDescent="0.2">
      <c r="A152" t="s">
        <v>410</v>
      </c>
      <c r="B152" t="s">
        <v>224</v>
      </c>
      <c r="C152">
        <v>25.7</v>
      </c>
      <c r="D152">
        <v>16.25</v>
      </c>
      <c r="E152">
        <v>34.42</v>
      </c>
      <c r="F152">
        <v>57.24</v>
      </c>
      <c r="G152">
        <v>97.35</v>
      </c>
      <c r="H152">
        <v>24.08</v>
      </c>
      <c r="I152">
        <v>0</v>
      </c>
      <c r="J152" s="269">
        <f t="shared" si="3"/>
        <v>0</v>
      </c>
      <c r="K152">
        <v>259.01</v>
      </c>
      <c r="L152">
        <v>3.79</v>
      </c>
      <c r="M152">
        <v>172.31</v>
      </c>
      <c r="N152">
        <v>24.32</v>
      </c>
      <c r="O152">
        <v>0.16331000000000001</v>
      </c>
      <c r="P152">
        <v>0.21403</v>
      </c>
      <c r="Q152">
        <v>0.28394999999999998</v>
      </c>
      <c r="R152">
        <v>0.42149999999999999</v>
      </c>
      <c r="S152">
        <v>10.8369784</v>
      </c>
      <c r="T152">
        <v>3.79</v>
      </c>
      <c r="U152">
        <v>0.13</v>
      </c>
    </row>
    <row r="153" spans="1:21" x14ac:dyDescent="0.2">
      <c r="A153" t="s">
        <v>411</v>
      </c>
      <c r="B153" t="s">
        <v>224</v>
      </c>
      <c r="C153">
        <v>22.74</v>
      </c>
      <c r="D153">
        <v>15.91</v>
      </c>
      <c r="E153">
        <v>27</v>
      </c>
      <c r="F153">
        <v>66.23</v>
      </c>
      <c r="G153">
        <v>90.49</v>
      </c>
      <c r="H153">
        <v>48.6</v>
      </c>
      <c r="I153">
        <v>0</v>
      </c>
      <c r="J153" s="269">
        <f t="shared" si="3"/>
        <v>0</v>
      </c>
      <c r="K153">
        <v>104.08</v>
      </c>
      <c r="L153">
        <v>2.86</v>
      </c>
      <c r="M153">
        <v>129.66999999999999</v>
      </c>
      <c r="N153">
        <v>23.67</v>
      </c>
      <c r="O153">
        <v>0.16028000000000001</v>
      </c>
      <c r="P153">
        <v>0.21282000000000001</v>
      </c>
      <c r="Q153">
        <v>0.28261999999999998</v>
      </c>
      <c r="R153">
        <v>0.42131999999999997</v>
      </c>
      <c r="S153">
        <v>4.3547072</v>
      </c>
      <c r="T153">
        <v>2.86</v>
      </c>
      <c r="U153">
        <v>0.16</v>
      </c>
    </row>
    <row r="154" spans="1:21" x14ac:dyDescent="0.2">
      <c r="A154" t="s">
        <v>412</v>
      </c>
      <c r="B154" t="s">
        <v>224</v>
      </c>
      <c r="C154">
        <v>19.63</v>
      </c>
      <c r="D154">
        <v>11.58</v>
      </c>
      <c r="E154">
        <v>28.34</v>
      </c>
      <c r="F154">
        <v>62.52</v>
      </c>
      <c r="G154">
        <v>99.9</v>
      </c>
      <c r="H154">
        <v>23.01</v>
      </c>
      <c r="I154">
        <v>0</v>
      </c>
      <c r="J154" s="269">
        <f t="shared" si="3"/>
        <v>0</v>
      </c>
      <c r="K154">
        <v>265.07</v>
      </c>
      <c r="L154">
        <v>1.47</v>
      </c>
      <c r="M154">
        <v>57.96</v>
      </c>
      <c r="N154">
        <v>23.19</v>
      </c>
      <c r="O154">
        <v>0.15815000000000001</v>
      </c>
      <c r="P154">
        <v>0.21115999999999999</v>
      </c>
      <c r="Q154">
        <v>0.28072999999999998</v>
      </c>
      <c r="R154">
        <v>0.42082999999999998</v>
      </c>
      <c r="S154">
        <v>11.0905288</v>
      </c>
      <c r="T154">
        <v>1.47</v>
      </c>
      <c r="U154">
        <v>0.18</v>
      </c>
    </row>
    <row r="155" spans="1:21" x14ac:dyDescent="0.2">
      <c r="A155" t="s">
        <v>413</v>
      </c>
      <c r="B155" t="s">
        <v>224</v>
      </c>
      <c r="C155">
        <v>21.07</v>
      </c>
      <c r="D155">
        <v>10.17</v>
      </c>
      <c r="E155">
        <v>31.38</v>
      </c>
      <c r="F155">
        <v>51.84</v>
      </c>
      <c r="G155">
        <v>90.69</v>
      </c>
      <c r="H155">
        <v>19.61</v>
      </c>
      <c r="I155">
        <v>0</v>
      </c>
      <c r="J155" s="269">
        <f t="shared" si="3"/>
        <v>0</v>
      </c>
      <c r="K155">
        <v>270.79000000000002</v>
      </c>
      <c r="L155">
        <v>1.69</v>
      </c>
      <c r="M155">
        <v>184.33</v>
      </c>
      <c r="N155">
        <v>22.87</v>
      </c>
      <c r="O155">
        <v>0.15523000000000001</v>
      </c>
      <c r="P155">
        <v>0.20924999999999999</v>
      </c>
      <c r="Q155">
        <v>0.27904000000000001</v>
      </c>
      <c r="R155">
        <v>0.41892000000000001</v>
      </c>
      <c r="S155">
        <v>11.3298536</v>
      </c>
      <c r="T155">
        <v>1.69</v>
      </c>
      <c r="U155">
        <v>0.19</v>
      </c>
    </row>
    <row r="156" spans="1:21" x14ac:dyDescent="0.2">
      <c r="A156" t="s">
        <v>414</v>
      </c>
      <c r="B156" t="s">
        <v>224</v>
      </c>
      <c r="C156">
        <v>21.08</v>
      </c>
      <c r="D156">
        <v>9.2200000000000006</v>
      </c>
      <c r="E156">
        <v>30.17</v>
      </c>
      <c r="F156">
        <v>52.46</v>
      </c>
      <c r="G156">
        <v>86.06</v>
      </c>
      <c r="H156">
        <v>24.43</v>
      </c>
      <c r="I156">
        <v>0</v>
      </c>
      <c r="J156" s="269">
        <f t="shared" si="3"/>
        <v>0</v>
      </c>
      <c r="K156">
        <v>269.18</v>
      </c>
      <c r="L156">
        <v>2.14</v>
      </c>
      <c r="M156">
        <v>108.52</v>
      </c>
      <c r="N156">
        <v>22.86</v>
      </c>
      <c r="O156">
        <v>0.15282999999999999</v>
      </c>
      <c r="P156">
        <v>0.20741999999999999</v>
      </c>
      <c r="Q156">
        <v>0.27766999999999997</v>
      </c>
      <c r="R156">
        <v>0.41716999999999999</v>
      </c>
      <c r="S156">
        <v>11.262491199999999</v>
      </c>
      <c r="T156">
        <v>2.14</v>
      </c>
      <c r="U156">
        <v>0.21</v>
      </c>
    </row>
    <row r="157" spans="1:21" x14ac:dyDescent="0.2">
      <c r="A157" t="s">
        <v>415</v>
      </c>
      <c r="B157" t="s">
        <v>224</v>
      </c>
      <c r="C157">
        <v>20.93</v>
      </c>
      <c r="D157">
        <v>14.3</v>
      </c>
      <c r="E157">
        <v>28.88</v>
      </c>
      <c r="F157">
        <v>58.47</v>
      </c>
      <c r="G157">
        <v>84.95</v>
      </c>
      <c r="H157">
        <v>31.01</v>
      </c>
      <c r="I157">
        <v>0</v>
      </c>
      <c r="J157" s="269">
        <f t="shared" si="3"/>
        <v>0</v>
      </c>
      <c r="K157">
        <v>264.12</v>
      </c>
      <c r="L157">
        <v>4.42</v>
      </c>
      <c r="M157">
        <v>159.11000000000001</v>
      </c>
      <c r="N157">
        <v>22.87</v>
      </c>
      <c r="O157">
        <v>0.15112999999999999</v>
      </c>
      <c r="P157">
        <v>0.20613999999999999</v>
      </c>
      <c r="Q157">
        <v>0.27690999999999999</v>
      </c>
      <c r="R157">
        <v>0.41615000000000002</v>
      </c>
      <c r="S157">
        <v>11.0507808</v>
      </c>
      <c r="T157">
        <v>4.42</v>
      </c>
      <c r="U157">
        <v>0.26</v>
      </c>
    </row>
    <row r="158" spans="1:21" x14ac:dyDescent="0.2">
      <c r="A158" t="s">
        <v>416</v>
      </c>
      <c r="B158" t="s">
        <v>224</v>
      </c>
      <c r="C158">
        <v>21.73</v>
      </c>
      <c r="D158">
        <v>13.01</v>
      </c>
      <c r="E158">
        <v>30.85</v>
      </c>
      <c r="F158">
        <v>48.72</v>
      </c>
      <c r="G158">
        <v>82.64</v>
      </c>
      <c r="H158">
        <v>22.53</v>
      </c>
      <c r="I158">
        <v>0</v>
      </c>
      <c r="J158" s="269">
        <f t="shared" si="3"/>
        <v>0</v>
      </c>
      <c r="K158">
        <v>265.37</v>
      </c>
      <c r="L158">
        <v>5.07</v>
      </c>
      <c r="M158">
        <v>170.83</v>
      </c>
      <c r="N158">
        <v>22.53</v>
      </c>
      <c r="O158">
        <v>0.14865999999999999</v>
      </c>
      <c r="P158">
        <v>0.20444000000000001</v>
      </c>
      <c r="Q158">
        <v>0.27534999999999998</v>
      </c>
      <c r="R158">
        <v>0.41486000000000001</v>
      </c>
      <c r="S158">
        <v>11.103080800000001</v>
      </c>
      <c r="T158">
        <v>5.07</v>
      </c>
      <c r="U158">
        <v>0.25</v>
      </c>
    </row>
    <row r="159" spans="1:21" x14ac:dyDescent="0.2">
      <c r="A159" t="s">
        <v>417</v>
      </c>
      <c r="B159" t="s">
        <v>224</v>
      </c>
      <c r="C159">
        <v>23.27</v>
      </c>
      <c r="D159">
        <v>13.82</v>
      </c>
      <c r="E159">
        <v>32.409999999999997</v>
      </c>
      <c r="F159">
        <v>45.11</v>
      </c>
      <c r="G159">
        <v>77.61</v>
      </c>
      <c r="H159">
        <v>19.82</v>
      </c>
      <c r="I159">
        <v>0</v>
      </c>
      <c r="J159" s="269">
        <f t="shared" si="3"/>
        <v>0</v>
      </c>
      <c r="K159">
        <v>263.89999999999998</v>
      </c>
      <c r="L159">
        <v>3.99</v>
      </c>
      <c r="M159">
        <v>185.62</v>
      </c>
      <c r="N159">
        <v>22.64</v>
      </c>
      <c r="O159">
        <v>0.1469</v>
      </c>
      <c r="P159">
        <v>0.20329</v>
      </c>
      <c r="Q159">
        <v>0.27389000000000002</v>
      </c>
      <c r="R159">
        <v>0.41317999999999999</v>
      </c>
      <c r="S159">
        <v>11.041575999999999</v>
      </c>
      <c r="T159">
        <v>3.99</v>
      </c>
      <c r="U159">
        <v>0.13</v>
      </c>
    </row>
    <row r="160" spans="1:21" x14ac:dyDescent="0.2">
      <c r="A160" t="s">
        <v>418</v>
      </c>
      <c r="B160" t="s">
        <v>224</v>
      </c>
      <c r="C160">
        <v>19.649999999999999</v>
      </c>
      <c r="D160">
        <v>12.06</v>
      </c>
      <c r="E160">
        <v>25.17</v>
      </c>
      <c r="F160">
        <v>62.73</v>
      </c>
      <c r="G160">
        <v>93.1</v>
      </c>
      <c r="H160">
        <v>43.71</v>
      </c>
      <c r="I160">
        <v>0</v>
      </c>
      <c r="J160" s="269">
        <f t="shared" si="3"/>
        <v>0</v>
      </c>
      <c r="K160">
        <v>109.98</v>
      </c>
      <c r="L160">
        <v>2.91</v>
      </c>
      <c r="M160">
        <v>349.3</v>
      </c>
      <c r="N160">
        <v>22.02</v>
      </c>
      <c r="O160">
        <v>0.14427000000000001</v>
      </c>
      <c r="P160">
        <v>0.2019</v>
      </c>
      <c r="Q160">
        <v>0.27288000000000001</v>
      </c>
      <c r="R160">
        <v>0.41304999999999997</v>
      </c>
      <c r="S160">
        <v>4.6015632000000002</v>
      </c>
      <c r="T160">
        <v>2.91</v>
      </c>
      <c r="U160">
        <v>0.16</v>
      </c>
    </row>
    <row r="161" spans="1:21" x14ac:dyDescent="0.2">
      <c r="A161" t="s">
        <v>419</v>
      </c>
      <c r="B161" t="s">
        <v>224</v>
      </c>
      <c r="C161">
        <v>18.78</v>
      </c>
      <c r="D161">
        <v>7.99</v>
      </c>
      <c r="E161">
        <v>29.76</v>
      </c>
      <c r="F161">
        <v>63.11</v>
      </c>
      <c r="G161">
        <v>98.65</v>
      </c>
      <c r="H161">
        <v>23.55</v>
      </c>
      <c r="I161">
        <v>0</v>
      </c>
      <c r="J161" s="269">
        <f t="shared" si="3"/>
        <v>0</v>
      </c>
      <c r="K161">
        <v>254.29</v>
      </c>
      <c r="L161">
        <v>1.82</v>
      </c>
      <c r="M161">
        <v>205.84</v>
      </c>
      <c r="N161">
        <v>21.69</v>
      </c>
      <c r="O161">
        <v>0.14204</v>
      </c>
      <c r="P161">
        <v>0.2001</v>
      </c>
      <c r="Q161">
        <v>0.27056000000000002</v>
      </c>
      <c r="R161">
        <v>0.41228999999999999</v>
      </c>
      <c r="S161">
        <v>10.6394936</v>
      </c>
      <c r="T161">
        <v>1.82</v>
      </c>
      <c r="U161">
        <v>0.19</v>
      </c>
    </row>
    <row r="162" spans="1:21" x14ac:dyDescent="0.2">
      <c r="A162" t="s">
        <v>420</v>
      </c>
      <c r="B162" t="s">
        <v>224</v>
      </c>
      <c r="C162">
        <v>19.850000000000001</v>
      </c>
      <c r="D162">
        <v>11.99</v>
      </c>
      <c r="E162">
        <v>28.82</v>
      </c>
      <c r="F162">
        <v>60.26</v>
      </c>
      <c r="G162">
        <v>86.85</v>
      </c>
      <c r="H162">
        <v>33.799999999999997</v>
      </c>
      <c r="I162">
        <v>0</v>
      </c>
      <c r="J162" s="269">
        <f t="shared" si="3"/>
        <v>0</v>
      </c>
      <c r="K162">
        <v>248.45</v>
      </c>
      <c r="L162">
        <v>4.2300000000000004</v>
      </c>
      <c r="M162">
        <v>138.84</v>
      </c>
      <c r="N162">
        <v>21.96</v>
      </c>
      <c r="O162">
        <v>0.14030000000000001</v>
      </c>
      <c r="P162">
        <v>0.19952</v>
      </c>
      <c r="Q162">
        <v>0.26996999999999999</v>
      </c>
      <c r="R162">
        <v>0.41065000000000002</v>
      </c>
      <c r="S162">
        <v>10.395148000000001</v>
      </c>
      <c r="T162">
        <v>4.2300000000000004</v>
      </c>
      <c r="U162">
        <v>0.22</v>
      </c>
    </row>
    <row r="163" spans="1:21" x14ac:dyDescent="0.2">
      <c r="A163" t="s">
        <v>421</v>
      </c>
      <c r="B163" t="s">
        <v>224</v>
      </c>
      <c r="C163">
        <v>21.51</v>
      </c>
      <c r="D163">
        <v>10.15</v>
      </c>
      <c r="E163">
        <v>32.270000000000003</v>
      </c>
      <c r="F163">
        <v>51.95</v>
      </c>
      <c r="G163">
        <v>90.25</v>
      </c>
      <c r="H163">
        <v>21.71</v>
      </c>
      <c r="I163">
        <v>0</v>
      </c>
      <c r="J163" s="269">
        <f t="shared" si="3"/>
        <v>0</v>
      </c>
      <c r="K163">
        <v>241.2</v>
      </c>
      <c r="L163">
        <v>3.9</v>
      </c>
      <c r="M163">
        <v>151.47999999999999</v>
      </c>
      <c r="N163">
        <v>22.09</v>
      </c>
      <c r="O163">
        <v>0.13880999999999999</v>
      </c>
      <c r="P163">
        <v>0.19871</v>
      </c>
      <c r="Q163">
        <v>0.26917999999999997</v>
      </c>
      <c r="R163">
        <v>0.40927000000000002</v>
      </c>
      <c r="S163">
        <v>10.091808</v>
      </c>
      <c r="T163">
        <v>3.9</v>
      </c>
      <c r="U163">
        <v>0.28999999999999998</v>
      </c>
    </row>
    <row r="164" spans="1:21" x14ac:dyDescent="0.2">
      <c r="A164" t="s">
        <v>422</v>
      </c>
      <c r="B164" t="s">
        <v>224</v>
      </c>
      <c r="C164">
        <v>24.53</v>
      </c>
      <c r="D164">
        <v>12.46</v>
      </c>
      <c r="E164">
        <v>35.1</v>
      </c>
      <c r="F164">
        <v>41.08</v>
      </c>
      <c r="G164">
        <v>81.209999999999994</v>
      </c>
      <c r="H164">
        <v>15.47</v>
      </c>
      <c r="I164">
        <v>0</v>
      </c>
      <c r="J164" s="269">
        <f t="shared" si="3"/>
        <v>0</v>
      </c>
      <c r="K164">
        <v>247.07</v>
      </c>
      <c r="L164">
        <v>5.01</v>
      </c>
      <c r="M164">
        <v>182.54</v>
      </c>
      <c r="N164">
        <v>22.46</v>
      </c>
      <c r="O164">
        <v>0.13752</v>
      </c>
      <c r="P164">
        <v>0.19821</v>
      </c>
      <c r="Q164">
        <v>0.26862999999999998</v>
      </c>
      <c r="R164">
        <v>0.40716000000000002</v>
      </c>
      <c r="S164">
        <v>10.3374088</v>
      </c>
      <c r="T164">
        <v>5.01</v>
      </c>
      <c r="U164">
        <v>0.24</v>
      </c>
    </row>
    <row r="165" spans="1:21" x14ac:dyDescent="0.2">
      <c r="A165" t="s">
        <v>423</v>
      </c>
      <c r="B165" t="s">
        <v>224</v>
      </c>
      <c r="C165">
        <v>23.87</v>
      </c>
      <c r="D165">
        <v>11.51</v>
      </c>
      <c r="E165">
        <v>33.75</v>
      </c>
      <c r="F165">
        <v>38.61</v>
      </c>
      <c r="G165">
        <v>75.569999999999993</v>
      </c>
      <c r="H165">
        <v>16.690000000000001</v>
      </c>
      <c r="I165">
        <v>0</v>
      </c>
      <c r="J165" s="269">
        <f t="shared" si="3"/>
        <v>0</v>
      </c>
      <c r="K165">
        <v>222.99</v>
      </c>
      <c r="L165">
        <v>3.56</v>
      </c>
      <c r="M165">
        <v>165.55</v>
      </c>
      <c r="N165">
        <v>22.59</v>
      </c>
      <c r="O165">
        <v>0.13544</v>
      </c>
      <c r="P165">
        <v>0.19744999999999999</v>
      </c>
      <c r="Q165">
        <v>0.26806999999999997</v>
      </c>
      <c r="R165">
        <v>0.40538999999999997</v>
      </c>
      <c r="S165">
        <v>9.3299016000000012</v>
      </c>
      <c r="T165">
        <v>3.56</v>
      </c>
      <c r="U165">
        <v>0.3</v>
      </c>
    </row>
    <row r="166" spans="1:21" x14ac:dyDescent="0.2">
      <c r="A166" t="s">
        <v>424</v>
      </c>
      <c r="B166" t="s">
        <v>224</v>
      </c>
      <c r="C166">
        <v>23.39</v>
      </c>
      <c r="D166">
        <v>13.35</v>
      </c>
      <c r="E166">
        <v>32.340000000000003</v>
      </c>
      <c r="F166">
        <v>30.74</v>
      </c>
      <c r="G166">
        <v>56</v>
      </c>
      <c r="H166">
        <v>15</v>
      </c>
      <c r="I166">
        <v>0</v>
      </c>
      <c r="J166" s="269">
        <f t="shared" si="3"/>
        <v>0</v>
      </c>
      <c r="K166">
        <v>242.4</v>
      </c>
      <c r="L166">
        <v>5.21</v>
      </c>
      <c r="M166">
        <v>159.31</v>
      </c>
      <c r="N166">
        <v>22.3</v>
      </c>
      <c r="O166">
        <v>0.13274</v>
      </c>
      <c r="P166">
        <v>0.19614000000000001</v>
      </c>
      <c r="Q166">
        <v>0.26713999999999999</v>
      </c>
      <c r="R166">
        <v>0.40394000000000002</v>
      </c>
      <c r="S166">
        <v>10.142016</v>
      </c>
      <c r="T166">
        <v>5.21</v>
      </c>
      <c r="U166">
        <v>0.3</v>
      </c>
    </row>
    <row r="167" spans="1:21" x14ac:dyDescent="0.2">
      <c r="A167" t="s">
        <v>425</v>
      </c>
      <c r="B167" t="s">
        <v>224</v>
      </c>
      <c r="C167">
        <v>23.36</v>
      </c>
      <c r="D167">
        <v>16.11</v>
      </c>
      <c r="E167">
        <v>31.12</v>
      </c>
      <c r="F167">
        <v>47.84</v>
      </c>
      <c r="G167">
        <v>79.62</v>
      </c>
      <c r="H167">
        <v>28.3</v>
      </c>
      <c r="I167">
        <v>0</v>
      </c>
      <c r="J167" s="269">
        <f t="shared" si="3"/>
        <v>0</v>
      </c>
      <c r="K167">
        <v>235.14</v>
      </c>
      <c r="L167">
        <v>8.16</v>
      </c>
      <c r="M167">
        <v>157.16</v>
      </c>
      <c r="N167">
        <v>22.5</v>
      </c>
      <c r="O167">
        <v>0.13098000000000001</v>
      </c>
      <c r="P167">
        <v>0.19531000000000001</v>
      </c>
      <c r="Q167">
        <v>0.26639000000000002</v>
      </c>
      <c r="R167">
        <v>0.40254000000000001</v>
      </c>
      <c r="S167">
        <v>9.8382576000000004</v>
      </c>
      <c r="T167">
        <v>8.16</v>
      </c>
      <c r="U167">
        <v>0.24</v>
      </c>
    </row>
    <row r="168" spans="1:21" x14ac:dyDescent="0.2">
      <c r="A168" t="s">
        <v>426</v>
      </c>
      <c r="B168" t="s">
        <v>224</v>
      </c>
      <c r="C168">
        <v>23.65</v>
      </c>
      <c r="D168">
        <v>16.93</v>
      </c>
      <c r="E168">
        <v>31.94</v>
      </c>
      <c r="F168">
        <v>51.55</v>
      </c>
      <c r="G168">
        <v>72.28</v>
      </c>
      <c r="H168">
        <v>29.66</v>
      </c>
      <c r="I168">
        <v>0</v>
      </c>
      <c r="J168" s="269">
        <f t="shared" si="3"/>
        <v>0</v>
      </c>
      <c r="K168">
        <v>237.03</v>
      </c>
      <c r="L168">
        <v>4.88</v>
      </c>
      <c r="M168">
        <v>146.44999999999999</v>
      </c>
      <c r="N168">
        <v>23.12</v>
      </c>
      <c r="O168">
        <v>0.13003000000000001</v>
      </c>
      <c r="P168">
        <v>0.19541</v>
      </c>
      <c r="Q168">
        <v>0.26628000000000002</v>
      </c>
      <c r="R168">
        <v>0.40151999999999999</v>
      </c>
      <c r="S168">
        <v>9.9173352000000001</v>
      </c>
      <c r="T168">
        <v>4.88</v>
      </c>
      <c r="U168">
        <v>0.18</v>
      </c>
    </row>
    <row r="169" spans="1:21" x14ac:dyDescent="0.2">
      <c r="A169" t="s">
        <v>427</v>
      </c>
      <c r="B169" t="s">
        <v>224</v>
      </c>
      <c r="C169">
        <v>22.15</v>
      </c>
      <c r="D169">
        <v>15.71</v>
      </c>
      <c r="E169">
        <v>29.7</v>
      </c>
      <c r="F169">
        <v>60.44</v>
      </c>
      <c r="G169">
        <v>79.349999999999994</v>
      </c>
      <c r="H169">
        <v>40.18</v>
      </c>
      <c r="I169">
        <v>0</v>
      </c>
      <c r="J169" s="269">
        <f t="shared" si="3"/>
        <v>0</v>
      </c>
      <c r="K169">
        <v>187.09</v>
      </c>
      <c r="L169">
        <v>4.04</v>
      </c>
      <c r="M169">
        <v>118</v>
      </c>
      <c r="N169">
        <v>22.91</v>
      </c>
      <c r="O169">
        <v>0.12819</v>
      </c>
      <c r="P169">
        <v>0.19453000000000001</v>
      </c>
      <c r="Q169">
        <v>0.26611000000000001</v>
      </c>
      <c r="R169">
        <v>0.40106000000000003</v>
      </c>
      <c r="S169">
        <v>7.8278456000000007</v>
      </c>
      <c r="T169">
        <v>4.04</v>
      </c>
      <c r="U169">
        <v>0.25</v>
      </c>
    </row>
    <row r="170" spans="1:21" x14ac:dyDescent="0.2">
      <c r="A170" t="s">
        <v>428</v>
      </c>
      <c r="B170" t="s">
        <v>224</v>
      </c>
      <c r="C170">
        <v>24.76</v>
      </c>
      <c r="D170">
        <v>16.73</v>
      </c>
      <c r="E170">
        <v>34.76</v>
      </c>
      <c r="F170">
        <v>53.38</v>
      </c>
      <c r="G170">
        <v>84.51</v>
      </c>
      <c r="H170">
        <v>19.34</v>
      </c>
      <c r="I170">
        <v>0.76</v>
      </c>
      <c r="J170" s="269">
        <f t="shared" si="3"/>
        <v>2.9921276E-2</v>
      </c>
      <c r="K170">
        <v>218.13</v>
      </c>
      <c r="L170">
        <v>5.04</v>
      </c>
      <c r="M170">
        <v>151.86000000000001</v>
      </c>
      <c r="N170">
        <v>23.08</v>
      </c>
      <c r="O170">
        <v>0.12748000000000001</v>
      </c>
      <c r="P170">
        <v>0.19397</v>
      </c>
      <c r="Q170">
        <v>0.26551999999999998</v>
      </c>
      <c r="R170">
        <v>0.40039000000000002</v>
      </c>
      <c r="S170">
        <v>9.1265592000000009</v>
      </c>
      <c r="T170">
        <v>5.04</v>
      </c>
      <c r="U170">
        <v>0.21</v>
      </c>
    </row>
    <row r="171" spans="1:21" x14ac:dyDescent="0.2">
      <c r="A171" t="s">
        <v>429</v>
      </c>
      <c r="B171" t="s">
        <v>224</v>
      </c>
      <c r="C171">
        <v>23.56</v>
      </c>
      <c r="D171">
        <v>17.739999999999998</v>
      </c>
      <c r="E171">
        <v>34.36</v>
      </c>
      <c r="F171">
        <v>61.12</v>
      </c>
      <c r="G171">
        <v>90.9</v>
      </c>
      <c r="H171">
        <v>18.18</v>
      </c>
      <c r="I171">
        <v>0.51</v>
      </c>
      <c r="J171" s="269">
        <f t="shared" si="3"/>
        <v>2.0078750999999999E-2</v>
      </c>
      <c r="K171">
        <v>196.76</v>
      </c>
      <c r="L171">
        <v>4.9800000000000004</v>
      </c>
      <c r="M171">
        <v>155.12</v>
      </c>
      <c r="N171">
        <v>22.95</v>
      </c>
      <c r="O171">
        <v>0.12672</v>
      </c>
      <c r="P171">
        <v>0.19317999999999999</v>
      </c>
      <c r="Q171">
        <v>0.26530999999999999</v>
      </c>
      <c r="R171">
        <v>0.39940999999999999</v>
      </c>
      <c r="S171">
        <v>8.2324383999999995</v>
      </c>
      <c r="T171">
        <v>4.9800000000000004</v>
      </c>
      <c r="U171">
        <v>0.24</v>
      </c>
    </row>
    <row r="172" spans="1:21" x14ac:dyDescent="0.2">
      <c r="A172" t="s">
        <v>430</v>
      </c>
      <c r="B172" t="s">
        <v>224</v>
      </c>
      <c r="C172">
        <v>23.73</v>
      </c>
      <c r="D172">
        <v>17.2</v>
      </c>
      <c r="E172">
        <v>33.090000000000003</v>
      </c>
      <c r="F172">
        <v>65.52</v>
      </c>
      <c r="G172">
        <v>97.08</v>
      </c>
      <c r="H172">
        <v>28.84</v>
      </c>
      <c r="I172">
        <v>5.59</v>
      </c>
      <c r="J172" s="269">
        <f t="shared" si="3"/>
        <v>0.22007885899999999</v>
      </c>
      <c r="K172">
        <v>223.48</v>
      </c>
      <c r="L172">
        <v>7.47</v>
      </c>
      <c r="M172">
        <v>173.23</v>
      </c>
      <c r="N172">
        <v>22.99</v>
      </c>
      <c r="O172">
        <v>0.12694</v>
      </c>
      <c r="P172">
        <v>0.19234999999999999</v>
      </c>
      <c r="Q172">
        <v>0.26461000000000001</v>
      </c>
      <c r="R172">
        <v>0.39838000000000001</v>
      </c>
      <c r="S172">
        <v>9.3504032000000006</v>
      </c>
      <c r="T172">
        <v>7.47</v>
      </c>
      <c r="U172">
        <v>0.15</v>
      </c>
    </row>
    <row r="173" spans="1:21" x14ac:dyDescent="0.2">
      <c r="A173" t="s">
        <v>431</v>
      </c>
      <c r="B173" t="s">
        <v>224</v>
      </c>
      <c r="C173">
        <v>21.25</v>
      </c>
      <c r="D173">
        <v>15.03</v>
      </c>
      <c r="E173">
        <v>29.29</v>
      </c>
      <c r="F173">
        <v>73.75</v>
      </c>
      <c r="G173">
        <v>98.23</v>
      </c>
      <c r="H173">
        <v>35.83</v>
      </c>
      <c r="I173">
        <v>0</v>
      </c>
      <c r="J173" s="269">
        <f t="shared" si="3"/>
        <v>0</v>
      </c>
      <c r="K173">
        <v>199.96</v>
      </c>
      <c r="L173">
        <v>4.18</v>
      </c>
      <c r="M173">
        <v>175.36</v>
      </c>
      <c r="N173">
        <v>22.6</v>
      </c>
      <c r="O173">
        <v>0.12809000000000001</v>
      </c>
      <c r="P173">
        <v>0.19120999999999999</v>
      </c>
      <c r="Q173">
        <v>0.26445000000000002</v>
      </c>
      <c r="R173">
        <v>0.39801999999999998</v>
      </c>
      <c r="S173">
        <v>8.3663264000000002</v>
      </c>
      <c r="T173">
        <v>4.18</v>
      </c>
      <c r="U173">
        <v>0.17</v>
      </c>
    </row>
    <row r="174" spans="1:21" x14ac:dyDescent="0.2">
      <c r="A174" t="s">
        <v>432</v>
      </c>
      <c r="B174" t="s">
        <v>224</v>
      </c>
      <c r="C174">
        <v>21.03</v>
      </c>
      <c r="D174">
        <v>10.76</v>
      </c>
      <c r="E174">
        <v>30.99</v>
      </c>
      <c r="F174">
        <v>51.41</v>
      </c>
      <c r="G174">
        <v>99.9</v>
      </c>
      <c r="H174">
        <v>13.03</v>
      </c>
      <c r="I174">
        <v>0</v>
      </c>
      <c r="J174" s="269">
        <f t="shared" si="3"/>
        <v>0</v>
      </c>
      <c r="K174">
        <v>241.84</v>
      </c>
      <c r="L174">
        <v>2.0299999999999998</v>
      </c>
      <c r="M174">
        <v>333.47</v>
      </c>
      <c r="N174">
        <v>21.49</v>
      </c>
      <c r="O174">
        <v>0.12767999999999999</v>
      </c>
      <c r="P174">
        <v>0.18917999999999999</v>
      </c>
      <c r="Q174">
        <v>0.26296999999999998</v>
      </c>
      <c r="R174">
        <v>0.39768999999999999</v>
      </c>
      <c r="S174">
        <v>10.118585599999999</v>
      </c>
      <c r="T174">
        <v>2.0299999999999998</v>
      </c>
      <c r="U174">
        <v>0.21</v>
      </c>
    </row>
    <row r="175" spans="1:21" x14ac:dyDescent="0.2">
      <c r="A175" t="s">
        <v>433</v>
      </c>
      <c r="B175" t="s">
        <v>224</v>
      </c>
      <c r="C175">
        <v>22.79</v>
      </c>
      <c r="D175">
        <v>10.91</v>
      </c>
      <c r="E175">
        <v>32.89</v>
      </c>
      <c r="F175">
        <v>50.65</v>
      </c>
      <c r="G175">
        <v>80.06</v>
      </c>
      <c r="H175">
        <v>27.35</v>
      </c>
      <c r="I175">
        <v>0</v>
      </c>
      <c r="J175" s="269">
        <f t="shared" si="3"/>
        <v>0</v>
      </c>
      <c r="K175">
        <v>228.59</v>
      </c>
      <c r="L175">
        <v>3.63</v>
      </c>
      <c r="M175">
        <v>185.49</v>
      </c>
      <c r="N175">
        <v>21.16</v>
      </c>
      <c r="O175">
        <v>0.12817000000000001</v>
      </c>
      <c r="P175">
        <v>0.18953</v>
      </c>
      <c r="Q175">
        <v>0.26199</v>
      </c>
      <c r="R175">
        <v>0.39650000000000002</v>
      </c>
      <c r="S175">
        <v>9.5642056000000011</v>
      </c>
      <c r="T175">
        <v>3.63</v>
      </c>
      <c r="U175">
        <v>0.18</v>
      </c>
    </row>
    <row r="176" spans="1:21" x14ac:dyDescent="0.2">
      <c r="A176" t="s">
        <v>434</v>
      </c>
      <c r="B176" t="s">
        <v>224</v>
      </c>
      <c r="C176">
        <v>19.75</v>
      </c>
      <c r="D176">
        <v>15.71</v>
      </c>
      <c r="E176">
        <v>23.61</v>
      </c>
      <c r="F176">
        <v>50.53</v>
      </c>
      <c r="G176">
        <v>79.42</v>
      </c>
      <c r="H176">
        <v>35.25</v>
      </c>
      <c r="I176">
        <v>0</v>
      </c>
      <c r="J176" s="269">
        <f t="shared" si="3"/>
        <v>0</v>
      </c>
      <c r="K176">
        <v>151.32</v>
      </c>
      <c r="L176">
        <v>4.47</v>
      </c>
      <c r="M176">
        <v>5.58</v>
      </c>
      <c r="N176">
        <v>20.81</v>
      </c>
      <c r="O176">
        <v>0.12827</v>
      </c>
      <c r="P176">
        <v>0.19006999999999999</v>
      </c>
      <c r="Q176">
        <v>0.26190999999999998</v>
      </c>
      <c r="R176">
        <v>0.39573000000000003</v>
      </c>
      <c r="S176">
        <v>6.3312287999999999</v>
      </c>
      <c r="T176">
        <v>4.47</v>
      </c>
      <c r="U176">
        <v>0.11</v>
      </c>
    </row>
    <row r="177" spans="1:21" x14ac:dyDescent="0.2">
      <c r="A177" t="s">
        <v>435</v>
      </c>
      <c r="B177" t="s">
        <v>224</v>
      </c>
      <c r="C177">
        <v>12.56</v>
      </c>
      <c r="D177">
        <v>8.8699999999999992</v>
      </c>
      <c r="E177">
        <v>16.05</v>
      </c>
      <c r="F177">
        <v>66.06</v>
      </c>
      <c r="G177">
        <v>95.69</v>
      </c>
      <c r="H177">
        <v>44.16</v>
      </c>
      <c r="I177">
        <v>9.14</v>
      </c>
      <c r="J177" s="269">
        <f t="shared" si="3"/>
        <v>0.35984271400000001</v>
      </c>
      <c r="K177">
        <v>155.22</v>
      </c>
      <c r="L177">
        <v>3.29</v>
      </c>
      <c r="M177">
        <v>8.76</v>
      </c>
      <c r="N177">
        <v>19.010000000000002</v>
      </c>
      <c r="O177">
        <v>0.14626</v>
      </c>
      <c r="P177">
        <v>0.18714</v>
      </c>
      <c r="Q177">
        <v>0.25945000000000001</v>
      </c>
      <c r="R177">
        <v>0.39607999999999999</v>
      </c>
      <c r="S177">
        <v>6.4944047999999999</v>
      </c>
      <c r="T177">
        <v>3.29</v>
      </c>
      <c r="U177">
        <v>0.12</v>
      </c>
    </row>
    <row r="178" spans="1:21" x14ac:dyDescent="0.2">
      <c r="A178" t="s">
        <v>436</v>
      </c>
      <c r="B178" t="s">
        <v>224</v>
      </c>
      <c r="C178">
        <v>13.94</v>
      </c>
      <c r="D178">
        <v>4.21</v>
      </c>
      <c r="E178">
        <v>24.36</v>
      </c>
      <c r="F178">
        <v>65.16</v>
      </c>
      <c r="G178">
        <v>95.09</v>
      </c>
      <c r="H178">
        <v>28.58</v>
      </c>
      <c r="I178">
        <v>0</v>
      </c>
      <c r="J178" s="269">
        <f t="shared" si="3"/>
        <v>0</v>
      </c>
      <c r="K178">
        <v>231.39</v>
      </c>
      <c r="L178">
        <v>1.88</v>
      </c>
      <c r="M178">
        <v>185.81</v>
      </c>
      <c r="N178">
        <v>18.14</v>
      </c>
      <c r="O178">
        <v>0.15243999999999999</v>
      </c>
      <c r="P178">
        <v>0.18509999999999999</v>
      </c>
      <c r="Q178">
        <v>0.25662000000000001</v>
      </c>
      <c r="R178">
        <v>0.39511000000000002</v>
      </c>
      <c r="S178">
        <v>9.6813576000000001</v>
      </c>
      <c r="T178">
        <v>1.88</v>
      </c>
      <c r="U178">
        <v>0.14000000000000001</v>
      </c>
    </row>
    <row r="179" spans="1:21" x14ac:dyDescent="0.2">
      <c r="A179" t="s">
        <v>437</v>
      </c>
      <c r="B179" t="s">
        <v>224</v>
      </c>
      <c r="C179">
        <v>17.2</v>
      </c>
      <c r="D179">
        <v>9.49</v>
      </c>
      <c r="E179">
        <v>25.63</v>
      </c>
      <c r="F179">
        <v>55.29</v>
      </c>
      <c r="G179">
        <v>85.22</v>
      </c>
      <c r="H179">
        <v>22.87</v>
      </c>
      <c r="I179">
        <v>0</v>
      </c>
      <c r="J179" s="269">
        <f t="shared" si="3"/>
        <v>0</v>
      </c>
      <c r="K179">
        <v>161.94999999999999</v>
      </c>
      <c r="L179">
        <v>2.54</v>
      </c>
      <c r="M179">
        <v>340.81</v>
      </c>
      <c r="N179">
        <v>18.55</v>
      </c>
      <c r="O179">
        <v>0.15</v>
      </c>
      <c r="P179">
        <v>0.18607000000000001</v>
      </c>
      <c r="Q179">
        <v>0.25647999999999999</v>
      </c>
      <c r="R179">
        <v>0.39373999999999998</v>
      </c>
      <c r="S179">
        <v>6.7759879999999999</v>
      </c>
      <c r="T179">
        <v>2.54</v>
      </c>
      <c r="U179">
        <v>0.14000000000000001</v>
      </c>
    </row>
    <row r="180" spans="1:21" x14ac:dyDescent="0.2">
      <c r="A180" t="s">
        <v>438</v>
      </c>
      <c r="B180" t="s">
        <v>224</v>
      </c>
      <c r="C180">
        <v>18.78</v>
      </c>
      <c r="D180">
        <v>7.47</v>
      </c>
      <c r="E180">
        <v>30.78</v>
      </c>
      <c r="F180">
        <v>50.16</v>
      </c>
      <c r="G180">
        <v>86.5</v>
      </c>
      <c r="H180">
        <v>18.46</v>
      </c>
      <c r="I180">
        <v>0</v>
      </c>
      <c r="J180" s="269">
        <f t="shared" si="3"/>
        <v>0</v>
      </c>
      <c r="K180">
        <v>226.94</v>
      </c>
      <c r="L180">
        <v>1.37</v>
      </c>
      <c r="M180">
        <v>202.22</v>
      </c>
      <c r="N180">
        <v>18.440000000000001</v>
      </c>
      <c r="O180">
        <v>0.14596999999999999</v>
      </c>
      <c r="P180">
        <v>0.18573000000000001</v>
      </c>
      <c r="Q180">
        <v>0.25584000000000001</v>
      </c>
      <c r="R180">
        <v>0.39257999999999998</v>
      </c>
      <c r="S180">
        <v>9.4951696000000005</v>
      </c>
      <c r="T180">
        <v>1.37</v>
      </c>
      <c r="U180">
        <v>0.19</v>
      </c>
    </row>
    <row r="181" spans="1:21" x14ac:dyDescent="0.2">
      <c r="A181" t="s">
        <v>439</v>
      </c>
      <c r="B181" t="s">
        <v>224</v>
      </c>
      <c r="C181">
        <v>20.45</v>
      </c>
      <c r="D181">
        <v>10.24</v>
      </c>
      <c r="E181">
        <v>31.33</v>
      </c>
      <c r="F181">
        <v>50.51</v>
      </c>
      <c r="G181">
        <v>81.98</v>
      </c>
      <c r="H181">
        <v>21.58</v>
      </c>
      <c r="I181">
        <v>0</v>
      </c>
      <c r="J181" s="269">
        <f t="shared" si="3"/>
        <v>0</v>
      </c>
      <c r="K181">
        <v>224.66</v>
      </c>
      <c r="L181">
        <v>3.16</v>
      </c>
      <c r="M181">
        <v>163.83000000000001</v>
      </c>
      <c r="N181">
        <v>18.91</v>
      </c>
      <c r="O181">
        <v>0.14394999999999999</v>
      </c>
      <c r="P181">
        <v>0.18728</v>
      </c>
      <c r="Q181">
        <v>0.25664999999999999</v>
      </c>
      <c r="R181">
        <v>0.39149</v>
      </c>
      <c r="S181">
        <v>9.3997744000000001</v>
      </c>
      <c r="T181">
        <v>3.16</v>
      </c>
      <c r="U181">
        <v>0.13</v>
      </c>
    </row>
    <row r="182" spans="1:21" x14ac:dyDescent="0.2">
      <c r="A182" t="s">
        <v>440</v>
      </c>
      <c r="B182" t="s">
        <v>224</v>
      </c>
      <c r="C182">
        <v>20.61</v>
      </c>
      <c r="D182">
        <v>9.61</v>
      </c>
      <c r="E182">
        <v>32.049999999999997</v>
      </c>
      <c r="F182">
        <v>52.73</v>
      </c>
      <c r="G182">
        <v>89.92</v>
      </c>
      <c r="H182">
        <v>23.13</v>
      </c>
      <c r="I182">
        <v>0</v>
      </c>
      <c r="J182" s="269">
        <f t="shared" si="3"/>
        <v>0</v>
      </c>
      <c r="K182">
        <v>216.49</v>
      </c>
      <c r="L182">
        <v>1.1100000000000001</v>
      </c>
      <c r="M182">
        <v>131.32</v>
      </c>
      <c r="N182">
        <v>19.53</v>
      </c>
      <c r="O182">
        <v>0.14349000000000001</v>
      </c>
      <c r="P182">
        <v>0.18915999999999999</v>
      </c>
      <c r="Q182">
        <v>0.25756000000000001</v>
      </c>
      <c r="R182">
        <v>0.39115</v>
      </c>
      <c r="S182">
        <v>9.0579416000000013</v>
      </c>
      <c r="T182">
        <v>1.1100000000000001</v>
      </c>
      <c r="U182">
        <v>0.13</v>
      </c>
    </row>
    <row r="183" spans="1:21" x14ac:dyDescent="0.2">
      <c r="A183" t="s">
        <v>441</v>
      </c>
      <c r="B183" t="s">
        <v>224</v>
      </c>
      <c r="C183">
        <v>20.51</v>
      </c>
      <c r="D183">
        <v>9.35</v>
      </c>
      <c r="E183">
        <v>32.25</v>
      </c>
      <c r="F183">
        <v>44.75</v>
      </c>
      <c r="G183">
        <v>84.16</v>
      </c>
      <c r="H183">
        <v>13.37</v>
      </c>
      <c r="I183">
        <v>0</v>
      </c>
      <c r="J183" s="269">
        <f t="shared" si="3"/>
        <v>0</v>
      </c>
      <c r="K183">
        <v>221.62</v>
      </c>
      <c r="L183">
        <v>1.0900000000000001</v>
      </c>
      <c r="M183">
        <v>328.77</v>
      </c>
      <c r="N183">
        <v>19.309999999999999</v>
      </c>
      <c r="O183">
        <v>0.14213999999999999</v>
      </c>
      <c r="P183">
        <v>0.19003</v>
      </c>
      <c r="Q183">
        <v>0.25812000000000002</v>
      </c>
      <c r="R183">
        <v>0.39144000000000001</v>
      </c>
      <c r="S183">
        <v>9.2725808000000001</v>
      </c>
      <c r="T183">
        <v>1.0900000000000001</v>
      </c>
      <c r="U183">
        <v>0.17</v>
      </c>
    </row>
    <row r="184" spans="1:21" x14ac:dyDescent="0.2">
      <c r="A184" t="s">
        <v>442</v>
      </c>
      <c r="B184" t="s">
        <v>224</v>
      </c>
      <c r="C184">
        <v>20.38</v>
      </c>
      <c r="D184">
        <v>8.6199999999999992</v>
      </c>
      <c r="E184">
        <v>32</v>
      </c>
      <c r="F184">
        <v>39.880000000000003</v>
      </c>
      <c r="G184">
        <v>69.430000000000007</v>
      </c>
      <c r="H184">
        <v>14.93</v>
      </c>
      <c r="I184">
        <v>0</v>
      </c>
      <c r="J184" s="269">
        <f t="shared" si="3"/>
        <v>0</v>
      </c>
      <c r="K184">
        <v>220.41</v>
      </c>
      <c r="L184">
        <v>2.0699999999999998</v>
      </c>
      <c r="M184">
        <v>173.07</v>
      </c>
      <c r="N184">
        <v>18.899999999999999</v>
      </c>
      <c r="O184">
        <v>0.13976</v>
      </c>
      <c r="P184">
        <v>0.18964</v>
      </c>
      <c r="Q184">
        <v>0.25777</v>
      </c>
      <c r="R184">
        <v>0.39137</v>
      </c>
      <c r="S184">
        <v>9.2219543999999996</v>
      </c>
      <c r="T184">
        <v>2.0699999999999998</v>
      </c>
      <c r="U184">
        <v>0.21</v>
      </c>
    </row>
    <row r="185" spans="1:21" x14ac:dyDescent="0.2">
      <c r="A185" t="s">
        <v>443</v>
      </c>
      <c r="B185" t="s">
        <v>224</v>
      </c>
      <c r="C185">
        <v>19.34</v>
      </c>
      <c r="D185">
        <v>11.11</v>
      </c>
      <c r="E185">
        <v>30.38</v>
      </c>
      <c r="F185">
        <v>38.549999999999997</v>
      </c>
      <c r="G185">
        <v>75.64</v>
      </c>
      <c r="H185">
        <v>19.489999999999998</v>
      </c>
      <c r="I185">
        <v>0</v>
      </c>
      <c r="J185" s="269">
        <f t="shared" si="3"/>
        <v>0</v>
      </c>
      <c r="K185">
        <v>209.71</v>
      </c>
      <c r="L185">
        <v>4.21</v>
      </c>
      <c r="M185">
        <v>40.840000000000003</v>
      </c>
      <c r="N185">
        <v>19.05</v>
      </c>
      <c r="O185">
        <v>0.13872000000000001</v>
      </c>
      <c r="P185">
        <v>0.19006999999999999</v>
      </c>
      <c r="Q185">
        <v>0.25802000000000003</v>
      </c>
      <c r="R185">
        <v>0.39108999999999999</v>
      </c>
      <c r="S185">
        <v>8.7742664000000001</v>
      </c>
      <c r="T185">
        <v>4.21</v>
      </c>
      <c r="U185">
        <v>0.14000000000000001</v>
      </c>
    </row>
    <row r="186" spans="1:21" x14ac:dyDescent="0.2">
      <c r="A186" t="s">
        <v>444</v>
      </c>
      <c r="B186" t="s">
        <v>224</v>
      </c>
      <c r="C186">
        <v>12.5</v>
      </c>
      <c r="D186">
        <v>3.54</v>
      </c>
      <c r="E186">
        <v>21.1</v>
      </c>
      <c r="F186">
        <v>31.7</v>
      </c>
      <c r="G186">
        <v>52.38</v>
      </c>
      <c r="H186">
        <v>15.95</v>
      </c>
      <c r="I186">
        <v>0</v>
      </c>
      <c r="J186" s="269">
        <f t="shared" si="3"/>
        <v>0</v>
      </c>
      <c r="K186">
        <v>210.59</v>
      </c>
      <c r="L186">
        <v>2.6</v>
      </c>
      <c r="M186">
        <v>169.69</v>
      </c>
      <c r="N186">
        <v>17.45</v>
      </c>
      <c r="O186">
        <v>0.13456000000000001</v>
      </c>
      <c r="P186">
        <v>0.18756</v>
      </c>
      <c r="Q186">
        <v>0.25633</v>
      </c>
      <c r="R186">
        <v>0.39117000000000002</v>
      </c>
      <c r="S186">
        <v>8.8110856000000002</v>
      </c>
      <c r="T186">
        <v>2.6</v>
      </c>
      <c r="U186">
        <v>0.17</v>
      </c>
    </row>
    <row r="187" spans="1:21" x14ac:dyDescent="0.2">
      <c r="A187" t="s">
        <v>445</v>
      </c>
      <c r="B187" t="s">
        <v>224</v>
      </c>
      <c r="C187">
        <v>19.27</v>
      </c>
      <c r="D187">
        <v>6.24</v>
      </c>
      <c r="E187">
        <v>34.08</v>
      </c>
      <c r="F187">
        <v>35.159999999999997</v>
      </c>
      <c r="G187">
        <v>63.79</v>
      </c>
      <c r="H187">
        <v>10.24</v>
      </c>
      <c r="I187">
        <v>0</v>
      </c>
      <c r="J187" s="269">
        <f t="shared" si="3"/>
        <v>0</v>
      </c>
      <c r="K187">
        <v>210.27</v>
      </c>
      <c r="L187">
        <v>2.2599999999999998</v>
      </c>
      <c r="M187">
        <v>181.5</v>
      </c>
      <c r="N187">
        <v>17.75</v>
      </c>
      <c r="O187">
        <v>0.13406000000000001</v>
      </c>
      <c r="P187">
        <v>0.18678</v>
      </c>
      <c r="Q187">
        <v>0.25512000000000001</v>
      </c>
      <c r="R187">
        <v>0.39032</v>
      </c>
      <c r="S187">
        <v>8.7976968000000006</v>
      </c>
      <c r="T187">
        <v>2.2599999999999998</v>
      </c>
      <c r="U187">
        <v>0.17</v>
      </c>
    </row>
    <row r="188" spans="1:21" x14ac:dyDescent="0.2">
      <c r="A188" t="s">
        <v>446</v>
      </c>
      <c r="B188" t="s">
        <v>224</v>
      </c>
      <c r="C188">
        <v>17.46</v>
      </c>
      <c r="D188">
        <v>8.5399999999999991</v>
      </c>
      <c r="E188">
        <v>25.9</v>
      </c>
      <c r="F188">
        <v>43.97</v>
      </c>
      <c r="G188">
        <v>66.78</v>
      </c>
      <c r="H188">
        <v>28.17</v>
      </c>
      <c r="I188">
        <v>0</v>
      </c>
      <c r="J188" s="269">
        <f t="shared" si="3"/>
        <v>0</v>
      </c>
      <c r="K188">
        <v>202.86</v>
      </c>
      <c r="L188">
        <v>3.56</v>
      </c>
      <c r="M188">
        <v>356.81</v>
      </c>
      <c r="N188">
        <v>18.04</v>
      </c>
      <c r="O188">
        <v>0.13364999999999999</v>
      </c>
      <c r="P188">
        <v>0.18718000000000001</v>
      </c>
      <c r="Q188">
        <v>0.25552999999999998</v>
      </c>
      <c r="R188">
        <v>0.38997999999999999</v>
      </c>
      <c r="S188">
        <v>8.4876624000000014</v>
      </c>
      <c r="T188">
        <v>3.56</v>
      </c>
      <c r="U188">
        <v>0.13</v>
      </c>
    </row>
    <row r="189" spans="1:21" x14ac:dyDescent="0.2">
      <c r="A189" t="s">
        <v>447</v>
      </c>
      <c r="B189" t="s">
        <v>224</v>
      </c>
      <c r="C189">
        <v>14.48</v>
      </c>
      <c r="D189">
        <v>3.54</v>
      </c>
      <c r="E189">
        <v>24.9</v>
      </c>
      <c r="F189">
        <v>52.49</v>
      </c>
      <c r="G189">
        <v>80</v>
      </c>
      <c r="H189">
        <v>29.33</v>
      </c>
      <c r="I189">
        <v>0</v>
      </c>
      <c r="J189" s="269">
        <f t="shared" si="3"/>
        <v>0</v>
      </c>
      <c r="K189">
        <v>203</v>
      </c>
      <c r="L189">
        <v>2.48</v>
      </c>
      <c r="M189">
        <v>136.54</v>
      </c>
      <c r="N189">
        <v>17.47</v>
      </c>
      <c r="O189">
        <v>0.13156999999999999</v>
      </c>
      <c r="P189">
        <v>0.18620999999999999</v>
      </c>
      <c r="Q189">
        <v>0.25473000000000001</v>
      </c>
      <c r="R189">
        <v>0.38980999999999999</v>
      </c>
      <c r="S189">
        <v>8.4935200000000002</v>
      </c>
      <c r="T189">
        <v>2.48</v>
      </c>
      <c r="U189">
        <v>0.23</v>
      </c>
    </row>
    <row r="190" spans="1:21" x14ac:dyDescent="0.2">
      <c r="A190" t="s">
        <v>448</v>
      </c>
      <c r="B190" t="s">
        <v>224</v>
      </c>
      <c r="C190">
        <v>22.03</v>
      </c>
      <c r="D190">
        <v>12.8</v>
      </c>
      <c r="E190">
        <v>36.049999999999997</v>
      </c>
      <c r="F190">
        <v>34.880000000000003</v>
      </c>
      <c r="G190">
        <v>68.5</v>
      </c>
      <c r="H190">
        <v>5.83</v>
      </c>
      <c r="I190">
        <v>0</v>
      </c>
      <c r="J190" s="269">
        <f t="shared" si="3"/>
        <v>0</v>
      </c>
      <c r="K190">
        <v>203.91</v>
      </c>
      <c r="L190">
        <v>4.01</v>
      </c>
      <c r="M190">
        <v>99.32</v>
      </c>
      <c r="N190">
        <v>18.600000000000001</v>
      </c>
      <c r="O190">
        <v>0.13234000000000001</v>
      </c>
      <c r="P190">
        <v>0.18758</v>
      </c>
      <c r="Q190">
        <v>0.25536999999999999</v>
      </c>
      <c r="R190">
        <v>0.38863999999999999</v>
      </c>
      <c r="S190">
        <v>8.5315943999999995</v>
      </c>
      <c r="T190">
        <v>4.01</v>
      </c>
      <c r="U190">
        <v>0.13</v>
      </c>
    </row>
    <row r="191" spans="1:21" x14ac:dyDescent="0.2">
      <c r="A191" t="s">
        <v>449</v>
      </c>
      <c r="B191" t="s">
        <v>224</v>
      </c>
      <c r="C191">
        <v>14.73</v>
      </c>
      <c r="D191">
        <v>2.99</v>
      </c>
      <c r="E191">
        <v>23.34</v>
      </c>
      <c r="F191">
        <v>32.04</v>
      </c>
      <c r="G191">
        <v>64.349999999999994</v>
      </c>
      <c r="H191">
        <v>15.82</v>
      </c>
      <c r="I191">
        <v>0</v>
      </c>
      <c r="J191" s="269">
        <f t="shared" si="3"/>
        <v>0</v>
      </c>
      <c r="K191">
        <v>194.89</v>
      </c>
      <c r="L191">
        <v>1.9</v>
      </c>
      <c r="M191">
        <v>78.2</v>
      </c>
      <c r="N191">
        <v>17.649999999999999</v>
      </c>
      <c r="O191">
        <v>0.12938</v>
      </c>
      <c r="P191">
        <v>0.18640000000000001</v>
      </c>
      <c r="Q191">
        <v>0.25491999999999998</v>
      </c>
      <c r="R191">
        <v>0.38868000000000003</v>
      </c>
      <c r="S191">
        <v>8.1541975999999998</v>
      </c>
      <c r="T191">
        <v>1.9</v>
      </c>
      <c r="U191">
        <v>0.16</v>
      </c>
    </row>
    <row r="192" spans="1:21" x14ac:dyDescent="0.2">
      <c r="A192" t="s">
        <v>450</v>
      </c>
      <c r="B192" t="s">
        <v>224</v>
      </c>
      <c r="C192">
        <v>15.94</v>
      </c>
      <c r="D192">
        <v>6.92</v>
      </c>
      <c r="E192">
        <v>25.24</v>
      </c>
      <c r="F192">
        <v>38.729999999999997</v>
      </c>
      <c r="G192">
        <v>55.73</v>
      </c>
      <c r="H192">
        <v>22.47</v>
      </c>
      <c r="I192">
        <v>0</v>
      </c>
      <c r="J192" s="269">
        <f t="shared" si="3"/>
        <v>0</v>
      </c>
      <c r="K192">
        <v>190.7</v>
      </c>
      <c r="L192">
        <v>3.38</v>
      </c>
      <c r="M192">
        <v>165.97</v>
      </c>
      <c r="N192">
        <v>16.97</v>
      </c>
      <c r="O192">
        <v>0.12684999999999999</v>
      </c>
      <c r="P192">
        <v>0.18457000000000001</v>
      </c>
      <c r="Q192">
        <v>0.25333</v>
      </c>
      <c r="R192">
        <v>0.38839000000000001</v>
      </c>
      <c r="S192">
        <v>7.9788880000000004</v>
      </c>
      <c r="T192">
        <v>3.38</v>
      </c>
      <c r="U192">
        <v>0.14000000000000001</v>
      </c>
    </row>
    <row r="193" spans="1:21" x14ac:dyDescent="0.2">
      <c r="A193" t="s">
        <v>451</v>
      </c>
      <c r="B193" t="s">
        <v>224</v>
      </c>
      <c r="C193">
        <v>16.690000000000001</v>
      </c>
      <c r="D193">
        <v>5.43</v>
      </c>
      <c r="E193">
        <v>28.01</v>
      </c>
      <c r="F193">
        <v>45.3</v>
      </c>
      <c r="G193">
        <v>73.72</v>
      </c>
      <c r="H193">
        <v>22.12</v>
      </c>
      <c r="I193">
        <v>0</v>
      </c>
      <c r="J193" s="269">
        <f t="shared" si="3"/>
        <v>0</v>
      </c>
      <c r="K193">
        <v>187.74</v>
      </c>
      <c r="L193">
        <v>2.36</v>
      </c>
      <c r="M193">
        <v>171.51</v>
      </c>
      <c r="N193">
        <v>17.22</v>
      </c>
      <c r="O193">
        <v>0.126</v>
      </c>
      <c r="P193">
        <v>0.18440000000000001</v>
      </c>
      <c r="Q193">
        <v>0.25298999999999999</v>
      </c>
      <c r="R193">
        <v>0.38795000000000002</v>
      </c>
      <c r="S193">
        <v>7.8550416000000007</v>
      </c>
      <c r="T193">
        <v>2.36</v>
      </c>
      <c r="U193">
        <v>0.12</v>
      </c>
    </row>
    <row r="194" spans="1:21" x14ac:dyDescent="0.2">
      <c r="A194" t="s">
        <v>452</v>
      </c>
      <c r="B194" t="s">
        <v>224</v>
      </c>
      <c r="C194">
        <v>18.350000000000001</v>
      </c>
      <c r="D194">
        <v>8.1300000000000008</v>
      </c>
      <c r="E194">
        <v>31.19</v>
      </c>
      <c r="F194">
        <v>38.64</v>
      </c>
      <c r="G194">
        <v>78.849999999999994</v>
      </c>
      <c r="H194">
        <v>7.87</v>
      </c>
      <c r="I194">
        <v>0</v>
      </c>
      <c r="J194" s="269">
        <f t="shared" si="3"/>
        <v>0</v>
      </c>
      <c r="K194">
        <v>174.54</v>
      </c>
      <c r="L194">
        <v>1.49</v>
      </c>
      <c r="M194">
        <v>279.77</v>
      </c>
      <c r="N194">
        <v>17.59</v>
      </c>
      <c r="O194">
        <v>0.12534000000000001</v>
      </c>
      <c r="P194">
        <v>0.18467</v>
      </c>
      <c r="Q194">
        <v>0.25319999999999998</v>
      </c>
      <c r="R194">
        <v>0.38746000000000003</v>
      </c>
      <c r="S194">
        <v>7.3027536</v>
      </c>
      <c r="T194">
        <v>1.49</v>
      </c>
      <c r="U194">
        <v>0.14000000000000001</v>
      </c>
    </row>
    <row r="195" spans="1:21" x14ac:dyDescent="0.2">
      <c r="A195" t="s">
        <v>453</v>
      </c>
      <c r="B195" t="s">
        <v>224</v>
      </c>
      <c r="C195">
        <v>19.27</v>
      </c>
      <c r="D195">
        <v>8.5399999999999991</v>
      </c>
      <c r="E195">
        <v>31.73</v>
      </c>
      <c r="F195">
        <v>30.08</v>
      </c>
      <c r="G195">
        <v>56.76</v>
      </c>
      <c r="H195">
        <v>10.11</v>
      </c>
      <c r="I195">
        <v>0</v>
      </c>
      <c r="J195" s="269">
        <f t="shared" ref="J195:J199" si="4">I195*0.0393701</f>
        <v>0</v>
      </c>
      <c r="K195">
        <v>183.69</v>
      </c>
      <c r="L195">
        <v>1.65</v>
      </c>
      <c r="M195">
        <v>217.29</v>
      </c>
      <c r="N195">
        <v>17.399999999999999</v>
      </c>
      <c r="O195">
        <v>0.12375</v>
      </c>
      <c r="P195">
        <v>0.18376999999999999</v>
      </c>
      <c r="Q195">
        <v>0.25280000000000002</v>
      </c>
      <c r="R195">
        <v>0.38684000000000002</v>
      </c>
      <c r="S195">
        <v>7.6855896000000001</v>
      </c>
      <c r="T195">
        <v>1.65</v>
      </c>
      <c r="U195">
        <v>0.13</v>
      </c>
    </row>
    <row r="196" spans="1:21" x14ac:dyDescent="0.2">
      <c r="A196" t="s">
        <v>454</v>
      </c>
      <c r="B196" t="s">
        <v>224</v>
      </c>
      <c r="C196">
        <v>17.350000000000001</v>
      </c>
      <c r="D196">
        <v>8.5399999999999991</v>
      </c>
      <c r="E196">
        <v>26.86</v>
      </c>
      <c r="F196">
        <v>42.82</v>
      </c>
      <c r="G196">
        <v>69.2</v>
      </c>
      <c r="H196">
        <v>21.38</v>
      </c>
      <c r="I196">
        <v>0</v>
      </c>
      <c r="J196" s="269">
        <f t="shared" si="4"/>
        <v>0</v>
      </c>
      <c r="K196">
        <v>167.07</v>
      </c>
      <c r="L196">
        <v>2.06</v>
      </c>
      <c r="M196">
        <v>346.19</v>
      </c>
      <c r="N196">
        <v>17.66</v>
      </c>
      <c r="O196">
        <v>0.12307</v>
      </c>
      <c r="P196">
        <v>0.18384</v>
      </c>
      <c r="Q196">
        <v>0.25295000000000001</v>
      </c>
      <c r="R196">
        <v>0.38634000000000002</v>
      </c>
      <c r="S196">
        <v>6.9902087999999996</v>
      </c>
      <c r="T196">
        <v>2.06</v>
      </c>
      <c r="U196">
        <v>0.13</v>
      </c>
    </row>
    <row r="197" spans="1:21" x14ac:dyDescent="0.2">
      <c r="A197" t="s">
        <v>455</v>
      </c>
      <c r="B197" t="s">
        <v>224</v>
      </c>
      <c r="C197">
        <v>15.82</v>
      </c>
      <c r="D197">
        <v>5.0199999999999996</v>
      </c>
      <c r="E197">
        <v>26.86</v>
      </c>
      <c r="F197">
        <v>46.94</v>
      </c>
      <c r="G197">
        <v>86.37</v>
      </c>
      <c r="H197">
        <v>17.850000000000001</v>
      </c>
      <c r="I197">
        <v>0</v>
      </c>
      <c r="J197" s="269">
        <f t="shared" si="4"/>
        <v>0</v>
      </c>
      <c r="K197">
        <v>172.41</v>
      </c>
      <c r="L197">
        <v>2.2999999999999998</v>
      </c>
      <c r="M197">
        <v>326.25</v>
      </c>
      <c r="N197">
        <v>17.07</v>
      </c>
      <c r="O197">
        <v>0.12101000000000001</v>
      </c>
      <c r="P197">
        <v>0.18246000000000001</v>
      </c>
      <c r="Q197">
        <v>0.25225999999999998</v>
      </c>
      <c r="R197">
        <v>0.38619999999999999</v>
      </c>
      <c r="S197">
        <v>7.2136344000000001</v>
      </c>
      <c r="T197">
        <v>2.2999999999999998</v>
      </c>
      <c r="U197">
        <v>0.12</v>
      </c>
    </row>
    <row r="198" spans="1:21" x14ac:dyDescent="0.2">
      <c r="A198" t="s">
        <v>456</v>
      </c>
      <c r="B198" t="s">
        <v>224</v>
      </c>
      <c r="C198">
        <v>12.88</v>
      </c>
      <c r="D198">
        <v>6.79</v>
      </c>
      <c r="E198">
        <v>19.670000000000002</v>
      </c>
      <c r="F198">
        <v>38.39</v>
      </c>
      <c r="G198">
        <v>59.03</v>
      </c>
      <c r="H198">
        <v>20.91</v>
      </c>
      <c r="I198">
        <v>0</v>
      </c>
      <c r="J198" s="269">
        <f t="shared" si="4"/>
        <v>0</v>
      </c>
      <c r="K198">
        <v>176.45</v>
      </c>
      <c r="L198">
        <v>2.1800000000000002</v>
      </c>
      <c r="M198">
        <v>42.88</v>
      </c>
      <c r="N198">
        <v>16.48</v>
      </c>
      <c r="O198">
        <v>0.11902</v>
      </c>
      <c r="P198">
        <v>0.18098</v>
      </c>
      <c r="Q198">
        <v>0.25128</v>
      </c>
      <c r="R198">
        <v>0.38591999999999999</v>
      </c>
      <c r="S198">
        <v>7.3826679999999998</v>
      </c>
      <c r="T198">
        <v>2.1800000000000002</v>
      </c>
      <c r="U198">
        <v>0.14000000000000001</v>
      </c>
    </row>
    <row r="199" spans="1:21" x14ac:dyDescent="0.2">
      <c r="A199" t="s">
        <v>457</v>
      </c>
      <c r="B199" t="s">
        <v>224</v>
      </c>
      <c r="C199">
        <v>11.89</v>
      </c>
      <c r="D199">
        <v>2.31</v>
      </c>
      <c r="E199">
        <v>23.48</v>
      </c>
      <c r="F199">
        <v>39.83</v>
      </c>
      <c r="G199">
        <v>63.67</v>
      </c>
      <c r="H199">
        <v>20.37</v>
      </c>
      <c r="I199">
        <v>0</v>
      </c>
      <c r="J199" s="269">
        <f t="shared" si="4"/>
        <v>0</v>
      </c>
      <c r="K199">
        <v>182.5</v>
      </c>
      <c r="L199">
        <v>3.72</v>
      </c>
      <c r="M199">
        <v>171.07</v>
      </c>
      <c r="N199">
        <v>15.33</v>
      </c>
      <c r="O199">
        <v>0.11615</v>
      </c>
      <c r="P199">
        <v>0.17838999999999999</v>
      </c>
      <c r="Q199">
        <v>0.24934000000000001</v>
      </c>
      <c r="R199">
        <v>0.38561000000000001</v>
      </c>
      <c r="S199">
        <v>7.6358000000000006</v>
      </c>
      <c r="T199">
        <v>3.72</v>
      </c>
      <c r="U199">
        <v>0.11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3151C-BDDF-46A1-A31F-50585594527D}">
  <dimension ref="A1:E206"/>
  <sheetViews>
    <sheetView workbookViewId="0">
      <selection activeCell="E12" sqref="E12:E123"/>
    </sheetView>
  </sheetViews>
  <sheetFormatPr defaultRowHeight="12.75" x14ac:dyDescent="0.2"/>
  <sheetData>
    <row r="1" spans="1:5" x14ac:dyDescent="0.2">
      <c r="A1" t="s">
        <v>32</v>
      </c>
    </row>
    <row r="3" spans="1:5" x14ac:dyDescent="0.2">
      <c r="A3" t="s">
        <v>95</v>
      </c>
    </row>
    <row r="4" spans="1:5" x14ac:dyDescent="0.2">
      <c r="A4" t="s">
        <v>96</v>
      </c>
    </row>
    <row r="5" spans="1:5" x14ac:dyDescent="0.2">
      <c r="A5" t="s">
        <v>97</v>
      </c>
    </row>
    <row r="6" spans="1:5" x14ac:dyDescent="0.2">
      <c r="A6" t="s">
        <v>98</v>
      </c>
    </row>
    <row r="7" spans="1:5" x14ac:dyDescent="0.2">
      <c r="A7" t="s">
        <v>83</v>
      </c>
      <c r="C7" t="s">
        <v>84</v>
      </c>
    </row>
    <row r="8" spans="1:5" x14ac:dyDescent="0.2">
      <c r="A8" t="s">
        <v>85</v>
      </c>
      <c r="C8" t="s">
        <v>85</v>
      </c>
    </row>
    <row r="9" spans="1:5" x14ac:dyDescent="0.2">
      <c r="A9" t="s">
        <v>26</v>
      </c>
      <c r="B9" t="s">
        <v>12</v>
      </c>
      <c r="C9" t="s">
        <v>26</v>
      </c>
      <c r="D9" t="s">
        <v>12</v>
      </c>
      <c r="E9" t="s">
        <v>141</v>
      </c>
    </row>
    <row r="10" spans="1:5" x14ac:dyDescent="0.2">
      <c r="B10" t="s">
        <v>23</v>
      </c>
      <c r="D10" t="s">
        <v>23</v>
      </c>
    </row>
    <row r="11" spans="1:5" x14ac:dyDescent="0.2">
      <c r="B11">
        <f>+Input_!C38</f>
        <v>0.25</v>
      </c>
      <c r="D11">
        <f>+Input_!C38</f>
        <v>0.25</v>
      </c>
      <c r="E11">
        <f>D11</f>
        <v>0.25</v>
      </c>
    </row>
    <row r="12" spans="1:5" x14ac:dyDescent="0.2">
      <c r="A12" s="249">
        <f>+Input_!C21</f>
        <v>45430</v>
      </c>
      <c r="B12">
        <f>+IF(A12&lt;Input_!$C$29,Input_!$C$38,IF(A12&gt;Input_!$C$32,IF(A12&lt;Input_!$C$34,Input_!$C$40,B11-Input_!$C$78),MIN(B11+Input_!$C$77,Input_!C$40)))</f>
        <v>0.25</v>
      </c>
      <c r="C12" s="249">
        <f>+Input_!C23</f>
        <v>45430</v>
      </c>
      <c r="D12">
        <f>+IF(C12&lt;Input_!$C$29,Input_!$C$38,IF(C12&gt;Input_!$C$32,IF(C12&lt;Input_!$C$34,Input_!$C$40,D11-Input_!$C$78),MIN(D11+Input_!$C$77,Input_!$C$40)))</f>
        <v>0.25</v>
      </c>
      <c r="E12">
        <f>D12</f>
        <v>0.25</v>
      </c>
    </row>
    <row r="13" spans="1:5" x14ac:dyDescent="0.2">
      <c r="A13" s="249">
        <f>IF(A12&lt;Input_!$C$36,'Crop Coeff'!A12+1,"")</f>
        <v>45432</v>
      </c>
      <c r="B13">
        <f>+IF(A13="","",IF(A13&lt;Input_!$C$29,Input_!$C$38,IF(A13&gt;Input_!$C$32,IF(A13&lt;Input_!$C$34,Input_!$C$40,B12-Input_!$C$78),MIN(B12+Input_!$C$77,Input_!C$40))))</f>
        <v>0.25</v>
      </c>
      <c r="C13" s="249">
        <f>IF(C12&lt;Input_!$C$36,'Crop Coeff'!C12+1,"")</f>
        <v>45432</v>
      </c>
      <c r="D13">
        <f>+IF(C13="","",IF(C13&lt;Input_!$C$29,Input_!$C$38,IF(C13&gt;Input_!$C$32,IF(C13&lt;Input_!$C$34,Input_!$C$40,D12-Input_!$C$78),MIN(D12+Input_!$C$77,Input_!$C$40))))</f>
        <v>0.25</v>
      </c>
      <c r="E13">
        <f>IF(Budget!G17&lt;Budget!$F$4,'Crop Coeff'!D13*Budget!G17/Budget!$F$4,'Crop Coeff'!D13)</f>
        <v>0.25</v>
      </c>
    </row>
    <row r="14" spans="1:5" x14ac:dyDescent="0.2">
      <c r="A14" s="249">
        <f>IF(A13&lt;Input_!$C$36,'Crop Coeff'!A13+1,"")</f>
        <v>45433</v>
      </c>
      <c r="B14">
        <f>+IF(A14="","",IF(A14&lt;Input_!$C$29,Input_!$C$38,IF(A14&gt;Input_!$C$32,IF(A14&lt;Input_!$C$34,Input_!$C$40,B13-Input_!$C$78),MIN(B13+Input_!$C$77,Input_!C$40))))</f>
        <v>0.25</v>
      </c>
      <c r="C14" s="249">
        <f>IF(C13&lt;Input_!$C$36,'Crop Coeff'!C13+1,"")</f>
        <v>45433</v>
      </c>
      <c r="D14">
        <f>+IF(C14="","",IF(C14&lt;Input_!$C$29,Input_!$C$38,IF(C14&gt;Input_!$C$32,IF(C14&lt;Input_!$C$34,Input_!$C$40,D13-Input_!$C$78),MIN(D13+Input_!$C$77,Input_!$C$40))))</f>
        <v>0.25</v>
      </c>
      <c r="E14">
        <f>IF(Budget!G18&lt;Budget!$F$4,'Crop Coeff'!D14*Budget!G18/Budget!$F$4,'Crop Coeff'!D14)</f>
        <v>0.25</v>
      </c>
    </row>
    <row r="15" spans="1:5" x14ac:dyDescent="0.2">
      <c r="A15" s="249">
        <f>IF(A14&lt;Input_!$C$36,'Crop Coeff'!A14+1,"")</f>
        <v>45434</v>
      </c>
      <c r="B15">
        <f>+IF(A15="","",IF(A15&lt;Input_!$C$29,Input_!$C$38,IF(A15&gt;Input_!$C$32,IF(A15&lt;Input_!$C$34,Input_!$C$40,B14-Input_!$C$78),MIN(B14+Input_!$C$77,Input_!C$40))))</f>
        <v>0.25</v>
      </c>
      <c r="C15" s="249">
        <f>IF(C14&lt;Input_!$C$36,'Crop Coeff'!C14+1,"")</f>
        <v>45434</v>
      </c>
      <c r="D15">
        <f>+IF(C15="","",IF(C15&lt;Input_!$C$29,Input_!$C$38,IF(C15&gt;Input_!$C$32,IF(C15&lt;Input_!$C$34,Input_!$C$40,D14-Input_!$C$78),MIN(D14+Input_!$C$77,Input_!$C$40))))</f>
        <v>0.25</v>
      </c>
      <c r="E15">
        <f>IF(Budget!G19&lt;Budget!$F$4,'Crop Coeff'!D15*Budget!G19/Budget!$F$4,'Crop Coeff'!D15)</f>
        <v>0.25</v>
      </c>
    </row>
    <row r="16" spans="1:5" x14ac:dyDescent="0.2">
      <c r="A16" s="249">
        <f>IF(A15&lt;Input_!$C$36,'Crop Coeff'!A15+1,"")</f>
        <v>45435</v>
      </c>
      <c r="B16">
        <f>+IF(A16="","",IF(A16&lt;Input_!$C$29,Input_!$C$38,IF(A16&gt;Input_!$C$32,IF(A16&lt;Input_!$C$34,Input_!$C$40,B15-Input_!$C$78),MIN(B15+Input_!$C$77,Input_!C$40))))</f>
        <v>0.25</v>
      </c>
      <c r="C16" s="249">
        <f>IF(C15&lt;Input_!$C$36,'Crop Coeff'!C15+1,"")</f>
        <v>45435</v>
      </c>
      <c r="D16">
        <f>+IF(C16="","",IF(C16&lt;Input_!$C$29,Input_!$C$38,IF(C16&gt;Input_!$C$32,IF(C16&lt;Input_!$C$34,Input_!$C$40,D15-Input_!$C$78),MIN(D15+Input_!$C$77,Input_!$C$40))))</f>
        <v>0.25</v>
      </c>
      <c r="E16">
        <f>IF(Budget!G20&lt;Budget!$F$4,'Crop Coeff'!D16*Budget!G20/Budget!$F$4,'Crop Coeff'!D16)</f>
        <v>0.25</v>
      </c>
    </row>
    <row r="17" spans="1:5" x14ac:dyDescent="0.2">
      <c r="A17" s="249">
        <f>IF(A16&lt;Input_!$C$36,'Crop Coeff'!A16+1,"")</f>
        <v>45436</v>
      </c>
      <c r="B17">
        <f>+IF(A17="","",IF(A17&lt;Input_!$C$29,Input_!$C$38,IF(A17&gt;Input_!$C$32,IF(A17&lt;Input_!$C$34,Input_!$C$40,B16-Input_!$C$78),MIN(B16+Input_!$C$77,Input_!C$40))))</f>
        <v>0.25</v>
      </c>
      <c r="C17" s="249">
        <f>IF(C16&lt;Input_!$C$36,'Crop Coeff'!C16+1,"")</f>
        <v>45436</v>
      </c>
      <c r="D17">
        <f>+IF(C17="","",IF(C17&lt;Input_!$C$29,Input_!$C$38,IF(C17&gt;Input_!$C$32,IF(C17&lt;Input_!$C$34,Input_!$C$40,D16-Input_!$C$78),MIN(D16+Input_!$C$77,Input_!$C$40))))</f>
        <v>0.25</v>
      </c>
      <c r="E17">
        <f>IF(Budget!G21&lt;Budget!$F$4,'Crop Coeff'!D17*Budget!G21/Budget!$F$4,'Crop Coeff'!D17)</f>
        <v>0.25</v>
      </c>
    </row>
    <row r="18" spans="1:5" x14ac:dyDescent="0.2">
      <c r="A18" s="249">
        <f>IF(A17&lt;Input_!$C$36,'Crop Coeff'!A17+1,"")</f>
        <v>45437</v>
      </c>
      <c r="B18">
        <f>+IF(A18="","",IF(A18&lt;Input_!$C$29,Input_!$C$38,IF(A18&gt;Input_!$C$32,IF(A18&lt;Input_!$C$34,Input_!$C$40,B17-Input_!$C$78),MIN(B17+Input_!$C$77,Input_!C$40))))</f>
        <v>0.25</v>
      </c>
      <c r="C18" s="249">
        <f>IF(C17&lt;Input_!$C$36,'Crop Coeff'!C17+1,"")</f>
        <v>45437</v>
      </c>
      <c r="D18">
        <f>+IF(C18="","",IF(C18&lt;Input_!$C$29,Input_!$C$38,IF(C18&gt;Input_!$C$32,IF(C18&lt;Input_!$C$34,Input_!$C$40,D17-Input_!$C$78),MIN(D17+Input_!$C$77,Input_!$C$40))))</f>
        <v>0.25</v>
      </c>
      <c r="E18">
        <f>IF(Budget!G22&lt;Budget!$F$4,'Crop Coeff'!D18*Budget!G22/Budget!$F$4,'Crop Coeff'!D18)</f>
        <v>0.25</v>
      </c>
    </row>
    <row r="19" spans="1:5" x14ac:dyDescent="0.2">
      <c r="A19" s="249">
        <f>IF(A18&lt;Input_!$C$36,'Crop Coeff'!A18+1,"")</f>
        <v>45438</v>
      </c>
      <c r="B19">
        <f>+IF(A19="","",IF(A19&lt;Input_!$C$29,Input_!$C$38,IF(A19&gt;Input_!$C$32,IF(A19&lt;Input_!$C$34,Input_!$C$40,B18-Input_!$C$78),MIN(B18+Input_!$C$77,Input_!C$40))))</f>
        <v>0.25</v>
      </c>
      <c r="C19" s="249">
        <f>IF(C18&lt;Input_!$C$36,'Crop Coeff'!C18+1,"")</f>
        <v>45438</v>
      </c>
      <c r="D19">
        <f>+IF(C19="","",IF(C19&lt;Input_!$C$29,Input_!$C$38,IF(C19&gt;Input_!$C$32,IF(C19&lt;Input_!$C$34,Input_!$C$40,D18-Input_!$C$78),MIN(D18+Input_!$C$77,Input_!$C$40))))</f>
        <v>0.25</v>
      </c>
      <c r="E19">
        <f>IF(Budget!G23&lt;Budget!$F$4,'Crop Coeff'!D19*Budget!G23/Budget!$F$4,'Crop Coeff'!D19)</f>
        <v>0.25</v>
      </c>
    </row>
    <row r="20" spans="1:5" x14ac:dyDescent="0.2">
      <c r="A20" s="249">
        <f>IF(A19&lt;Input_!$C$36,'Crop Coeff'!A19+1,"")</f>
        <v>45439</v>
      </c>
      <c r="B20">
        <f>+IF(A20="","",IF(A20&lt;Input_!$C$29,Input_!$C$38,IF(A20&gt;Input_!$C$32,IF(A20&lt;Input_!$C$34,Input_!$C$40,B19-Input_!$C$78),MIN(B19+Input_!$C$77,Input_!C$40))))</f>
        <v>0.25</v>
      </c>
      <c r="C20" s="249">
        <f>IF(C19&lt;Input_!$C$36,'Crop Coeff'!C19+1,"")</f>
        <v>45439</v>
      </c>
      <c r="D20">
        <f>+IF(C20="","",IF(C20&lt;Input_!$C$29,Input_!$C$38,IF(C20&gt;Input_!$C$32,IF(C20&lt;Input_!$C$34,Input_!$C$40,D19-Input_!$C$78),MIN(D19+Input_!$C$77,Input_!$C$40))))</f>
        <v>0.25</v>
      </c>
      <c r="E20">
        <f>IF(Budget!G24&lt;Budget!$F$4,'Crop Coeff'!D20*Budget!G24/Budget!$F$4,'Crop Coeff'!D20)</f>
        <v>0.25</v>
      </c>
    </row>
    <row r="21" spans="1:5" x14ac:dyDescent="0.2">
      <c r="A21" s="249">
        <f>IF(A20&lt;Input_!$C$36,'Crop Coeff'!A20+1,"")</f>
        <v>45440</v>
      </c>
      <c r="B21">
        <f>+IF(A21="","",IF(A21&lt;Input_!$C$29,Input_!$C$38,IF(A21&gt;Input_!$C$32,IF(A21&lt;Input_!$C$34,Input_!$C$40,B20-Input_!$C$78),MIN(B20+Input_!$C$77,Input_!C$40))))</f>
        <v>0.25</v>
      </c>
      <c r="C21" s="249">
        <f>IF(C20&lt;Input_!$C$36,'Crop Coeff'!C20+1,"")</f>
        <v>45440</v>
      </c>
      <c r="D21">
        <f>+IF(C21="","",IF(C21&lt;Input_!$C$29,Input_!$C$38,IF(C21&gt;Input_!$C$32,IF(C21&lt;Input_!$C$34,Input_!$C$40,D20-Input_!$C$78),MIN(D20+Input_!$C$77,Input_!$C$40))))</f>
        <v>0.25</v>
      </c>
      <c r="E21">
        <f>IF(Budget!G25&lt;Budget!$F$4,'Crop Coeff'!D21*Budget!G25/Budget!$F$4,'Crop Coeff'!D21)</f>
        <v>0.25</v>
      </c>
    </row>
    <row r="22" spans="1:5" x14ac:dyDescent="0.2">
      <c r="A22" s="249">
        <f>IF(A21&lt;Input_!$C$36,'Crop Coeff'!A21+1,"")</f>
        <v>45441</v>
      </c>
      <c r="B22">
        <f>+IF(A22="","",IF(A22&lt;Input_!$C$29,Input_!$C$38,IF(A22&gt;Input_!$C$32,IF(A22&lt;Input_!$C$34,Input_!$C$40,B21-Input_!$C$78),MIN(B21+Input_!$C$77,Input_!C$40))))</f>
        <v>0.25</v>
      </c>
      <c r="C22" s="249">
        <f>IF(C21&lt;Input_!$C$36,'Crop Coeff'!C21+1,"")</f>
        <v>45441</v>
      </c>
      <c r="D22">
        <f>+IF(C22="","",IF(C22&lt;Input_!$C$29,Input_!$C$38,IF(C22&gt;Input_!$C$32,IF(C22&lt;Input_!$C$34,Input_!$C$40,D21-Input_!$C$78),MIN(D21+Input_!$C$77,Input_!$C$40))))</f>
        <v>0.25</v>
      </c>
      <c r="E22">
        <f>IF(Budget!G26&lt;Budget!$F$4,'Crop Coeff'!D22*Budget!G26/Budget!$F$4,'Crop Coeff'!D22)</f>
        <v>0.25</v>
      </c>
    </row>
    <row r="23" spans="1:5" x14ac:dyDescent="0.2">
      <c r="A23" s="249">
        <f>IF(A22&lt;Input_!$C$36,'Crop Coeff'!A22+1,"")</f>
        <v>45442</v>
      </c>
      <c r="B23">
        <f>+IF(A23="","",IF(A23&lt;Input_!$C$29,Input_!$C$38,IF(A23&gt;Input_!$C$32,IF(A23&lt;Input_!$C$34,Input_!$C$40,B22-Input_!$C$78),MIN(B22+Input_!$C$77,Input_!C$40))))</f>
        <v>0.25</v>
      </c>
      <c r="C23" s="249">
        <f>IF(C22&lt;Input_!$C$36,'Crop Coeff'!C22+1,"")</f>
        <v>45442</v>
      </c>
      <c r="D23">
        <f>+IF(C23="","",IF(C23&lt;Input_!$C$29,Input_!$C$38,IF(C23&gt;Input_!$C$32,IF(C23&lt;Input_!$C$34,Input_!$C$40,D22-Input_!$C$78),MIN(D22+Input_!$C$77,Input_!$C$40))))</f>
        <v>0.25</v>
      </c>
      <c r="E23">
        <f>IF(Budget!G27&lt;Budget!$F$4,'Crop Coeff'!D23*Budget!G27/Budget!$F$4,'Crop Coeff'!D23)</f>
        <v>0.25</v>
      </c>
    </row>
    <row r="24" spans="1:5" x14ac:dyDescent="0.2">
      <c r="A24" s="249">
        <f>IF(A23&lt;Input_!$C$36,'Crop Coeff'!A23+1,"")</f>
        <v>45443</v>
      </c>
      <c r="B24">
        <f>+IF(A24="","",IF(A24&lt;Input_!$C$29,Input_!$C$38,IF(A24&gt;Input_!$C$32,IF(A24&lt;Input_!$C$34,Input_!$C$40,B23-Input_!$C$78),MIN(B23+Input_!$C$77,Input_!C$40))))</f>
        <v>0.25</v>
      </c>
      <c r="C24" s="249">
        <f>IF(C23&lt;Input_!$C$36,'Crop Coeff'!C23+1,"")</f>
        <v>45443</v>
      </c>
      <c r="D24">
        <f>+IF(C24="","",IF(C24&lt;Input_!$C$29,Input_!$C$38,IF(C24&gt;Input_!$C$32,IF(C24&lt;Input_!$C$34,Input_!$C$40,D23-Input_!$C$78),MIN(D23+Input_!$C$77,Input_!$C$40))))</f>
        <v>0.25</v>
      </c>
      <c r="E24">
        <f>IF(Budget!G28&lt;Budget!$F$4,'Crop Coeff'!D24*Budget!G28/Budget!$F$4,'Crop Coeff'!D24)</f>
        <v>0.25</v>
      </c>
    </row>
    <row r="25" spans="1:5" x14ac:dyDescent="0.2">
      <c r="A25" s="249">
        <f>IF(A24&lt;Input_!$C$36,'Crop Coeff'!A24+1,"")</f>
        <v>45444</v>
      </c>
      <c r="B25">
        <f>+IF(A25="","",IF(A25&lt;Input_!$C$29,Input_!$C$38,IF(A25&gt;Input_!$C$32,IF(A25&lt;Input_!$C$34,Input_!$C$40,B24-Input_!$C$78),MIN(B24+Input_!$C$77,Input_!C$40))))</f>
        <v>0.25</v>
      </c>
      <c r="C25" s="249">
        <f>IF(C24&lt;Input_!$C$36,'Crop Coeff'!C24+1,"")</f>
        <v>45444</v>
      </c>
      <c r="D25">
        <f>+IF(C25="","",IF(C25&lt;Input_!$C$29,Input_!$C$38,IF(C25&gt;Input_!$C$32,IF(C25&lt;Input_!$C$34,Input_!$C$40,D24-Input_!$C$78),MIN(D24+Input_!$C$77,Input_!$C$40))))</f>
        <v>0.25</v>
      </c>
      <c r="E25">
        <f>IF(Budget!G29&lt;Budget!$F$4,'Crop Coeff'!D25*Budget!G29/Budget!$F$4,'Crop Coeff'!D25)</f>
        <v>0.25</v>
      </c>
    </row>
    <row r="26" spans="1:5" x14ac:dyDescent="0.2">
      <c r="A26" s="249">
        <f>IF(A25&lt;Input_!$C$36,'Crop Coeff'!A25+1,"")</f>
        <v>45445</v>
      </c>
      <c r="B26">
        <f>+IF(A26="","",IF(A26&lt;Input_!$C$29,Input_!$C$38,IF(A26&gt;Input_!$C$32,IF(A26&lt;Input_!$C$34,Input_!$C$40,B25-Input_!$C$78),MIN(B25+Input_!$C$77,Input_!C$40))))</f>
        <v>0.25</v>
      </c>
      <c r="C26" s="249">
        <f>IF(C25&lt;Input_!$C$36,'Crop Coeff'!C25+1,"")</f>
        <v>45445</v>
      </c>
      <c r="D26">
        <f>+IF(C26="","",IF(C26&lt;Input_!$C$29,Input_!$C$38,IF(C26&gt;Input_!$C$32,IF(C26&lt;Input_!$C$34,Input_!$C$40,D25-Input_!$C$78),MIN(D25+Input_!$C$77,Input_!$C$40))))</f>
        <v>0.25</v>
      </c>
      <c r="E26">
        <f>IF(Budget!G30&lt;Budget!$F$4,'Crop Coeff'!D26*Budget!G30/Budget!$F$4,'Crop Coeff'!D26)</f>
        <v>0.25</v>
      </c>
    </row>
    <row r="27" spans="1:5" x14ac:dyDescent="0.2">
      <c r="A27" s="249">
        <f>IF(A26&lt;Input_!$C$36,'Crop Coeff'!A26+1,"")</f>
        <v>45446</v>
      </c>
      <c r="B27">
        <f>+IF(A27="","",IF(A27&lt;Input_!$C$29,Input_!$C$38,IF(A27&gt;Input_!$C$32,IF(A27&lt;Input_!$C$34,Input_!$C$40,B26-Input_!$C$78),MIN(B26+Input_!$C$77,Input_!C$40))))</f>
        <v>0.25</v>
      </c>
      <c r="C27" s="249">
        <f>IF(C26&lt;Input_!$C$36,'Crop Coeff'!C26+1,"")</f>
        <v>45446</v>
      </c>
      <c r="D27">
        <f>+IF(C27="","",IF(C27&lt;Input_!$C$29,Input_!$C$38,IF(C27&gt;Input_!$C$32,IF(C27&lt;Input_!$C$34,Input_!$C$40,D26-Input_!$C$78),MIN(D26+Input_!$C$77,Input_!$C$40))))</f>
        <v>0.25</v>
      </c>
      <c r="E27">
        <f>IF(Budget!G31&lt;Budget!$F$4,'Crop Coeff'!D27*Budget!G31/Budget!$F$4,'Crop Coeff'!D27)</f>
        <v>0.25</v>
      </c>
    </row>
    <row r="28" spans="1:5" x14ac:dyDescent="0.2">
      <c r="A28" s="249">
        <f>IF(A27&lt;Input_!$C$36,'Crop Coeff'!A27+1,"")</f>
        <v>45447</v>
      </c>
      <c r="B28">
        <f>+IF(A28="","",IF(A28&lt;Input_!$C$29,Input_!$C$38,IF(A28&gt;Input_!$C$32,IF(A28&lt;Input_!$C$34,Input_!$C$40,B27-Input_!$C$78),MIN(B27+Input_!$C$77,Input_!C$40))))</f>
        <v>0.25</v>
      </c>
      <c r="C28" s="249">
        <f>IF(C27&lt;Input_!$C$36,'Crop Coeff'!C27+1,"")</f>
        <v>45447</v>
      </c>
      <c r="D28">
        <f>+IF(C28="","",IF(C28&lt;Input_!$C$29,Input_!$C$38,IF(C28&gt;Input_!$C$32,IF(C28&lt;Input_!$C$34,Input_!$C$40,D27-Input_!$C$78),MIN(D27+Input_!$C$77,Input_!$C$40))))</f>
        <v>0.25</v>
      </c>
      <c r="E28">
        <f>IF(Budget!G32&lt;Budget!$F$4,'Crop Coeff'!D28*Budget!G32/Budget!$F$4,'Crop Coeff'!D28)</f>
        <v>0.25</v>
      </c>
    </row>
    <row r="29" spans="1:5" x14ac:dyDescent="0.2">
      <c r="A29" s="249">
        <f>IF(A28&lt;Input_!$C$36,'Crop Coeff'!A28+1,"")</f>
        <v>45448</v>
      </c>
      <c r="B29">
        <f>+IF(A29="","",IF(A29&lt;Input_!$C$29,Input_!$C$38,IF(A29&gt;Input_!$C$32,IF(A29&lt;Input_!$C$34,Input_!$C$40,B28-Input_!$C$78),MIN(B28+Input_!$C$77,Input_!C$40))))</f>
        <v>0.25</v>
      </c>
      <c r="C29" s="249">
        <f>IF(C28&lt;Input_!$C$36,'Crop Coeff'!C28+1,"")</f>
        <v>45448</v>
      </c>
      <c r="D29">
        <f>+IF(C29="","",IF(C29&lt;Input_!$C$29,Input_!$C$38,IF(C29&gt;Input_!$C$32,IF(C29&lt;Input_!$C$34,Input_!$C$40,D28-Input_!$C$78),MIN(D28+Input_!$C$77,Input_!$C$40))))</f>
        <v>0.25</v>
      </c>
      <c r="E29">
        <f>IF(Budget!G33&lt;Budget!$F$4,'Crop Coeff'!D29*Budget!G33/Budget!$F$4,'Crop Coeff'!D29)</f>
        <v>0.25</v>
      </c>
    </row>
    <row r="30" spans="1:5" x14ac:dyDescent="0.2">
      <c r="A30" s="249">
        <f>IF(A29&lt;Input_!$C$36,'Crop Coeff'!A29+1,"")</f>
        <v>45449</v>
      </c>
      <c r="B30">
        <f>+IF(A30="","",IF(A30&lt;Input_!$C$29,Input_!$C$38,IF(A30&gt;Input_!$C$32,IF(A30&lt;Input_!$C$34,Input_!$C$40,B29-Input_!$C$78),MIN(B29+Input_!$C$77,Input_!C$40))))</f>
        <v>0.28166666666666668</v>
      </c>
      <c r="C30" s="249">
        <f>IF(C29&lt;Input_!$C$36,'Crop Coeff'!C29+1,"")</f>
        <v>45449</v>
      </c>
      <c r="D30">
        <f>+IF(C30="","",IF(C30&lt;Input_!$C$29,Input_!$C$38,IF(C30&gt;Input_!$C$32,IF(C30&lt;Input_!$C$34,Input_!$C$40,D29-Input_!$C$78),MIN(D29+Input_!$C$77,Input_!$C$40))))</f>
        <v>0.28166666666666668</v>
      </c>
      <c r="E30">
        <f>IF(Budget!G34&lt;Budget!$F$4,'Crop Coeff'!D30*Budget!G34/Budget!$F$4,'Crop Coeff'!D30)</f>
        <v>0.25</v>
      </c>
    </row>
    <row r="31" spans="1:5" x14ac:dyDescent="0.2">
      <c r="A31" s="249">
        <f>IF(A30&lt;Input_!$C$36,'Crop Coeff'!A30+1,"")</f>
        <v>45450</v>
      </c>
      <c r="B31">
        <f>+IF(A31="","",IF(A31&lt;Input_!$C$29,Input_!$C$38,IF(A31&gt;Input_!$C$32,IF(A31&lt;Input_!$C$34,Input_!$C$40,B30-Input_!$C$78),MIN(B30+Input_!$C$77,Input_!C$40))))</f>
        <v>0.31333333333333335</v>
      </c>
      <c r="C31" s="249">
        <f>IF(C30&lt;Input_!$C$36,'Crop Coeff'!C30+1,"")</f>
        <v>45450</v>
      </c>
      <c r="D31">
        <f>+IF(C31="","",IF(C31&lt;Input_!$C$29,Input_!$C$38,IF(C31&gt;Input_!$C$32,IF(C31&lt;Input_!$C$34,Input_!$C$40,D30-Input_!$C$78),MIN(D30+Input_!$C$77,Input_!$C$40))))</f>
        <v>0.31333333333333335</v>
      </c>
      <c r="E31">
        <f>IF(Budget!G35&lt;Budget!$F$4,'Crop Coeff'!D31*Budget!G35/Budget!$F$4,'Crop Coeff'!D31)</f>
        <v>0.28166666666666668</v>
      </c>
    </row>
    <row r="32" spans="1:5" x14ac:dyDescent="0.2">
      <c r="A32" s="249">
        <f>IF(A31&lt;Input_!$C$36,'Crop Coeff'!A31+1,"")</f>
        <v>45451</v>
      </c>
      <c r="B32">
        <f>+IF(A32="","",IF(A32&lt;Input_!$C$29,Input_!$C$38,IF(A32&gt;Input_!$C$32,IF(A32&lt;Input_!$C$34,Input_!$C$40,B31-Input_!$C$78),MIN(B31+Input_!$C$77,Input_!C$40))))</f>
        <v>0.34500000000000003</v>
      </c>
      <c r="C32" s="249">
        <f>IF(C31&lt;Input_!$C$36,'Crop Coeff'!C31+1,"")</f>
        <v>45451</v>
      </c>
      <c r="D32">
        <f>+IF(C32="","",IF(C32&lt;Input_!$C$29,Input_!$C$38,IF(C32&gt;Input_!$C$32,IF(C32&lt;Input_!$C$34,Input_!$C$40,D31-Input_!$C$78),MIN(D31+Input_!$C$77,Input_!$C$40))))</f>
        <v>0.34500000000000003</v>
      </c>
      <c r="E32">
        <f>IF(Budget!G36&lt;Budget!$F$4,'Crop Coeff'!D32*Budget!G36/Budget!$F$4,'Crop Coeff'!D32)</f>
        <v>0.31333333333333335</v>
      </c>
    </row>
    <row r="33" spans="1:5" x14ac:dyDescent="0.2">
      <c r="A33" s="249">
        <f>IF(A32&lt;Input_!$C$36,'Crop Coeff'!A32+1,"")</f>
        <v>45452</v>
      </c>
      <c r="B33">
        <f>+IF(A33="","",IF(A33&lt;Input_!$C$29,Input_!$C$38,IF(A33&gt;Input_!$C$32,IF(A33&lt;Input_!$C$34,Input_!$C$40,B32-Input_!$C$78),MIN(B32+Input_!$C$77,Input_!C$40))))</f>
        <v>0.37666666666666671</v>
      </c>
      <c r="C33" s="249">
        <f>IF(C32&lt;Input_!$C$36,'Crop Coeff'!C32+1,"")</f>
        <v>45452</v>
      </c>
      <c r="D33">
        <f>+IF(C33="","",IF(C33&lt;Input_!$C$29,Input_!$C$38,IF(C33&gt;Input_!$C$32,IF(C33&lt;Input_!$C$34,Input_!$C$40,D32-Input_!$C$78),MIN(D32+Input_!$C$77,Input_!$C$40))))</f>
        <v>0.37666666666666671</v>
      </c>
      <c r="E33">
        <f>IF(Budget!G37&lt;Budget!$F$4,'Crop Coeff'!D33*Budget!G37/Budget!$F$4,'Crop Coeff'!D33)</f>
        <v>0.34500000000000003</v>
      </c>
    </row>
    <row r="34" spans="1:5" x14ac:dyDescent="0.2">
      <c r="A34" s="249">
        <f>IF(A33&lt;Input_!$C$36,'Crop Coeff'!A33+1,"")</f>
        <v>45453</v>
      </c>
      <c r="B34">
        <f>+IF(A34="","",IF(A34&lt;Input_!$C$29,Input_!$C$38,IF(A34&gt;Input_!$C$32,IF(A34&lt;Input_!$C$34,Input_!$C$40,B33-Input_!$C$78),MIN(B33+Input_!$C$77,Input_!C$40))))</f>
        <v>0.40833333333333338</v>
      </c>
      <c r="C34" s="249">
        <f>IF(C33&lt;Input_!$C$36,'Crop Coeff'!C33+1,"")</f>
        <v>45453</v>
      </c>
      <c r="D34">
        <f>+IF(C34="","",IF(C34&lt;Input_!$C$29,Input_!$C$38,IF(C34&gt;Input_!$C$32,IF(C34&lt;Input_!$C$34,Input_!$C$40,D33-Input_!$C$78),MIN(D33+Input_!$C$77,Input_!$C$40))))</f>
        <v>0.40833333333333338</v>
      </c>
      <c r="E34">
        <f>IF(Budget!G38&lt;Budget!$F$4,'Crop Coeff'!D34*Budget!G38/Budget!$F$4,'Crop Coeff'!D34)</f>
        <v>0.37666666666666671</v>
      </c>
    </row>
    <row r="35" spans="1:5" x14ac:dyDescent="0.2">
      <c r="A35" s="249">
        <f>IF(A34&lt;Input_!$C$36,'Crop Coeff'!A34+1,"")</f>
        <v>45454</v>
      </c>
      <c r="B35">
        <f>+IF(A35="","",IF(A35&lt;Input_!$C$29,Input_!$C$38,IF(A35&gt;Input_!$C$32,IF(A35&lt;Input_!$C$34,Input_!$C$40,B34-Input_!$C$78),MIN(B34+Input_!$C$77,Input_!C$40))))</f>
        <v>0.44000000000000006</v>
      </c>
      <c r="C35" s="249">
        <f>IF(C34&lt;Input_!$C$36,'Crop Coeff'!C34+1,"")</f>
        <v>45454</v>
      </c>
      <c r="D35">
        <f>+IF(C35="","",IF(C35&lt;Input_!$C$29,Input_!$C$38,IF(C35&gt;Input_!$C$32,IF(C35&lt;Input_!$C$34,Input_!$C$40,D34-Input_!$C$78),MIN(D34+Input_!$C$77,Input_!$C$40))))</f>
        <v>0.44000000000000006</v>
      </c>
      <c r="E35">
        <f>IF(Budget!G39&lt;Budget!$F$4,'Crop Coeff'!D35*Budget!G39/Budget!$F$4,'Crop Coeff'!D35)</f>
        <v>0.40833333333333338</v>
      </c>
    </row>
    <row r="36" spans="1:5" x14ac:dyDescent="0.2">
      <c r="A36" s="249">
        <f>IF(A35&lt;Input_!$C$36,'Crop Coeff'!A35+1,"")</f>
        <v>45455</v>
      </c>
      <c r="B36">
        <f>+IF(A36="","",IF(A36&lt;Input_!$C$29,Input_!$C$38,IF(A36&gt;Input_!$C$32,IF(A36&lt;Input_!$C$34,Input_!$C$40,B35-Input_!$C$78),MIN(B35+Input_!$C$77,Input_!C$40))))</f>
        <v>0.47166666666666673</v>
      </c>
      <c r="C36" s="249">
        <f>IF(C35&lt;Input_!$C$36,'Crop Coeff'!C35+1,"")</f>
        <v>45455</v>
      </c>
      <c r="D36">
        <f>+IF(C36="","",IF(C36&lt;Input_!$C$29,Input_!$C$38,IF(C36&gt;Input_!$C$32,IF(C36&lt;Input_!$C$34,Input_!$C$40,D35-Input_!$C$78),MIN(D35+Input_!$C$77,Input_!$C$40))))</f>
        <v>0.47166666666666673</v>
      </c>
      <c r="E36">
        <f>IF(Budget!G40&lt;Budget!$F$4,'Crop Coeff'!D36*Budget!G40/Budget!$F$4,'Crop Coeff'!D36)</f>
        <v>0.44000000000000006</v>
      </c>
    </row>
    <row r="37" spans="1:5" x14ac:dyDescent="0.2">
      <c r="A37" s="249">
        <f>IF(A36&lt;Input_!$C$36,'Crop Coeff'!A36+1,"")</f>
        <v>45456</v>
      </c>
      <c r="B37">
        <f>+IF(A37="","",IF(A37&lt;Input_!$C$29,Input_!$C$38,IF(A37&gt;Input_!$C$32,IF(A37&lt;Input_!$C$34,Input_!$C$40,B36-Input_!$C$78),MIN(B36+Input_!$C$77,Input_!C$40))))</f>
        <v>0.50333333333333341</v>
      </c>
      <c r="C37" s="249">
        <f>IF(C36&lt;Input_!$C$36,'Crop Coeff'!C36+1,"")</f>
        <v>45456</v>
      </c>
      <c r="D37">
        <f>+IF(C37="","",IF(C37&lt;Input_!$C$29,Input_!$C$38,IF(C37&gt;Input_!$C$32,IF(C37&lt;Input_!$C$34,Input_!$C$40,D36-Input_!$C$78),MIN(D36+Input_!$C$77,Input_!$C$40))))</f>
        <v>0.50333333333333341</v>
      </c>
      <c r="E37">
        <f>IF(Budget!G41&lt;Budget!$F$4,'Crop Coeff'!D37*Budget!G41/Budget!$F$4,'Crop Coeff'!D37)</f>
        <v>0.47166666666666673</v>
      </c>
    </row>
    <row r="38" spans="1:5" x14ac:dyDescent="0.2">
      <c r="A38" s="249">
        <f>IF(A37&lt;Input_!$C$36,'Crop Coeff'!A37+1,"")</f>
        <v>45457</v>
      </c>
      <c r="B38">
        <f>+IF(A38="","",IF(A38&lt;Input_!$C$29,Input_!$C$38,IF(A38&gt;Input_!$C$32,IF(A38&lt;Input_!$C$34,Input_!$C$40,B37-Input_!$C$78),MIN(B37+Input_!$C$77,Input_!C$40))))</f>
        <v>0.53500000000000003</v>
      </c>
      <c r="C38" s="249">
        <f>IF(C37&lt;Input_!$C$36,'Crop Coeff'!C37+1,"")</f>
        <v>45457</v>
      </c>
      <c r="D38">
        <f>+IF(C38="","",IF(C38&lt;Input_!$C$29,Input_!$C$38,IF(C38&gt;Input_!$C$32,IF(C38&lt;Input_!$C$34,Input_!$C$40,D37-Input_!$C$78),MIN(D37+Input_!$C$77,Input_!$C$40))))</f>
        <v>0.53500000000000003</v>
      </c>
      <c r="E38">
        <f>IF(Budget!G42&lt;Budget!$F$4,'Crop Coeff'!D38*Budget!G42/Budget!$F$4,'Crop Coeff'!D38)</f>
        <v>0.50333333333333341</v>
      </c>
    </row>
    <row r="39" spans="1:5" x14ac:dyDescent="0.2">
      <c r="A39" s="249">
        <f>IF(A38&lt;Input_!$C$36,'Crop Coeff'!A38+1,"")</f>
        <v>45458</v>
      </c>
      <c r="B39">
        <f>+IF(A39="","",IF(A39&lt;Input_!$C$29,Input_!$C$38,IF(A39&gt;Input_!$C$32,IF(A39&lt;Input_!$C$34,Input_!$C$40,B38-Input_!$C$78),MIN(B38+Input_!$C$77,Input_!C$40))))</f>
        <v>0.56666666666666665</v>
      </c>
      <c r="C39" s="249">
        <f>IF(C38&lt;Input_!$C$36,'Crop Coeff'!C38+1,"")</f>
        <v>45458</v>
      </c>
      <c r="D39">
        <f>+IF(C39="","",IF(C39&lt;Input_!$C$29,Input_!$C$38,IF(C39&gt;Input_!$C$32,IF(C39&lt;Input_!$C$34,Input_!$C$40,D38-Input_!$C$78),MIN(D38+Input_!$C$77,Input_!$C$40))))</f>
        <v>0.56666666666666665</v>
      </c>
      <c r="E39">
        <f>IF(Budget!G43&lt;Budget!$F$4,'Crop Coeff'!D39*Budget!G43/Budget!$F$4,'Crop Coeff'!D39)</f>
        <v>0.53500000000000003</v>
      </c>
    </row>
    <row r="40" spans="1:5" x14ac:dyDescent="0.2">
      <c r="A40" s="249">
        <f>IF(A39&lt;Input_!$C$36,'Crop Coeff'!A39+1,"")</f>
        <v>45459</v>
      </c>
      <c r="B40">
        <f>+IF(A40="","",IF(A40&lt;Input_!$C$29,Input_!$C$38,IF(A40&gt;Input_!$C$32,IF(A40&lt;Input_!$C$34,Input_!$C$40,B39-Input_!$C$78),MIN(B39+Input_!$C$77,Input_!C$40))))</f>
        <v>0.59833333333333327</v>
      </c>
      <c r="C40" s="249">
        <f>IF(C39&lt;Input_!$C$36,'Crop Coeff'!C39+1,"")</f>
        <v>45459</v>
      </c>
      <c r="D40">
        <f>+IF(C40="","",IF(C40&lt;Input_!$C$29,Input_!$C$38,IF(C40&gt;Input_!$C$32,IF(C40&lt;Input_!$C$34,Input_!$C$40,D39-Input_!$C$78),MIN(D39+Input_!$C$77,Input_!$C$40))))</f>
        <v>0.59833333333333327</v>
      </c>
      <c r="E40">
        <f>IF(Budget!G44&lt;Budget!$F$4,'Crop Coeff'!D40*Budget!G44/Budget!$F$4,'Crop Coeff'!D40)</f>
        <v>0.56666666666666665</v>
      </c>
    </row>
    <row r="41" spans="1:5" x14ac:dyDescent="0.2">
      <c r="A41" s="249">
        <f>IF(A40&lt;Input_!$C$36,'Crop Coeff'!A40+1,"")</f>
        <v>45460</v>
      </c>
      <c r="B41">
        <f>+IF(A41="","",IF(A41&lt;Input_!$C$29,Input_!$C$38,IF(A41&gt;Input_!$C$32,IF(A41&lt;Input_!$C$34,Input_!$C$40,B40-Input_!$C$78),MIN(B40+Input_!$C$77,Input_!C$40))))</f>
        <v>0.62999999999999989</v>
      </c>
      <c r="C41" s="249">
        <f>IF(C40&lt;Input_!$C$36,'Crop Coeff'!C40+1,"")</f>
        <v>45460</v>
      </c>
      <c r="D41">
        <f>+IF(C41="","",IF(C41&lt;Input_!$C$29,Input_!$C$38,IF(C41&gt;Input_!$C$32,IF(C41&lt;Input_!$C$34,Input_!$C$40,D40-Input_!$C$78),MIN(D40+Input_!$C$77,Input_!$C$40))))</f>
        <v>0.62999999999999989</v>
      </c>
      <c r="E41">
        <f>IF(Budget!G45&lt;Budget!$F$4,'Crop Coeff'!D41*Budget!G45/Budget!$F$4,'Crop Coeff'!D41)</f>
        <v>0.59833333333333327</v>
      </c>
    </row>
    <row r="42" spans="1:5" x14ac:dyDescent="0.2">
      <c r="A42" s="249">
        <f>IF(A41&lt;Input_!$C$36,'Crop Coeff'!A41+1,"")</f>
        <v>45461</v>
      </c>
      <c r="B42">
        <f>+IF(A42="","",IF(A42&lt;Input_!$C$29,Input_!$C$38,IF(A42&gt;Input_!$C$32,IF(A42&lt;Input_!$C$34,Input_!$C$40,B41-Input_!$C$78),MIN(B41+Input_!$C$77,Input_!C$40))))</f>
        <v>0.66166666666666651</v>
      </c>
      <c r="C42" s="249">
        <f>IF(C41&lt;Input_!$C$36,'Crop Coeff'!C41+1,"")</f>
        <v>45461</v>
      </c>
      <c r="D42">
        <f>+IF(C42="","",IF(C42&lt;Input_!$C$29,Input_!$C$38,IF(C42&gt;Input_!$C$32,IF(C42&lt;Input_!$C$34,Input_!$C$40,D41-Input_!$C$78),MIN(D41+Input_!$C$77,Input_!$C$40))))</f>
        <v>0.66166666666666651</v>
      </c>
      <c r="E42">
        <f>IF(Budget!G46&lt;Budget!$F$4,'Crop Coeff'!D42*Budget!G46/Budget!$F$4,'Crop Coeff'!D42)</f>
        <v>0.62999999999999989</v>
      </c>
    </row>
    <row r="43" spans="1:5" x14ac:dyDescent="0.2">
      <c r="A43" s="249">
        <f>IF(A42&lt;Input_!$C$36,'Crop Coeff'!A42+1,"")</f>
        <v>45462</v>
      </c>
      <c r="B43">
        <f>+IF(A43="","",IF(A43&lt;Input_!$C$29,Input_!$C$38,IF(A43&gt;Input_!$C$32,IF(A43&lt;Input_!$C$34,Input_!$C$40,B42-Input_!$C$78),MIN(B42+Input_!$C$77,Input_!C$40))))</f>
        <v>0.69333333333333313</v>
      </c>
      <c r="C43" s="249">
        <f>IF(C42&lt;Input_!$C$36,'Crop Coeff'!C42+1,"")</f>
        <v>45462</v>
      </c>
      <c r="D43">
        <f>+IF(C43="","",IF(C43&lt;Input_!$C$29,Input_!$C$38,IF(C43&gt;Input_!$C$32,IF(C43&lt;Input_!$C$34,Input_!$C$40,D42-Input_!$C$78),MIN(D42+Input_!$C$77,Input_!$C$40))))</f>
        <v>0.69333333333333313</v>
      </c>
      <c r="E43">
        <f>IF(Budget!G47&lt;Budget!$F$4,'Crop Coeff'!D43*Budget!G47/Budget!$F$4,'Crop Coeff'!D43)</f>
        <v>0.66166666666666651</v>
      </c>
    </row>
    <row r="44" spans="1:5" x14ac:dyDescent="0.2">
      <c r="A44" s="249">
        <f>IF(A43&lt;Input_!$C$36,'Crop Coeff'!A43+1,"")</f>
        <v>45463</v>
      </c>
      <c r="B44">
        <f>+IF(A44="","",IF(A44&lt;Input_!$C$29,Input_!$C$38,IF(A44&gt;Input_!$C$32,IF(A44&lt;Input_!$C$34,Input_!$C$40,B43-Input_!$C$78),MIN(B43+Input_!$C$77,Input_!C$40))))</f>
        <v>0.72499999999999976</v>
      </c>
      <c r="C44" s="249">
        <f>IF(C43&lt;Input_!$C$36,'Crop Coeff'!C43+1,"")</f>
        <v>45463</v>
      </c>
      <c r="D44">
        <f>+IF(C44="","",IF(C44&lt;Input_!$C$29,Input_!$C$38,IF(C44&gt;Input_!$C$32,IF(C44&lt;Input_!$C$34,Input_!$C$40,D43-Input_!$C$78),MIN(D43+Input_!$C$77,Input_!$C$40))))</f>
        <v>0.72499999999999976</v>
      </c>
      <c r="E44">
        <f>IF(Budget!G48&lt;Budget!$F$4,'Crop Coeff'!D44*Budget!G48/Budget!$F$4,'Crop Coeff'!D44)</f>
        <v>0.69333333333333313</v>
      </c>
    </row>
    <row r="45" spans="1:5" x14ac:dyDescent="0.2">
      <c r="A45" s="249">
        <f>IF(A44&lt;Input_!$C$36,'Crop Coeff'!A44+1,"")</f>
        <v>45464</v>
      </c>
      <c r="B45">
        <f>+IF(A45="","",IF(A45&lt;Input_!$C$29,Input_!$C$38,IF(A45&gt;Input_!$C$32,IF(A45&lt;Input_!$C$34,Input_!$C$40,B44-Input_!$C$78),MIN(B44+Input_!$C$77,Input_!C$40))))</f>
        <v>0.75666666666666638</v>
      </c>
      <c r="C45" s="249">
        <f>IF(C44&lt;Input_!$C$36,'Crop Coeff'!C44+1,"")</f>
        <v>45464</v>
      </c>
      <c r="D45">
        <f>+IF(C45="","",IF(C45&lt;Input_!$C$29,Input_!$C$38,IF(C45&gt;Input_!$C$32,IF(C45&lt;Input_!$C$34,Input_!$C$40,D44-Input_!$C$78),MIN(D44+Input_!$C$77,Input_!$C$40))))</f>
        <v>0.75666666666666638</v>
      </c>
      <c r="E45">
        <f>IF(Budget!G49&lt;Budget!$F$4,'Crop Coeff'!D45*Budget!G49/Budget!$F$4,'Crop Coeff'!D45)</f>
        <v>0.72499999999999976</v>
      </c>
    </row>
    <row r="46" spans="1:5" x14ac:dyDescent="0.2">
      <c r="A46" s="249">
        <f>IF(A45&lt;Input_!$C$36,'Crop Coeff'!A45+1,"")</f>
        <v>45465</v>
      </c>
      <c r="B46">
        <f>+IF(A46="","",IF(A46&lt;Input_!$C$29,Input_!$C$38,IF(A46&gt;Input_!$C$32,IF(A46&lt;Input_!$C$34,Input_!$C$40,B45-Input_!$C$78),MIN(B45+Input_!$C$77,Input_!C$40))))</f>
        <v>0.788333333333333</v>
      </c>
      <c r="C46" s="249">
        <f>IF(C45&lt;Input_!$C$36,'Crop Coeff'!C45+1,"")</f>
        <v>45465</v>
      </c>
      <c r="D46">
        <f>+IF(C46="","",IF(C46&lt;Input_!$C$29,Input_!$C$38,IF(C46&gt;Input_!$C$32,IF(C46&lt;Input_!$C$34,Input_!$C$40,D45-Input_!$C$78),MIN(D45+Input_!$C$77,Input_!$C$40))))</f>
        <v>0.788333333333333</v>
      </c>
      <c r="E46">
        <f>IF(Budget!G50&lt;Budget!$F$4,'Crop Coeff'!D46*Budget!G50/Budget!$F$4,'Crop Coeff'!D46)</f>
        <v>0.75666666666666638</v>
      </c>
    </row>
    <row r="47" spans="1:5" x14ac:dyDescent="0.2">
      <c r="A47" s="249">
        <f>IF(A46&lt;Input_!$C$36,'Crop Coeff'!A46+1,"")</f>
        <v>45466</v>
      </c>
      <c r="B47">
        <f>+IF(A47="","",IF(A47&lt;Input_!$C$29,Input_!$C$38,IF(A47&gt;Input_!$C$32,IF(A47&lt;Input_!$C$34,Input_!$C$40,B46-Input_!$C$78),MIN(B46+Input_!$C$77,Input_!C$40))))</f>
        <v>0.81999999999999962</v>
      </c>
      <c r="C47" s="249">
        <f>IF(C46&lt;Input_!$C$36,'Crop Coeff'!C46+1,"")</f>
        <v>45466</v>
      </c>
      <c r="D47">
        <f>+IF(C47="","",IF(C47&lt;Input_!$C$29,Input_!$C$38,IF(C47&gt;Input_!$C$32,IF(C47&lt;Input_!$C$34,Input_!$C$40,D46-Input_!$C$78),MIN(D46+Input_!$C$77,Input_!$C$40))))</f>
        <v>0.81999999999999962</v>
      </c>
      <c r="E47">
        <f>IF(Budget!G51&lt;Budget!$F$4,'Crop Coeff'!D47*Budget!G51/Budget!$F$4,'Crop Coeff'!D47)</f>
        <v>0.788333333333333</v>
      </c>
    </row>
    <row r="48" spans="1:5" x14ac:dyDescent="0.2">
      <c r="A48" s="249">
        <f>IF(A47&lt;Input_!$C$36,'Crop Coeff'!A47+1,"")</f>
        <v>45467</v>
      </c>
      <c r="B48">
        <f>+IF(A48="","",IF(A48&lt;Input_!$C$29,Input_!$C$38,IF(A48&gt;Input_!$C$32,IF(A48&lt;Input_!$C$34,Input_!$C$40,B47-Input_!$C$78),MIN(B47+Input_!$C$77,Input_!C$40))))</f>
        <v>0.85166666666666624</v>
      </c>
      <c r="C48" s="249">
        <f>IF(C47&lt;Input_!$C$36,'Crop Coeff'!C47+1,"")</f>
        <v>45467</v>
      </c>
      <c r="D48">
        <f>+IF(C48="","",IF(C48&lt;Input_!$C$29,Input_!$C$38,IF(C48&gt;Input_!$C$32,IF(C48&lt;Input_!$C$34,Input_!$C$40,D47-Input_!$C$78),MIN(D47+Input_!$C$77,Input_!$C$40))))</f>
        <v>0.85166666666666624</v>
      </c>
      <c r="E48">
        <f>IF(Budget!G52&lt;Budget!$F$4,'Crop Coeff'!D48*Budget!G52/Budget!$F$4,'Crop Coeff'!D48)</f>
        <v>0.81999999999999962</v>
      </c>
    </row>
    <row r="49" spans="1:5" x14ac:dyDescent="0.2">
      <c r="A49" s="249">
        <f>IF(A48&lt;Input_!$C$36,'Crop Coeff'!A48+1,"")</f>
        <v>45468</v>
      </c>
      <c r="B49">
        <f>+IF(A49="","",IF(A49&lt;Input_!$C$29,Input_!$C$38,IF(A49&gt;Input_!$C$32,IF(A49&lt;Input_!$C$34,Input_!$C$40,B48-Input_!$C$78),MIN(B48+Input_!$C$77,Input_!C$40))))</f>
        <v>0.88333333333333286</v>
      </c>
      <c r="C49" s="249">
        <f>IF(C48&lt;Input_!$C$36,'Crop Coeff'!C48+1,"")</f>
        <v>45468</v>
      </c>
      <c r="D49">
        <f>+IF(C49="","",IF(C49&lt;Input_!$C$29,Input_!$C$38,IF(C49&gt;Input_!$C$32,IF(C49&lt;Input_!$C$34,Input_!$C$40,D48-Input_!$C$78),MIN(D48+Input_!$C$77,Input_!$C$40))))</f>
        <v>0.88333333333333286</v>
      </c>
      <c r="E49">
        <f>IF(Budget!G53&lt;Budget!$F$4,'Crop Coeff'!D49*Budget!G53/Budget!$F$4,'Crop Coeff'!D49)</f>
        <v>0.85166666666666624</v>
      </c>
    </row>
    <row r="50" spans="1:5" x14ac:dyDescent="0.2">
      <c r="A50" s="249">
        <f>IF(A49&lt;Input_!$C$36,'Crop Coeff'!A49+1,"")</f>
        <v>45469</v>
      </c>
      <c r="B50">
        <f>+IF(A50="","",IF(A50&lt;Input_!$C$29,Input_!$C$38,IF(A50&gt;Input_!$C$32,IF(A50&lt;Input_!$C$34,Input_!$C$40,B49-Input_!$C$78),MIN(B49+Input_!$C$77,Input_!C$40))))</f>
        <v>0.91499999999999948</v>
      </c>
      <c r="C50" s="249">
        <f>IF(C49&lt;Input_!$C$36,'Crop Coeff'!C49+1,"")</f>
        <v>45469</v>
      </c>
      <c r="D50">
        <f>+IF(C50="","",IF(C50&lt;Input_!$C$29,Input_!$C$38,IF(C50&gt;Input_!$C$32,IF(C50&lt;Input_!$C$34,Input_!$C$40,D49-Input_!$C$78),MIN(D49+Input_!$C$77,Input_!$C$40))))</f>
        <v>0.91499999999999948</v>
      </c>
      <c r="E50">
        <f>IF(Budget!G54&lt;Budget!$F$4,'Crop Coeff'!D50*Budget!G54/Budget!$F$4,'Crop Coeff'!D50)</f>
        <v>0.88333333333333286</v>
      </c>
    </row>
    <row r="51" spans="1:5" x14ac:dyDescent="0.2">
      <c r="A51" s="249">
        <f>IF(A50&lt;Input_!$C$36,'Crop Coeff'!A50+1,"")</f>
        <v>45470</v>
      </c>
      <c r="B51">
        <f>+IF(A51="","",IF(A51&lt;Input_!$C$29,Input_!$C$38,IF(A51&gt;Input_!$C$32,IF(A51&lt;Input_!$C$34,Input_!$C$40,B50-Input_!$C$78),MIN(B50+Input_!$C$77,Input_!C$40))))</f>
        <v>0.9466666666666661</v>
      </c>
      <c r="C51" s="249">
        <f>IF(C50&lt;Input_!$C$36,'Crop Coeff'!C50+1,"")</f>
        <v>45470</v>
      </c>
      <c r="D51">
        <f>+IF(C51="","",IF(C51&lt;Input_!$C$29,Input_!$C$38,IF(C51&gt;Input_!$C$32,IF(C51&lt;Input_!$C$34,Input_!$C$40,D50-Input_!$C$78),MIN(D50+Input_!$C$77,Input_!$C$40))))</f>
        <v>0.9466666666666661</v>
      </c>
      <c r="E51">
        <f>IF(Budget!G55&lt;Budget!$F$4,'Crop Coeff'!D51*Budget!G55/Budget!$F$4,'Crop Coeff'!D51)</f>
        <v>0.91499999999999948</v>
      </c>
    </row>
    <row r="52" spans="1:5" x14ac:dyDescent="0.2">
      <c r="A52" s="249">
        <f>IF(A51&lt;Input_!$C$36,'Crop Coeff'!A51+1,"")</f>
        <v>45471</v>
      </c>
      <c r="B52">
        <f>+IF(A52="","",IF(A52&lt;Input_!$C$29,Input_!$C$38,IF(A52&gt;Input_!$C$32,IF(A52&lt;Input_!$C$34,Input_!$C$40,B51-Input_!$C$78),MIN(B51+Input_!$C$77,Input_!C$40))))</f>
        <v>0.97833333333333272</v>
      </c>
      <c r="C52" s="249">
        <f>IF(C51&lt;Input_!$C$36,'Crop Coeff'!C51+1,"")</f>
        <v>45471</v>
      </c>
      <c r="D52">
        <f>+IF(C52="","",IF(C52&lt;Input_!$C$29,Input_!$C$38,IF(C52&gt;Input_!$C$32,IF(C52&lt;Input_!$C$34,Input_!$C$40,D51-Input_!$C$78),MIN(D51+Input_!$C$77,Input_!$C$40))))</f>
        <v>0.97833333333333272</v>
      </c>
      <c r="E52">
        <f>IF(Budget!G56&lt;Budget!$F$4,'Crop Coeff'!D52*Budget!G56/Budget!$F$4,'Crop Coeff'!D52)</f>
        <v>0.9466666666666661</v>
      </c>
    </row>
    <row r="53" spans="1:5" x14ac:dyDescent="0.2">
      <c r="A53" s="249">
        <f>IF(A52&lt;Input_!$C$36,'Crop Coeff'!A52+1,"")</f>
        <v>45472</v>
      </c>
      <c r="B53">
        <f>+IF(A53="","",IF(A53&lt;Input_!$C$29,Input_!$C$38,IF(A53&gt;Input_!$C$32,IF(A53&lt;Input_!$C$34,Input_!$C$40,B52-Input_!$C$78),MIN(B52+Input_!$C$77,Input_!C$40))))</f>
        <v>1.0099999999999993</v>
      </c>
      <c r="C53" s="249">
        <f>IF(C52&lt;Input_!$C$36,'Crop Coeff'!C52+1,"")</f>
        <v>45472</v>
      </c>
      <c r="D53">
        <f>+IF(C53="","",IF(C53&lt;Input_!$C$29,Input_!$C$38,IF(C53&gt;Input_!$C$32,IF(C53&lt;Input_!$C$34,Input_!$C$40,D52-Input_!$C$78),MIN(D52+Input_!$C$77,Input_!$C$40))))</f>
        <v>1.0099999999999993</v>
      </c>
      <c r="E53">
        <f>IF(Budget!G57&lt;Budget!$F$4,'Crop Coeff'!D53*Budget!G57/Budget!$F$4,'Crop Coeff'!D53)</f>
        <v>0.97833333333333272</v>
      </c>
    </row>
    <row r="54" spans="1:5" x14ac:dyDescent="0.2">
      <c r="A54" s="249">
        <f>IF(A53&lt;Input_!$C$36,'Crop Coeff'!A53+1,"")</f>
        <v>45473</v>
      </c>
      <c r="B54">
        <f>+IF(A54="","",IF(A54&lt;Input_!$C$29,Input_!$C$38,IF(A54&gt;Input_!$C$32,IF(A54&lt;Input_!$C$34,Input_!$C$40,B53-Input_!$C$78),MIN(B53+Input_!$C$77,Input_!C$40))))</f>
        <v>1.0416666666666661</v>
      </c>
      <c r="C54" s="249">
        <f>IF(C53&lt;Input_!$C$36,'Crop Coeff'!C53+1,"")</f>
        <v>45473</v>
      </c>
      <c r="D54">
        <f>+IF(C54="","",IF(C54&lt;Input_!$C$29,Input_!$C$38,IF(C54&gt;Input_!$C$32,IF(C54&lt;Input_!$C$34,Input_!$C$40,D53-Input_!$C$78),MIN(D53+Input_!$C$77,Input_!$C$40))))</f>
        <v>1.0416666666666661</v>
      </c>
      <c r="E54">
        <f>IF(Budget!G58&lt;Budget!$F$4,'Crop Coeff'!D54*Budget!G58/Budget!$F$4,'Crop Coeff'!D54)</f>
        <v>1.0099999999999993</v>
      </c>
    </row>
    <row r="55" spans="1:5" x14ac:dyDescent="0.2">
      <c r="A55" s="249">
        <f>IF(A54&lt;Input_!$C$36,'Crop Coeff'!A54+1,"")</f>
        <v>45474</v>
      </c>
      <c r="B55">
        <f>+IF(A55="","",IF(A55&lt;Input_!$C$29,Input_!$C$38,IF(A55&gt;Input_!$C$32,IF(A55&lt;Input_!$C$34,Input_!$C$40,B54-Input_!$C$78),MIN(B54+Input_!$C$77,Input_!C$40))))</f>
        <v>1.0733333333333328</v>
      </c>
      <c r="C55" s="249">
        <f>IF(C54&lt;Input_!$C$36,'Crop Coeff'!C54+1,"")</f>
        <v>45474</v>
      </c>
      <c r="D55">
        <f>+IF(C55="","",IF(C55&lt;Input_!$C$29,Input_!$C$38,IF(C55&gt;Input_!$C$32,IF(C55&lt;Input_!$C$34,Input_!$C$40,D54-Input_!$C$78),MIN(D54+Input_!$C$77,Input_!$C$40))))</f>
        <v>1.0733333333333328</v>
      </c>
      <c r="E55">
        <f>IF(Budget!G59&lt;Budget!$F$4,'Crop Coeff'!D55*Budget!G59/Budget!$F$4,'Crop Coeff'!D55)</f>
        <v>1.0416666666666661</v>
      </c>
    </row>
    <row r="56" spans="1:5" x14ac:dyDescent="0.2">
      <c r="A56" s="249">
        <f>IF(A55&lt;Input_!$C$36,'Crop Coeff'!A55+1,"")</f>
        <v>45475</v>
      </c>
      <c r="B56">
        <f>+IF(A56="","",IF(A56&lt;Input_!$C$29,Input_!$C$38,IF(A56&gt;Input_!$C$32,IF(A56&lt;Input_!$C$34,Input_!$C$40,B55-Input_!$C$78),MIN(B55+Input_!$C$77,Input_!C$40))))</f>
        <v>1.1049999999999995</v>
      </c>
      <c r="C56" s="249">
        <f>IF(C55&lt;Input_!$C$36,'Crop Coeff'!C55+1,"")</f>
        <v>45475</v>
      </c>
      <c r="D56">
        <f>+IF(C56="","",IF(C56&lt;Input_!$C$29,Input_!$C$38,IF(C56&gt;Input_!$C$32,IF(C56&lt;Input_!$C$34,Input_!$C$40,D55-Input_!$C$78),MIN(D55+Input_!$C$77,Input_!$C$40))))</f>
        <v>1.1049999999999995</v>
      </c>
      <c r="E56">
        <f>IF(Budget!G60&lt;Budget!$F$4,'Crop Coeff'!D56*Budget!G60/Budget!$F$4,'Crop Coeff'!D56)</f>
        <v>1.0733333333333328</v>
      </c>
    </row>
    <row r="57" spans="1:5" x14ac:dyDescent="0.2">
      <c r="A57" s="249">
        <f>IF(A56&lt;Input_!$C$36,'Crop Coeff'!A56+1,"")</f>
        <v>45476</v>
      </c>
      <c r="B57">
        <f>+IF(A57="","",IF(A57&lt;Input_!$C$29,Input_!$C$38,IF(A57&gt;Input_!$C$32,IF(A57&lt;Input_!$C$34,Input_!$C$40,B56-Input_!$C$78),MIN(B56+Input_!$C$77,Input_!C$40))))</f>
        <v>1.1366666666666663</v>
      </c>
      <c r="C57" s="249">
        <f>IF(C56&lt;Input_!$C$36,'Crop Coeff'!C56+1,"")</f>
        <v>45476</v>
      </c>
      <c r="D57">
        <f>+IF(C57="","",IF(C57&lt;Input_!$C$29,Input_!$C$38,IF(C57&gt;Input_!$C$32,IF(C57&lt;Input_!$C$34,Input_!$C$40,D56-Input_!$C$78),MIN(D56+Input_!$C$77,Input_!$C$40))))</f>
        <v>1.1366666666666663</v>
      </c>
      <c r="E57">
        <f>IF(Budget!G61&lt;Budget!$F$4,'Crop Coeff'!D57*Budget!G61/Budget!$F$4,'Crop Coeff'!D57)</f>
        <v>1.1049999999999995</v>
      </c>
    </row>
    <row r="58" spans="1:5" x14ac:dyDescent="0.2">
      <c r="A58" s="249">
        <f>IF(A57&lt;Input_!$C$36,'Crop Coeff'!A57+1,"")</f>
        <v>45477</v>
      </c>
      <c r="B58">
        <f>+IF(A58="","",IF(A58&lt;Input_!$C$29,Input_!$C$38,IF(A58&gt;Input_!$C$32,IF(A58&lt;Input_!$C$34,Input_!$C$40,B57-Input_!$C$78),MIN(B57+Input_!$C$77,Input_!C$40))))</f>
        <v>1.168333333333333</v>
      </c>
      <c r="C58" s="249">
        <f>IF(C57&lt;Input_!$C$36,'Crop Coeff'!C57+1,"")</f>
        <v>45477</v>
      </c>
      <c r="D58">
        <f>+IF(C58="","",IF(C58&lt;Input_!$C$29,Input_!$C$38,IF(C58&gt;Input_!$C$32,IF(C58&lt;Input_!$C$34,Input_!$C$40,D57-Input_!$C$78),MIN(D57+Input_!$C$77,Input_!$C$40))))</f>
        <v>1.168333333333333</v>
      </c>
      <c r="E58">
        <f>IF(Budget!G62&lt;Budget!$F$4,'Crop Coeff'!D58*Budget!G62/Budget!$F$4,'Crop Coeff'!D58)</f>
        <v>1.1366666666666663</v>
      </c>
    </row>
    <row r="59" spans="1:5" x14ac:dyDescent="0.2">
      <c r="A59" s="249">
        <f>IF(A58&lt;Input_!$C$36,'Crop Coeff'!A58+1,"")</f>
        <v>45478</v>
      </c>
      <c r="B59">
        <f>+IF(A59="","",IF(A59&lt;Input_!$C$29,Input_!$C$38,IF(A59&gt;Input_!$C$32,IF(A59&lt;Input_!$C$34,Input_!$C$40,B58-Input_!$C$78),MIN(B58+Input_!$C$77,Input_!C$40))))</f>
        <v>1.1999999999999997</v>
      </c>
      <c r="C59" s="249">
        <f>IF(C58&lt;Input_!$C$36,'Crop Coeff'!C58+1,"")</f>
        <v>45478</v>
      </c>
      <c r="D59">
        <f>+IF(C59="","",IF(C59&lt;Input_!$C$29,Input_!$C$38,IF(C59&gt;Input_!$C$32,IF(C59&lt;Input_!$C$34,Input_!$C$40,D58-Input_!$C$78),MIN(D58+Input_!$C$77,Input_!$C$40))))</f>
        <v>1.1999999999999997</v>
      </c>
      <c r="E59">
        <f>IF(Budget!G63&lt;Budget!$F$4,'Crop Coeff'!D59*Budget!G63/Budget!$F$4,'Crop Coeff'!D59)</f>
        <v>1.168333333333333</v>
      </c>
    </row>
    <row r="60" spans="1:5" x14ac:dyDescent="0.2">
      <c r="A60" s="249">
        <f>IF(A59&lt;Input_!$C$36,'Crop Coeff'!A59+1,"")</f>
        <v>45479</v>
      </c>
      <c r="B60">
        <f>+IF(A60="","",IF(A60&lt;Input_!$C$29,Input_!$C$38,IF(A60&gt;Input_!$C$32,IF(A60&lt;Input_!$C$34,Input_!$C$40,B59-Input_!$C$78),MIN(B59+Input_!$C$77,Input_!C$40))))</f>
        <v>1.2</v>
      </c>
      <c r="C60" s="249">
        <f>IF(C59&lt;Input_!$C$36,'Crop Coeff'!C59+1,"")</f>
        <v>45479</v>
      </c>
      <c r="D60">
        <f>+IF(C60="","",IF(C60&lt;Input_!$C$29,Input_!$C$38,IF(C60&gt;Input_!$C$32,IF(C60&lt;Input_!$C$34,Input_!$C$40,D59-Input_!$C$78),MIN(D59+Input_!$C$77,Input_!$C$40))))</f>
        <v>1.2</v>
      </c>
      <c r="E60">
        <f>IF(Budget!G64&lt;Budget!$F$4,'Crop Coeff'!D60*Budget!G64/Budget!$F$4,'Crop Coeff'!D60)</f>
        <v>1.1999999999999997</v>
      </c>
    </row>
    <row r="61" spans="1:5" x14ac:dyDescent="0.2">
      <c r="A61" s="249">
        <f>IF(A60&lt;Input_!$C$36,'Crop Coeff'!A60+1,"")</f>
        <v>45480</v>
      </c>
      <c r="B61">
        <f>+IF(A61="","",IF(A61&lt;Input_!$C$29,Input_!$C$38,IF(A61&gt;Input_!$C$32,IF(A61&lt;Input_!$C$34,Input_!$C$40,B60-Input_!$C$78),MIN(B60+Input_!$C$77,Input_!C$40))))</f>
        <v>1.2</v>
      </c>
      <c r="C61" s="249">
        <f>IF(C60&lt;Input_!$C$36,'Crop Coeff'!C60+1,"")</f>
        <v>45480</v>
      </c>
      <c r="D61">
        <f>+IF(C61="","",IF(C61&lt;Input_!$C$29,Input_!$C$38,IF(C61&gt;Input_!$C$32,IF(C61&lt;Input_!$C$34,Input_!$C$40,D60-Input_!$C$78),MIN(D60+Input_!$C$77,Input_!$C$40))))</f>
        <v>1.2</v>
      </c>
      <c r="E61">
        <f>IF(Budget!G65&lt;Budget!$F$4,'Crop Coeff'!D61*Budget!G65/Budget!$F$4,'Crop Coeff'!D61)</f>
        <v>1.2</v>
      </c>
    </row>
    <row r="62" spans="1:5" x14ac:dyDescent="0.2">
      <c r="A62" s="249">
        <f>IF(A61&lt;Input_!$C$36,'Crop Coeff'!A61+1,"")</f>
        <v>45481</v>
      </c>
      <c r="B62">
        <f>+IF(A62="","",IF(A62&lt;Input_!$C$29,Input_!$C$38,IF(A62&gt;Input_!$C$32,IF(A62&lt;Input_!$C$34,Input_!$C$40,B61-Input_!$C$78),MIN(B61+Input_!$C$77,Input_!C$40))))</f>
        <v>1.2</v>
      </c>
      <c r="C62" s="249">
        <f>IF(C61&lt;Input_!$C$36,'Crop Coeff'!C61+1,"")</f>
        <v>45481</v>
      </c>
      <c r="D62">
        <f>+IF(C62="","",IF(C62&lt;Input_!$C$29,Input_!$C$38,IF(C62&gt;Input_!$C$32,IF(C62&lt;Input_!$C$34,Input_!$C$40,D61-Input_!$C$78),MIN(D61+Input_!$C$77,Input_!$C$40))))</f>
        <v>1.2</v>
      </c>
      <c r="E62">
        <f>IF(Budget!G66&lt;Budget!$F$4,'Crop Coeff'!D62*Budget!G66/Budget!$F$4,'Crop Coeff'!D62)</f>
        <v>1.2</v>
      </c>
    </row>
    <row r="63" spans="1:5" x14ac:dyDescent="0.2">
      <c r="A63" s="249">
        <f>IF(A62&lt;Input_!$C$36,'Crop Coeff'!A62+1,"")</f>
        <v>45482</v>
      </c>
      <c r="B63">
        <f>+IF(A63="","",IF(A63&lt;Input_!$C$29,Input_!$C$38,IF(A63&gt;Input_!$C$32,IF(A63&lt;Input_!$C$34,Input_!$C$40,B62-Input_!$C$78),MIN(B62+Input_!$C$77,Input_!C$40))))</f>
        <v>1.2</v>
      </c>
      <c r="C63" s="249">
        <f>IF(C62&lt;Input_!$C$36,'Crop Coeff'!C62+1,"")</f>
        <v>45482</v>
      </c>
      <c r="D63">
        <f>+IF(C63="","",IF(C63&lt;Input_!$C$29,Input_!$C$38,IF(C63&gt;Input_!$C$32,IF(C63&lt;Input_!$C$34,Input_!$C$40,D62-Input_!$C$78),MIN(D62+Input_!$C$77,Input_!$C$40))))</f>
        <v>1.2</v>
      </c>
      <c r="E63">
        <f>IF(Budget!G67&lt;Budget!$F$4,'Crop Coeff'!D63*Budget!G67/Budget!$F$4,'Crop Coeff'!D63)</f>
        <v>1.2</v>
      </c>
    </row>
    <row r="64" spans="1:5" x14ac:dyDescent="0.2">
      <c r="A64" s="249">
        <f>IF(A63&lt;Input_!$C$36,'Crop Coeff'!A63+1,"")</f>
        <v>45483</v>
      </c>
      <c r="B64">
        <f>+IF(A64="","",IF(A64&lt;Input_!$C$29,Input_!$C$38,IF(A64&gt;Input_!$C$32,IF(A64&lt;Input_!$C$34,Input_!$C$40,B63-Input_!$C$78),MIN(B63+Input_!$C$77,Input_!C$40))))</f>
        <v>1.2</v>
      </c>
      <c r="C64" s="249">
        <f>IF(C63&lt;Input_!$C$36,'Crop Coeff'!C63+1,"")</f>
        <v>45483</v>
      </c>
      <c r="D64">
        <f>+IF(C64="","",IF(C64&lt;Input_!$C$29,Input_!$C$38,IF(C64&gt;Input_!$C$32,IF(C64&lt;Input_!$C$34,Input_!$C$40,D63-Input_!$C$78),MIN(D63+Input_!$C$77,Input_!$C$40))))</f>
        <v>1.2</v>
      </c>
      <c r="E64">
        <f>IF(Budget!G68&lt;Budget!$F$4,'Crop Coeff'!D64*Budget!G68/Budget!$F$4,'Crop Coeff'!D64)</f>
        <v>1.2</v>
      </c>
    </row>
    <row r="65" spans="1:5" x14ac:dyDescent="0.2">
      <c r="A65" s="249">
        <f>IF(A64&lt;Input_!$C$36,'Crop Coeff'!A64+1,"")</f>
        <v>45484</v>
      </c>
      <c r="B65">
        <f>+IF(A65="","",IF(A65&lt;Input_!$C$29,Input_!$C$38,IF(A65&gt;Input_!$C$32,IF(A65&lt;Input_!$C$34,Input_!$C$40,B64-Input_!$C$78),MIN(B64+Input_!$C$77,Input_!C$40))))</f>
        <v>1.2</v>
      </c>
      <c r="C65" s="249">
        <f>IF(C64&lt;Input_!$C$36,'Crop Coeff'!C64+1,"")</f>
        <v>45484</v>
      </c>
      <c r="D65">
        <f>+IF(C65="","",IF(C65&lt;Input_!$C$29,Input_!$C$38,IF(C65&gt;Input_!$C$32,IF(C65&lt;Input_!$C$34,Input_!$C$40,D64-Input_!$C$78),MIN(D64+Input_!$C$77,Input_!$C$40))))</f>
        <v>1.2</v>
      </c>
      <c r="E65">
        <f>IF(Budget!G69&lt;Budget!$F$4,'Crop Coeff'!D65*Budget!G69/Budget!$F$4,'Crop Coeff'!D65)</f>
        <v>1.2</v>
      </c>
    </row>
    <row r="66" spans="1:5" x14ac:dyDescent="0.2">
      <c r="A66" s="249">
        <f>IF(A65&lt;Input_!$C$36,'Crop Coeff'!A65+1,"")</f>
        <v>45485</v>
      </c>
      <c r="B66">
        <f>+IF(A66="","",IF(A66&lt;Input_!$C$29,Input_!$C$38,IF(A66&gt;Input_!$C$32,IF(A66&lt;Input_!$C$34,Input_!$C$40,B65-Input_!$C$78),MIN(B65+Input_!$C$77,Input_!C$40))))</f>
        <v>1.2</v>
      </c>
      <c r="C66" s="249">
        <f>IF(C65&lt;Input_!$C$36,'Crop Coeff'!C65+1,"")</f>
        <v>45485</v>
      </c>
      <c r="D66">
        <f>+IF(C66="","",IF(C66&lt;Input_!$C$29,Input_!$C$38,IF(C66&gt;Input_!$C$32,IF(C66&lt;Input_!$C$34,Input_!$C$40,D65-Input_!$C$78),MIN(D65+Input_!$C$77,Input_!$C$40))))</f>
        <v>1.2</v>
      </c>
      <c r="E66">
        <f>IF(Budget!G70&lt;Budget!$F$4,'Crop Coeff'!D66*Budget!G70/Budget!$F$4,'Crop Coeff'!D66)</f>
        <v>1.2</v>
      </c>
    </row>
    <row r="67" spans="1:5" x14ac:dyDescent="0.2">
      <c r="A67" s="249">
        <f>IF(A66&lt;Input_!$C$36,'Crop Coeff'!A66+1,"")</f>
        <v>45486</v>
      </c>
      <c r="B67">
        <f>+IF(A67="","",IF(A67&lt;Input_!$C$29,Input_!$C$38,IF(A67&gt;Input_!$C$32,IF(A67&lt;Input_!$C$34,Input_!$C$40,B66-Input_!$C$78),MIN(B66+Input_!$C$77,Input_!C$40))))</f>
        <v>1.2</v>
      </c>
      <c r="C67" s="249">
        <f>IF(C66&lt;Input_!$C$36,'Crop Coeff'!C66+1,"")</f>
        <v>45486</v>
      </c>
      <c r="D67">
        <f>+IF(C67="","",IF(C67&lt;Input_!$C$29,Input_!$C$38,IF(C67&gt;Input_!$C$32,IF(C67&lt;Input_!$C$34,Input_!$C$40,D66-Input_!$C$78),MIN(D66+Input_!$C$77,Input_!$C$40))))</f>
        <v>1.2</v>
      </c>
      <c r="E67">
        <f>IF(Budget!G71&lt;Budget!$F$4,'Crop Coeff'!D67*Budget!G71/Budget!$F$4,'Crop Coeff'!D67)</f>
        <v>1.2</v>
      </c>
    </row>
    <row r="68" spans="1:5" x14ac:dyDescent="0.2">
      <c r="A68" s="249">
        <f>IF(A67&lt;Input_!$C$36,'Crop Coeff'!A67+1,"")</f>
        <v>45487</v>
      </c>
      <c r="B68">
        <f>+IF(A68="","",IF(A68&lt;Input_!$C$29,Input_!$C$38,IF(A68&gt;Input_!$C$32,IF(A68&lt;Input_!$C$34,Input_!$C$40,B67-Input_!$C$78),MIN(B67+Input_!$C$77,Input_!C$40))))</f>
        <v>1.2</v>
      </c>
      <c r="C68" s="249">
        <f>IF(C67&lt;Input_!$C$36,'Crop Coeff'!C67+1,"")</f>
        <v>45487</v>
      </c>
      <c r="D68">
        <f>+IF(C68="","",IF(C68&lt;Input_!$C$29,Input_!$C$38,IF(C68&gt;Input_!$C$32,IF(C68&lt;Input_!$C$34,Input_!$C$40,D67-Input_!$C$78),MIN(D67+Input_!$C$77,Input_!$C$40))))</f>
        <v>1.2</v>
      </c>
      <c r="E68">
        <f>IF(Budget!G72&lt;Budget!$F$4,'Crop Coeff'!D68*Budget!G72/Budget!$F$4,'Crop Coeff'!D68)</f>
        <v>1.2</v>
      </c>
    </row>
    <row r="69" spans="1:5" x14ac:dyDescent="0.2">
      <c r="A69" s="249">
        <f>IF(A68&lt;Input_!$C$36,'Crop Coeff'!A68+1,"")</f>
        <v>45488</v>
      </c>
      <c r="B69">
        <f>+IF(A69="","",IF(A69&lt;Input_!$C$29,Input_!$C$38,IF(A69&gt;Input_!$C$32,IF(A69&lt;Input_!$C$34,Input_!$C$40,B68-Input_!$C$78),MIN(B68+Input_!$C$77,Input_!C$40))))</f>
        <v>1.2</v>
      </c>
      <c r="C69" s="249">
        <f>IF(C68&lt;Input_!$C$36,'Crop Coeff'!C68+1,"")</f>
        <v>45488</v>
      </c>
      <c r="D69">
        <f>+IF(C69="","",IF(C69&lt;Input_!$C$29,Input_!$C$38,IF(C69&gt;Input_!$C$32,IF(C69&lt;Input_!$C$34,Input_!$C$40,D68-Input_!$C$78),MIN(D68+Input_!$C$77,Input_!$C$40))))</f>
        <v>1.2</v>
      </c>
      <c r="E69">
        <f>IF(Budget!G73&lt;Budget!$F$4,'Crop Coeff'!D69*Budget!G73/Budget!$F$4,'Crop Coeff'!D69)</f>
        <v>1.2</v>
      </c>
    </row>
    <row r="70" spans="1:5" x14ac:dyDescent="0.2">
      <c r="A70" s="249">
        <f>IF(A69&lt;Input_!$C$36,'Crop Coeff'!A69+1,"")</f>
        <v>45489</v>
      </c>
      <c r="B70">
        <f>+IF(A70="","",IF(A70&lt;Input_!$C$29,Input_!$C$38,IF(A70&gt;Input_!$C$32,IF(A70&lt;Input_!$C$34,Input_!$C$40,B69-Input_!$C$78),MIN(B69+Input_!$C$77,Input_!C$40))))</f>
        <v>1.2</v>
      </c>
      <c r="C70" s="249">
        <f>IF(C69&lt;Input_!$C$36,'Crop Coeff'!C69+1,"")</f>
        <v>45489</v>
      </c>
      <c r="D70">
        <f>+IF(C70="","",IF(C70&lt;Input_!$C$29,Input_!$C$38,IF(C70&gt;Input_!$C$32,IF(C70&lt;Input_!$C$34,Input_!$C$40,D69-Input_!$C$78),MIN(D69+Input_!$C$77,Input_!$C$40))))</f>
        <v>1.2</v>
      </c>
      <c r="E70">
        <f>IF(Budget!G74&lt;Budget!$F$4,'Crop Coeff'!D70*Budget!G74/Budget!$F$4,'Crop Coeff'!D70)</f>
        <v>1.2</v>
      </c>
    </row>
    <row r="71" spans="1:5" x14ac:dyDescent="0.2">
      <c r="A71" s="249">
        <f>IF(A70&lt;Input_!$C$36,'Crop Coeff'!A70+1,"")</f>
        <v>45490</v>
      </c>
      <c r="B71">
        <f>+IF(A71="","",IF(A71&lt;Input_!$C$29,Input_!$C$38,IF(A71&gt;Input_!$C$32,IF(A71&lt;Input_!$C$34,Input_!$C$40,B70-Input_!$C$78),MIN(B70+Input_!$C$77,Input_!C$40))))</f>
        <v>1.2</v>
      </c>
      <c r="C71" s="249">
        <f>IF(C70&lt;Input_!$C$36,'Crop Coeff'!C70+1,"")</f>
        <v>45490</v>
      </c>
      <c r="D71">
        <f>+IF(C71="","",IF(C71&lt;Input_!$C$29,Input_!$C$38,IF(C71&gt;Input_!$C$32,IF(C71&lt;Input_!$C$34,Input_!$C$40,D70-Input_!$C$78),MIN(D70+Input_!$C$77,Input_!$C$40))))</f>
        <v>1.2</v>
      </c>
      <c r="E71">
        <f>IF(Budget!G75&lt;Budget!$F$4,'Crop Coeff'!D71*Budget!G75/Budget!$F$4,'Crop Coeff'!D71)</f>
        <v>1.2</v>
      </c>
    </row>
    <row r="72" spans="1:5" x14ac:dyDescent="0.2">
      <c r="A72" s="249">
        <f>IF(A71&lt;Input_!$C$36,'Crop Coeff'!A71+1,"")</f>
        <v>45491</v>
      </c>
      <c r="B72">
        <f>+IF(A72="","",IF(A72&lt;Input_!$C$29,Input_!$C$38,IF(A72&gt;Input_!$C$32,IF(A72&lt;Input_!$C$34,Input_!$C$40,B71-Input_!$C$78),MIN(B71+Input_!$C$77,Input_!C$40))))</f>
        <v>1.2</v>
      </c>
      <c r="C72" s="249">
        <f>IF(C71&lt;Input_!$C$36,'Crop Coeff'!C71+1,"")</f>
        <v>45491</v>
      </c>
      <c r="D72">
        <f>+IF(C72="","",IF(C72&lt;Input_!$C$29,Input_!$C$38,IF(C72&gt;Input_!$C$32,IF(C72&lt;Input_!$C$34,Input_!$C$40,D71-Input_!$C$78),MIN(D71+Input_!$C$77,Input_!$C$40))))</f>
        <v>1.2</v>
      </c>
      <c r="E72">
        <f>IF(Budget!G76&lt;Budget!$F$4,'Crop Coeff'!D72*Budget!G76/Budget!$F$4,'Crop Coeff'!D72)</f>
        <v>1.2</v>
      </c>
    </row>
    <row r="73" spans="1:5" x14ac:dyDescent="0.2">
      <c r="A73" s="249">
        <f>IF(A72&lt;Input_!$C$36,'Crop Coeff'!A72+1,"")</f>
        <v>45492</v>
      </c>
      <c r="B73">
        <f>+IF(A73="","",IF(A73&lt;Input_!$C$29,Input_!$C$38,IF(A73&gt;Input_!$C$32,IF(A73&lt;Input_!$C$34,Input_!$C$40,B72-Input_!$C$78),MIN(B72+Input_!$C$77,Input_!C$40))))</f>
        <v>1.2</v>
      </c>
      <c r="C73" s="249">
        <f>IF(C72&lt;Input_!$C$36,'Crop Coeff'!C72+1,"")</f>
        <v>45492</v>
      </c>
      <c r="D73">
        <f>+IF(C73="","",IF(C73&lt;Input_!$C$29,Input_!$C$38,IF(C73&gt;Input_!$C$32,IF(C73&lt;Input_!$C$34,Input_!$C$40,D72-Input_!$C$78),MIN(D72+Input_!$C$77,Input_!$C$40))))</f>
        <v>1.2</v>
      </c>
      <c r="E73">
        <f>IF(Budget!G77&lt;Budget!$F$4,'Crop Coeff'!D73*Budget!G77/Budget!$F$4,'Crop Coeff'!D73)</f>
        <v>1.2</v>
      </c>
    </row>
    <row r="74" spans="1:5" x14ac:dyDescent="0.2">
      <c r="A74" s="249">
        <f>IF(A73&lt;Input_!$C$36,'Crop Coeff'!A73+1,"")</f>
        <v>45493</v>
      </c>
      <c r="B74">
        <f>+IF(A74="","",IF(A74&lt;Input_!$C$29,Input_!$C$38,IF(A74&gt;Input_!$C$32,IF(A74&lt;Input_!$C$34,Input_!$C$40,B73-Input_!$C$78),MIN(B73+Input_!$C$77,Input_!C$40))))</f>
        <v>1.2</v>
      </c>
      <c r="C74" s="249">
        <f>IF(C73&lt;Input_!$C$36,'Crop Coeff'!C73+1,"")</f>
        <v>45493</v>
      </c>
      <c r="D74">
        <f>+IF(C74="","",IF(C74&lt;Input_!$C$29,Input_!$C$38,IF(C74&gt;Input_!$C$32,IF(C74&lt;Input_!$C$34,Input_!$C$40,D73-Input_!$C$78),MIN(D73+Input_!$C$77,Input_!$C$40))))</f>
        <v>1.2</v>
      </c>
      <c r="E74">
        <f>IF(Budget!G78&lt;Budget!$F$4,'Crop Coeff'!D74*Budget!G78/Budget!$F$4,'Crop Coeff'!D74)</f>
        <v>1.2</v>
      </c>
    </row>
    <row r="75" spans="1:5" x14ac:dyDescent="0.2">
      <c r="A75" s="249">
        <f>IF(A74&lt;Input_!$C$36,'Crop Coeff'!A74+1,"")</f>
        <v>45494</v>
      </c>
      <c r="B75">
        <f>+IF(A75="","",IF(A75&lt;Input_!$C$29,Input_!$C$38,IF(A75&gt;Input_!$C$32,IF(A75&lt;Input_!$C$34,Input_!$C$40,B74-Input_!$C$78),MIN(B74+Input_!$C$77,Input_!C$40))))</f>
        <v>1.2</v>
      </c>
      <c r="C75" s="249">
        <f>IF(C74&lt;Input_!$C$36,'Crop Coeff'!C74+1,"")</f>
        <v>45494</v>
      </c>
      <c r="D75">
        <f>+IF(C75="","",IF(C75&lt;Input_!$C$29,Input_!$C$38,IF(C75&gt;Input_!$C$32,IF(C75&lt;Input_!$C$34,Input_!$C$40,D74-Input_!$C$78),MIN(D74+Input_!$C$77,Input_!$C$40))))</f>
        <v>1.2</v>
      </c>
      <c r="E75">
        <f>IF(Budget!G79&lt;Budget!$F$4,'Crop Coeff'!D75*Budget!G79/Budget!$F$4,'Crop Coeff'!D75)</f>
        <v>1.2</v>
      </c>
    </row>
    <row r="76" spans="1:5" x14ac:dyDescent="0.2">
      <c r="A76" s="249">
        <f>IF(A75&lt;Input_!$C$36,'Crop Coeff'!A75+1,"")</f>
        <v>45495</v>
      </c>
      <c r="B76">
        <f>+IF(A76="","",IF(A76&lt;Input_!$C$29,Input_!$C$38,IF(A76&gt;Input_!$C$32,IF(A76&lt;Input_!$C$34,Input_!$C$40,B75-Input_!$C$78),MIN(B75+Input_!$C$77,Input_!C$40))))</f>
        <v>1.2</v>
      </c>
      <c r="C76" s="249">
        <f>IF(C75&lt;Input_!$C$36,'Crop Coeff'!C75+1,"")</f>
        <v>45495</v>
      </c>
      <c r="D76">
        <f>+IF(C76="","",IF(C76&lt;Input_!$C$29,Input_!$C$38,IF(C76&gt;Input_!$C$32,IF(C76&lt;Input_!$C$34,Input_!$C$40,D75-Input_!$C$78),MIN(D75+Input_!$C$77,Input_!$C$40))))</f>
        <v>1.2</v>
      </c>
      <c r="E76">
        <f>IF(Budget!G80&lt;Budget!$F$4,'Crop Coeff'!D76*Budget!G80/Budget!$F$4,'Crop Coeff'!D76)</f>
        <v>1.2</v>
      </c>
    </row>
    <row r="77" spans="1:5" x14ac:dyDescent="0.2">
      <c r="A77" s="249">
        <f>IF(A76&lt;Input_!$C$36,'Crop Coeff'!A76+1,"")</f>
        <v>45496</v>
      </c>
      <c r="B77">
        <f>+IF(A77="","",IF(A77&lt;Input_!$C$29,Input_!$C$38,IF(A77&gt;Input_!$C$32,IF(A77&lt;Input_!$C$34,Input_!$C$40,B76-Input_!$C$78),MIN(B76+Input_!$C$77,Input_!C$40))))</f>
        <v>1.2</v>
      </c>
      <c r="C77" s="249">
        <f>IF(C76&lt;Input_!$C$36,'Crop Coeff'!C76+1,"")</f>
        <v>45496</v>
      </c>
      <c r="D77">
        <f>+IF(C77="","",IF(C77&lt;Input_!$C$29,Input_!$C$38,IF(C77&gt;Input_!$C$32,IF(C77&lt;Input_!$C$34,Input_!$C$40,D76-Input_!$C$78),MIN(D76+Input_!$C$77,Input_!$C$40))))</f>
        <v>1.2</v>
      </c>
      <c r="E77">
        <f>IF(Budget!G81&lt;Budget!$F$4,'Crop Coeff'!D77*Budget!G81/Budget!$F$4,'Crop Coeff'!D77)</f>
        <v>1.2</v>
      </c>
    </row>
    <row r="78" spans="1:5" x14ac:dyDescent="0.2">
      <c r="A78" s="249">
        <f>IF(A77&lt;Input_!$C$36,'Crop Coeff'!A77+1,"")</f>
        <v>45497</v>
      </c>
      <c r="B78">
        <f>+IF(A78="","",IF(A78&lt;Input_!$C$29,Input_!$C$38,IF(A78&gt;Input_!$C$32,IF(A78&lt;Input_!$C$34,Input_!$C$40,B77-Input_!$C$78),MIN(B77+Input_!$C$77,Input_!C$40))))</f>
        <v>1.2</v>
      </c>
      <c r="C78" s="249">
        <f>IF(C77&lt;Input_!$C$36,'Crop Coeff'!C77+1,"")</f>
        <v>45497</v>
      </c>
      <c r="D78">
        <f>+IF(C78="","",IF(C78&lt;Input_!$C$29,Input_!$C$38,IF(C78&gt;Input_!$C$32,IF(C78&lt;Input_!$C$34,Input_!$C$40,D77-Input_!$C$78),MIN(D77+Input_!$C$77,Input_!$C$40))))</f>
        <v>1.2</v>
      </c>
      <c r="E78">
        <f>IF(Budget!G82&lt;Budget!$F$4,'Crop Coeff'!D78*Budget!G82/Budget!$F$4,'Crop Coeff'!D78)</f>
        <v>1.2</v>
      </c>
    </row>
    <row r="79" spans="1:5" x14ac:dyDescent="0.2">
      <c r="A79" s="249">
        <f>IF(A78&lt;Input_!$C$36,'Crop Coeff'!A78+1,"")</f>
        <v>45498</v>
      </c>
      <c r="B79">
        <f>+IF(A79="","",IF(A79&lt;Input_!$C$29,Input_!$C$38,IF(A79&gt;Input_!$C$32,IF(A79&lt;Input_!$C$34,Input_!$C$40,B78-Input_!$C$78),MIN(B78+Input_!$C$77,Input_!C$40))))</f>
        <v>1.2</v>
      </c>
      <c r="C79" s="249">
        <f>IF(C78&lt;Input_!$C$36,'Crop Coeff'!C78+1,"")</f>
        <v>45498</v>
      </c>
      <c r="D79">
        <f>+IF(C79="","",IF(C79&lt;Input_!$C$29,Input_!$C$38,IF(C79&gt;Input_!$C$32,IF(C79&lt;Input_!$C$34,Input_!$C$40,D78-Input_!$C$78),MIN(D78+Input_!$C$77,Input_!$C$40))))</f>
        <v>1.2</v>
      </c>
      <c r="E79">
        <f>IF(Budget!G83&lt;Budget!$F$4,'Crop Coeff'!D79*Budget!G83/Budget!$F$4,'Crop Coeff'!D79)</f>
        <v>1.2</v>
      </c>
    </row>
    <row r="80" spans="1:5" x14ac:dyDescent="0.2">
      <c r="A80" s="249">
        <f>IF(A79&lt;Input_!$C$36,'Crop Coeff'!A79+1,"")</f>
        <v>45499</v>
      </c>
      <c r="B80">
        <f>+IF(A80="","",IF(A80&lt;Input_!$C$29,Input_!$C$38,IF(A80&gt;Input_!$C$32,IF(A80&lt;Input_!$C$34,Input_!$C$40,B79-Input_!$C$78),MIN(B79+Input_!$C$77,Input_!C$40))))</f>
        <v>1.2</v>
      </c>
      <c r="C80" s="249">
        <f>IF(C79&lt;Input_!$C$36,'Crop Coeff'!C79+1,"")</f>
        <v>45499</v>
      </c>
      <c r="D80">
        <f>+IF(C80="","",IF(C80&lt;Input_!$C$29,Input_!$C$38,IF(C80&gt;Input_!$C$32,IF(C80&lt;Input_!$C$34,Input_!$C$40,D79-Input_!$C$78),MIN(D79+Input_!$C$77,Input_!$C$40))))</f>
        <v>1.2</v>
      </c>
      <c r="E80">
        <f>IF(Budget!G84&lt;Budget!$F$4,'Crop Coeff'!D80*Budget!G84/Budget!$F$4,'Crop Coeff'!D80)</f>
        <v>1.2</v>
      </c>
    </row>
    <row r="81" spans="1:5" x14ac:dyDescent="0.2">
      <c r="A81" s="249">
        <f>IF(A80&lt;Input_!$C$36,'Crop Coeff'!A80+1,"")</f>
        <v>45500</v>
      </c>
      <c r="B81">
        <f>+IF(A81="","",IF(A81&lt;Input_!$C$29,Input_!$C$38,IF(A81&gt;Input_!$C$32,IF(A81&lt;Input_!$C$34,Input_!$C$40,B80-Input_!$C$78),MIN(B80+Input_!$C$77,Input_!C$40))))</f>
        <v>1.2</v>
      </c>
      <c r="C81" s="249">
        <f>IF(C80&lt;Input_!$C$36,'Crop Coeff'!C80+1,"")</f>
        <v>45500</v>
      </c>
      <c r="D81">
        <f>+IF(C81="","",IF(C81&lt;Input_!$C$29,Input_!$C$38,IF(C81&gt;Input_!$C$32,IF(C81&lt;Input_!$C$34,Input_!$C$40,D80-Input_!$C$78),MIN(D80+Input_!$C$77,Input_!$C$40))))</f>
        <v>1.2</v>
      </c>
      <c r="E81">
        <f>IF(Budget!G85&lt;Budget!$F$4,'Crop Coeff'!D81*Budget!G85/Budget!$F$4,'Crop Coeff'!D81)</f>
        <v>1.2</v>
      </c>
    </row>
    <row r="82" spans="1:5" x14ac:dyDescent="0.2">
      <c r="A82" s="249">
        <f>IF(A81&lt;Input_!$C$36,'Crop Coeff'!A81+1,"")</f>
        <v>45501</v>
      </c>
      <c r="B82">
        <f>+IF(A82="","",IF(A82&lt;Input_!$C$29,Input_!$C$38,IF(A82&gt;Input_!$C$32,IF(A82&lt;Input_!$C$34,Input_!$C$40,B81-Input_!$C$78),MIN(B81+Input_!$C$77,Input_!C$40))))</f>
        <v>1.2</v>
      </c>
      <c r="C82" s="249">
        <f>IF(C81&lt;Input_!$C$36,'Crop Coeff'!C81+1,"")</f>
        <v>45501</v>
      </c>
      <c r="D82">
        <f>+IF(C82="","",IF(C82&lt;Input_!$C$29,Input_!$C$38,IF(C82&gt;Input_!$C$32,IF(C82&lt;Input_!$C$34,Input_!$C$40,D81-Input_!$C$78),MIN(D81+Input_!$C$77,Input_!$C$40))))</f>
        <v>1.2</v>
      </c>
      <c r="E82">
        <f>IF(Budget!G86&lt;Budget!$F$4,'Crop Coeff'!D82*Budget!G86/Budget!$F$4,'Crop Coeff'!D82)</f>
        <v>1.2</v>
      </c>
    </row>
    <row r="83" spans="1:5" x14ac:dyDescent="0.2">
      <c r="A83" s="249">
        <f>IF(A82&lt;Input_!$C$36,'Crop Coeff'!A82+1,"")</f>
        <v>45502</v>
      </c>
      <c r="B83">
        <f>+IF(A83="","",IF(A83&lt;Input_!$C$29,Input_!$C$38,IF(A83&gt;Input_!$C$32,IF(A83&lt;Input_!$C$34,Input_!$C$40,B82-Input_!$C$78),MIN(B82+Input_!$C$77,Input_!C$40))))</f>
        <v>1.2</v>
      </c>
      <c r="C83" s="249">
        <f>IF(C82&lt;Input_!$C$36,'Crop Coeff'!C82+1,"")</f>
        <v>45502</v>
      </c>
      <c r="D83">
        <f>+IF(C83="","",IF(C83&lt;Input_!$C$29,Input_!$C$38,IF(C83&gt;Input_!$C$32,IF(C83&lt;Input_!$C$34,Input_!$C$40,D82-Input_!$C$78),MIN(D82+Input_!$C$77,Input_!$C$40))))</f>
        <v>1.2</v>
      </c>
      <c r="E83">
        <f>IF(Budget!G87&lt;Budget!$F$4,'Crop Coeff'!D83*Budget!G87/Budget!$F$4,'Crop Coeff'!D83)</f>
        <v>1.2</v>
      </c>
    </row>
    <row r="84" spans="1:5" x14ac:dyDescent="0.2">
      <c r="A84" s="249">
        <f>IF(A83&lt;Input_!$C$36,'Crop Coeff'!A83+1,"")</f>
        <v>45503</v>
      </c>
      <c r="B84">
        <f>+IF(A84="","",IF(A84&lt;Input_!$C$29,Input_!$C$38,IF(A84&gt;Input_!$C$32,IF(A84&lt;Input_!$C$34,Input_!$C$40,B83-Input_!$C$78),MIN(B83+Input_!$C$77,Input_!C$40))))</f>
        <v>1.2</v>
      </c>
      <c r="C84" s="249">
        <f>IF(C83&lt;Input_!$C$36,'Crop Coeff'!C83+1,"")</f>
        <v>45503</v>
      </c>
      <c r="D84">
        <f>+IF(C84="","",IF(C84&lt;Input_!$C$29,Input_!$C$38,IF(C84&gt;Input_!$C$32,IF(C84&lt;Input_!$C$34,Input_!$C$40,D83-Input_!$C$78),MIN(D83+Input_!$C$77,Input_!$C$40))))</f>
        <v>1.2</v>
      </c>
      <c r="E84">
        <f>IF(Budget!G88&lt;Budget!$F$4,'Crop Coeff'!D84*Budget!G88/Budget!$F$4,'Crop Coeff'!D84)</f>
        <v>1.2</v>
      </c>
    </row>
    <row r="85" spans="1:5" x14ac:dyDescent="0.2">
      <c r="A85" s="249">
        <f>IF(A84&lt;Input_!$C$36,'Crop Coeff'!A84+1,"")</f>
        <v>45504</v>
      </c>
      <c r="B85">
        <f>+IF(A85="","",IF(A85&lt;Input_!$C$29,Input_!$C$38,IF(A85&gt;Input_!$C$32,IF(A85&lt;Input_!$C$34,Input_!$C$40,B84-Input_!$C$78),MIN(B84+Input_!$C$77,Input_!C$40))))</f>
        <v>1.2</v>
      </c>
      <c r="C85" s="249">
        <f>IF(C84&lt;Input_!$C$36,'Crop Coeff'!C84+1,"")</f>
        <v>45504</v>
      </c>
      <c r="D85">
        <f>+IF(C85="","",IF(C85&lt;Input_!$C$29,Input_!$C$38,IF(C85&gt;Input_!$C$32,IF(C85&lt;Input_!$C$34,Input_!$C$40,D84-Input_!$C$78),MIN(D84+Input_!$C$77,Input_!$C$40))))</f>
        <v>1.2</v>
      </c>
      <c r="E85">
        <f>IF(Budget!G89&lt;Budget!$F$4,'Crop Coeff'!D85*Budget!G89/Budget!$F$4,'Crop Coeff'!D85)</f>
        <v>1.2</v>
      </c>
    </row>
    <row r="86" spans="1:5" x14ac:dyDescent="0.2">
      <c r="A86" s="249">
        <f>IF(A85&lt;Input_!$C$36,'Crop Coeff'!A85+1,"")</f>
        <v>45505</v>
      </c>
      <c r="B86">
        <f>+IF(A86="","",IF(A86&lt;Input_!$C$29,Input_!$C$38,IF(A86&gt;Input_!$C$32,IF(A86&lt;Input_!$C$34,Input_!$C$40,B85-Input_!$C$78),MIN(B85+Input_!$C$77,Input_!C$40))))</f>
        <v>1.2</v>
      </c>
      <c r="C86" s="249">
        <f>IF(C85&lt;Input_!$C$36,'Crop Coeff'!C85+1,"")</f>
        <v>45505</v>
      </c>
      <c r="D86">
        <f>+IF(C86="","",IF(C86&lt;Input_!$C$29,Input_!$C$38,IF(C86&gt;Input_!$C$32,IF(C86&lt;Input_!$C$34,Input_!$C$40,D85-Input_!$C$78),MIN(D85+Input_!$C$77,Input_!$C$40))))</f>
        <v>1.2</v>
      </c>
      <c r="E86">
        <f>IF(Budget!G90&lt;Budget!$F$4,'Crop Coeff'!D86*Budget!G90/Budget!$F$4,'Crop Coeff'!D86)</f>
        <v>1.2</v>
      </c>
    </row>
    <row r="87" spans="1:5" x14ac:dyDescent="0.2">
      <c r="A87" s="249">
        <f>IF(A86&lt;Input_!$C$36,'Crop Coeff'!A86+1,"")</f>
        <v>45506</v>
      </c>
      <c r="B87">
        <f>+IF(A87="","",IF(A87&lt;Input_!$C$29,Input_!$C$38,IF(A87&gt;Input_!$C$32,IF(A87&lt;Input_!$C$34,Input_!$C$40,B86-Input_!$C$78),MIN(B86+Input_!$C$77,Input_!C$40))))</f>
        <v>1.2</v>
      </c>
      <c r="C87" s="249">
        <f>IF(C86&lt;Input_!$C$36,'Crop Coeff'!C86+1,"")</f>
        <v>45506</v>
      </c>
      <c r="D87">
        <f>+IF(C87="","",IF(C87&lt;Input_!$C$29,Input_!$C$38,IF(C87&gt;Input_!$C$32,IF(C87&lt;Input_!$C$34,Input_!$C$40,D86-Input_!$C$78),MIN(D86+Input_!$C$77,Input_!$C$40))))</f>
        <v>1.2</v>
      </c>
      <c r="E87">
        <f>IF(Budget!G91&lt;Budget!$F$4,'Crop Coeff'!D87*Budget!G91/Budget!$F$4,'Crop Coeff'!D87)</f>
        <v>1.2</v>
      </c>
    </row>
    <row r="88" spans="1:5" x14ac:dyDescent="0.2">
      <c r="A88" s="249">
        <f>IF(A87&lt;Input_!$C$36,'Crop Coeff'!A87+1,"")</f>
        <v>45507</v>
      </c>
      <c r="B88">
        <f>+IF(A88="","",IF(A88&lt;Input_!$C$29,Input_!$C$38,IF(A88&gt;Input_!$C$32,IF(A88&lt;Input_!$C$34,Input_!$C$40,B87-Input_!$C$78),MIN(B87+Input_!$C$77,Input_!C$40))))</f>
        <v>1.2</v>
      </c>
      <c r="C88" s="249">
        <f>IF(C87&lt;Input_!$C$36,'Crop Coeff'!C87+1,"")</f>
        <v>45507</v>
      </c>
      <c r="D88">
        <f>+IF(C88="","",IF(C88&lt;Input_!$C$29,Input_!$C$38,IF(C88&gt;Input_!$C$32,IF(C88&lt;Input_!$C$34,Input_!$C$40,D87-Input_!$C$78),MIN(D87+Input_!$C$77,Input_!$C$40))))</f>
        <v>1.2</v>
      </c>
      <c r="E88">
        <f>IF(Budget!G92&lt;Budget!$F$4,'Crop Coeff'!D88*Budget!G92/Budget!$F$4,'Crop Coeff'!D88)</f>
        <v>1.2</v>
      </c>
    </row>
    <row r="89" spans="1:5" x14ac:dyDescent="0.2">
      <c r="A89" s="249">
        <f>IF(A88&lt;Input_!$C$36,'Crop Coeff'!A88+1,"")</f>
        <v>45508</v>
      </c>
      <c r="B89">
        <f>+IF(A89="","",IF(A89&lt;Input_!$C$29,Input_!$C$38,IF(A89&gt;Input_!$C$32,IF(A89&lt;Input_!$C$34,Input_!$C$40,B88-Input_!$C$78),MIN(B88+Input_!$C$77,Input_!C$40))))</f>
        <v>1.2</v>
      </c>
      <c r="C89" s="249">
        <f>IF(C88&lt;Input_!$C$36,'Crop Coeff'!C88+1,"")</f>
        <v>45508</v>
      </c>
      <c r="D89">
        <f>+IF(C89="","",IF(C89&lt;Input_!$C$29,Input_!$C$38,IF(C89&gt;Input_!$C$32,IF(C89&lt;Input_!$C$34,Input_!$C$40,D88-Input_!$C$78),MIN(D88+Input_!$C$77,Input_!$C$40))))</f>
        <v>1.2</v>
      </c>
      <c r="E89">
        <f>IF(Budget!G93&lt;Budget!$F$4,'Crop Coeff'!D89*Budget!G93/Budget!$F$4,'Crop Coeff'!D89)</f>
        <v>1.1807916666666842</v>
      </c>
    </row>
    <row r="90" spans="1:5" x14ac:dyDescent="0.2">
      <c r="A90" s="249">
        <f>IF(A89&lt;Input_!$C$36,'Crop Coeff'!A89+1,"")</f>
        <v>45509</v>
      </c>
      <c r="B90">
        <f>+IF(A90="","",IF(A90&lt;Input_!$C$29,Input_!$C$38,IF(A90&gt;Input_!$C$32,IF(A90&lt;Input_!$C$34,Input_!$C$40,B89-Input_!$C$78),MIN(B89+Input_!$C$77,Input_!C$40))))</f>
        <v>1.2</v>
      </c>
      <c r="C90" s="249">
        <f>IF(C89&lt;Input_!$C$36,'Crop Coeff'!C89+1,"")</f>
        <v>45509</v>
      </c>
      <c r="D90">
        <f>+IF(C90="","",IF(C90&lt;Input_!$C$29,Input_!$C$38,IF(C90&gt;Input_!$C$32,IF(C90&lt;Input_!$C$34,Input_!$C$40,D89-Input_!$C$78),MIN(D89+Input_!$C$77,Input_!$C$40))))</f>
        <v>1.2</v>
      </c>
      <c r="E90">
        <f>IF(Budget!G94&lt;Budget!$F$4,'Crop Coeff'!D90*Budget!G94/Budget!$F$4,'Crop Coeff'!D90)</f>
        <v>1.0458440476190625</v>
      </c>
    </row>
    <row r="91" spans="1:5" x14ac:dyDescent="0.2">
      <c r="A91" s="249">
        <f>IF(A90&lt;Input_!$C$36,'Crop Coeff'!A90+1,"")</f>
        <v>45510</v>
      </c>
      <c r="B91">
        <f>+IF(A91="","",IF(A91&lt;Input_!$C$29,Input_!$C$38,IF(A91&gt;Input_!$C$32,IF(A91&lt;Input_!$C$34,Input_!$C$40,B90-Input_!$C$78),MIN(B90+Input_!$C$77,Input_!C$40))))</f>
        <v>1.2</v>
      </c>
      <c r="C91" s="249">
        <f>IF(C90&lt;Input_!$C$36,'Crop Coeff'!C90+1,"")</f>
        <v>45510</v>
      </c>
      <c r="D91">
        <f>+IF(C91="","",IF(C91&lt;Input_!$C$29,Input_!$C$38,IF(C91&gt;Input_!$C$32,IF(C91&lt;Input_!$C$34,Input_!$C$40,D90-Input_!$C$78),MIN(D90+Input_!$C$77,Input_!$C$40))))</f>
        <v>1.2</v>
      </c>
      <c r="E91">
        <f>IF(Budget!G95&lt;Budget!$F$4,'Crop Coeff'!D91*Budget!G95/Budget!$F$4,'Crop Coeff'!D91)</f>
        <v>0.92631901360545432</v>
      </c>
    </row>
    <row r="92" spans="1:5" x14ac:dyDescent="0.2">
      <c r="A92" s="249">
        <f>IF(A91&lt;Input_!$C$36,'Crop Coeff'!A91+1,"")</f>
        <v>45511</v>
      </c>
      <c r="B92">
        <f>+IF(A92="","",IF(A92&lt;Input_!$C$29,Input_!$C$38,IF(A92&gt;Input_!$C$32,IF(A92&lt;Input_!$C$34,Input_!$C$40,B91-Input_!$C$78),MIN(B91+Input_!$C$77,Input_!C$40))))</f>
        <v>1.2</v>
      </c>
      <c r="C92" s="249">
        <f>IF(C91&lt;Input_!$C$36,'Crop Coeff'!C91+1,"")</f>
        <v>45511</v>
      </c>
      <c r="D92">
        <f>+IF(C92="","",IF(C92&lt;Input_!$C$29,Input_!$C$38,IF(C92&gt;Input_!$C$32,IF(C92&lt;Input_!$C$34,Input_!$C$40,D91-Input_!$C$78),MIN(D91+Input_!$C$77,Input_!$C$40))))</f>
        <v>1.2</v>
      </c>
      <c r="E92">
        <f>IF(Budget!G96&lt;Budget!$F$4,'Crop Coeff'!D92*Budget!G96/Budget!$F$4,'Crop Coeff'!D92)</f>
        <v>0.87669478073373486</v>
      </c>
    </row>
    <row r="93" spans="1:5" x14ac:dyDescent="0.2">
      <c r="A93" s="249">
        <f>IF(A92&lt;Input_!$C$36,'Crop Coeff'!A92+1,"")</f>
        <v>45512</v>
      </c>
      <c r="B93">
        <f>+IF(A93="","",IF(A93&lt;Input_!$C$29,Input_!$C$38,IF(A93&gt;Input_!$C$32,IF(A93&lt;Input_!$C$34,Input_!$C$40,B92-Input_!$C$78),MIN(B92+Input_!$C$77,Input_!C$40))))</f>
        <v>1.2</v>
      </c>
      <c r="C93" s="249">
        <f>IF(C92&lt;Input_!$C$36,'Crop Coeff'!C92+1,"")</f>
        <v>45512</v>
      </c>
      <c r="D93">
        <f>+IF(C93="","",IF(C93&lt;Input_!$C$29,Input_!$C$38,IF(C93&gt;Input_!$C$32,IF(C93&lt;Input_!$C$34,Input_!$C$40,D92-Input_!$C$78),MIN(D92+Input_!$C$77,Input_!$C$40))))</f>
        <v>1.2</v>
      </c>
      <c r="E93">
        <f>IF(Budget!G97&lt;Budget!$F$4,'Crop Coeff'!D93*Budget!G97/Budget!$F$4,'Crop Coeff'!D93)</f>
        <v>1.2</v>
      </c>
    </row>
    <row r="94" spans="1:5" x14ac:dyDescent="0.2">
      <c r="A94" s="249">
        <f>IF(A93&lt;Input_!$C$36,'Crop Coeff'!A93+1,"")</f>
        <v>45513</v>
      </c>
      <c r="B94">
        <f>+IF(A94="","",IF(A94&lt;Input_!$C$29,Input_!$C$38,IF(A94&gt;Input_!$C$32,IF(A94&lt;Input_!$C$34,Input_!$C$40,B93-Input_!$C$78),MIN(B93+Input_!$C$77,Input_!C$40))))</f>
        <v>1.2</v>
      </c>
      <c r="C94" s="249">
        <f>IF(C93&lt;Input_!$C$36,'Crop Coeff'!C93+1,"")</f>
        <v>45513</v>
      </c>
      <c r="D94">
        <f>+IF(C94="","",IF(C94&lt;Input_!$C$29,Input_!$C$38,IF(C94&gt;Input_!$C$32,IF(C94&lt;Input_!$C$34,Input_!$C$40,D93-Input_!$C$78),MIN(D93+Input_!$C$77,Input_!$C$40))))</f>
        <v>1.2</v>
      </c>
      <c r="E94">
        <f>IF(Budget!G98&lt;Budget!$F$4,'Crop Coeff'!D94*Budget!G98/Budget!$F$4,'Crop Coeff'!D94)</f>
        <v>1.2</v>
      </c>
    </row>
    <row r="95" spans="1:5" x14ac:dyDescent="0.2">
      <c r="A95" s="249">
        <f>IF(A94&lt;Input_!$C$36,'Crop Coeff'!A94+1,"")</f>
        <v>45514</v>
      </c>
      <c r="B95">
        <f>+IF(A95="","",IF(A95&lt;Input_!$C$29,Input_!$C$38,IF(A95&gt;Input_!$C$32,IF(A95&lt;Input_!$C$34,Input_!$C$40,B94-Input_!$C$78),MIN(B94+Input_!$C$77,Input_!C$40))))</f>
        <v>1.2</v>
      </c>
      <c r="C95" s="249">
        <f>IF(C94&lt;Input_!$C$36,'Crop Coeff'!C94+1,"")</f>
        <v>45514</v>
      </c>
      <c r="D95">
        <f>+IF(C95="","",IF(C95&lt;Input_!$C$29,Input_!$C$38,IF(C95&gt;Input_!$C$32,IF(C95&lt;Input_!$C$34,Input_!$C$40,D94-Input_!$C$78),MIN(D94+Input_!$C$77,Input_!$C$40))))</f>
        <v>1.2</v>
      </c>
      <c r="E95">
        <f>IF(Budget!G99&lt;Budget!$F$4,'Crop Coeff'!D95*Budget!G99/Budget!$F$4,'Crop Coeff'!D95)</f>
        <v>1.2</v>
      </c>
    </row>
    <row r="96" spans="1:5" x14ac:dyDescent="0.2">
      <c r="A96" s="249">
        <f>IF(A95&lt;Input_!$C$36,'Crop Coeff'!A95+1,"")</f>
        <v>45515</v>
      </c>
      <c r="B96">
        <f>+IF(A96="","",IF(A96&lt;Input_!$C$29,Input_!$C$38,IF(A96&gt;Input_!$C$32,IF(A96&lt;Input_!$C$34,Input_!$C$40,B95-Input_!$C$78),MIN(B95+Input_!$C$77,Input_!C$40))))</f>
        <v>1.1785714285714286</v>
      </c>
      <c r="C96" s="249">
        <f>IF(C95&lt;Input_!$C$36,'Crop Coeff'!C95+1,"")</f>
        <v>45515</v>
      </c>
      <c r="D96">
        <f>+IF(C96="","",IF(C96&lt;Input_!$C$29,Input_!$C$38,IF(C96&gt;Input_!$C$32,IF(C96&lt;Input_!$C$34,Input_!$C$40,D95-Input_!$C$78),MIN(D95+Input_!$C$77,Input_!$C$40))))</f>
        <v>1.1785714285714286</v>
      </c>
      <c r="E96">
        <f>IF(Budget!G100&lt;Budget!$F$4,'Crop Coeff'!D96*Budget!G100/Budget!$F$4,'Crop Coeff'!D96)</f>
        <v>1.2</v>
      </c>
    </row>
    <row r="97" spans="1:5" x14ac:dyDescent="0.2">
      <c r="A97" s="249">
        <f>IF(A96&lt;Input_!$C$36,'Crop Coeff'!A96+1,"")</f>
        <v>45516</v>
      </c>
      <c r="B97">
        <f>+IF(A97="","",IF(A97&lt;Input_!$C$29,Input_!$C$38,IF(A97&gt;Input_!$C$32,IF(A97&lt;Input_!$C$34,Input_!$C$40,B96-Input_!$C$78),MIN(B96+Input_!$C$77,Input_!C$40))))</f>
        <v>1.1571428571428573</v>
      </c>
      <c r="C97" s="249">
        <f>IF(C96&lt;Input_!$C$36,'Crop Coeff'!C96+1,"")</f>
        <v>45516</v>
      </c>
      <c r="D97">
        <f>+IF(C97="","",IF(C97&lt;Input_!$C$29,Input_!$C$38,IF(C97&gt;Input_!$C$32,IF(C97&lt;Input_!$C$34,Input_!$C$40,D96-Input_!$C$78),MIN(D96+Input_!$C$77,Input_!$C$40))))</f>
        <v>1.1571428571428573</v>
      </c>
      <c r="E97">
        <f>IF(Budget!G101&lt;Budget!$F$4,'Crop Coeff'!D97*Budget!G101/Budget!$F$4,'Crop Coeff'!D97)</f>
        <v>1.176923076923077</v>
      </c>
    </row>
    <row r="98" spans="1:5" x14ac:dyDescent="0.2">
      <c r="A98" s="249">
        <f>IF(A97&lt;Input_!$C$36,'Crop Coeff'!A97+1,"")</f>
        <v>45517</v>
      </c>
      <c r="B98">
        <f>+IF(A98="","",IF(A98&lt;Input_!$C$29,Input_!$C$38,IF(A98&gt;Input_!$C$32,IF(A98&lt;Input_!$C$34,Input_!$C$40,B97-Input_!$C$78),MIN(B97+Input_!$C$77,Input_!C$40))))</f>
        <v>1.1357142857142859</v>
      </c>
      <c r="C98" s="249">
        <f>IF(C97&lt;Input_!$C$36,'Crop Coeff'!C97+1,"")</f>
        <v>45517</v>
      </c>
      <c r="D98">
        <f>+IF(C98="","",IF(C98&lt;Input_!$C$29,Input_!$C$38,IF(C98&gt;Input_!$C$32,IF(C98&lt;Input_!$C$34,Input_!$C$40,D97-Input_!$C$78),MIN(D97+Input_!$C$77,Input_!$C$40))))</f>
        <v>1.1357142857142859</v>
      </c>
      <c r="E98">
        <f>IF(Budget!G102&lt;Budget!$F$4,'Crop Coeff'!D98*Budget!G102/Budget!$F$4,'Crop Coeff'!D98)</f>
        <v>1.153846153846154</v>
      </c>
    </row>
    <row r="99" spans="1:5" x14ac:dyDescent="0.2">
      <c r="A99" s="249">
        <f>IF(A98&lt;Input_!$C$36,'Crop Coeff'!A98+1,"")</f>
        <v>45518</v>
      </c>
      <c r="B99">
        <f>+IF(A99="","",IF(A99&lt;Input_!$C$29,Input_!$C$38,IF(A99&gt;Input_!$C$32,IF(A99&lt;Input_!$C$34,Input_!$C$40,B98-Input_!$C$78),MIN(B98+Input_!$C$77,Input_!C$40))))</f>
        <v>1.1142857142857145</v>
      </c>
      <c r="C99" s="249">
        <f>IF(C98&lt;Input_!$C$36,'Crop Coeff'!C98+1,"")</f>
        <v>45518</v>
      </c>
      <c r="D99">
        <f>+IF(C99="","",IF(C99&lt;Input_!$C$29,Input_!$C$38,IF(C99&gt;Input_!$C$32,IF(C99&lt;Input_!$C$34,Input_!$C$40,D98-Input_!$C$78),MIN(D98+Input_!$C$77,Input_!$C$40))))</f>
        <v>1.1142857142857145</v>
      </c>
      <c r="E99">
        <f>IF(Budget!G103&lt;Budget!$F$4,'Crop Coeff'!D99*Budget!G103/Budget!$F$4,'Crop Coeff'!D99)</f>
        <v>1.130769230769231</v>
      </c>
    </row>
    <row r="100" spans="1:5" x14ac:dyDescent="0.2">
      <c r="A100" s="249">
        <f>IF(A99&lt;Input_!$C$36,'Crop Coeff'!A99+1,"")</f>
        <v>45519</v>
      </c>
      <c r="B100">
        <f>+IF(A100="","",IF(A100&lt;Input_!$C$29,Input_!$C$38,IF(A100&gt;Input_!$C$32,IF(A100&lt;Input_!$C$34,Input_!$C$40,B99-Input_!$C$78),MIN(B99+Input_!$C$77,Input_!C$40))))</f>
        <v>1.0928571428571432</v>
      </c>
      <c r="C100" s="249">
        <f>IF(C99&lt;Input_!$C$36,'Crop Coeff'!C99+1,"")</f>
        <v>45519</v>
      </c>
      <c r="D100">
        <f>+IF(C100="","",IF(C100&lt;Input_!$C$29,Input_!$C$38,IF(C100&gt;Input_!$C$32,IF(C100&lt;Input_!$C$34,Input_!$C$40,D99-Input_!$C$78),MIN(D99+Input_!$C$77,Input_!$C$40))))</f>
        <v>1.0928571428571432</v>
      </c>
      <c r="E100">
        <f>IF(Budget!G104&lt;Budget!$F$4,'Crop Coeff'!D100*Budget!G104/Budget!$F$4,'Crop Coeff'!D100)</f>
        <v>1.107692307692308</v>
      </c>
    </row>
    <row r="101" spans="1:5" x14ac:dyDescent="0.2">
      <c r="A101" s="249">
        <f>IF(A100&lt;Input_!$C$36,'Crop Coeff'!A100+1,"")</f>
        <v>45520</v>
      </c>
      <c r="B101">
        <f>+IF(A101="","",IF(A101&lt;Input_!$C$29,Input_!$C$38,IF(A101&gt;Input_!$C$32,IF(A101&lt;Input_!$C$34,Input_!$C$40,B100-Input_!$C$78),MIN(B100+Input_!$C$77,Input_!C$40))))</f>
        <v>1.0714285714285718</v>
      </c>
      <c r="C101" s="249">
        <f>IF(C100&lt;Input_!$C$36,'Crop Coeff'!C100+1,"")</f>
        <v>45520</v>
      </c>
      <c r="D101">
        <f>+IF(C101="","",IF(C101&lt;Input_!$C$29,Input_!$C$38,IF(C101&gt;Input_!$C$32,IF(C101&lt;Input_!$C$34,Input_!$C$40,D100-Input_!$C$78),MIN(D100+Input_!$C$77,Input_!$C$40))))</f>
        <v>1.0714285714285718</v>
      </c>
      <c r="E101">
        <f>IF(Budget!G105&lt;Budget!$F$4,'Crop Coeff'!D101*Budget!G105/Budget!$F$4,'Crop Coeff'!D101)</f>
        <v>1.084615384615385</v>
      </c>
    </row>
    <row r="102" spans="1:5" x14ac:dyDescent="0.2">
      <c r="A102" s="249">
        <f>IF(A101&lt;Input_!$C$36,'Crop Coeff'!A101+1,"")</f>
        <v>45521</v>
      </c>
      <c r="B102">
        <f>+IF(A102="","",IF(A102&lt;Input_!$C$29,Input_!$C$38,IF(A102&gt;Input_!$C$32,IF(A102&lt;Input_!$C$34,Input_!$C$40,B101-Input_!$C$78),MIN(B101+Input_!$C$77,Input_!C$40))))</f>
        <v>1.0500000000000005</v>
      </c>
      <c r="C102" s="249">
        <f>IF(C101&lt;Input_!$C$36,'Crop Coeff'!C101+1,"")</f>
        <v>45521</v>
      </c>
      <c r="D102">
        <f>+IF(C102="","",IF(C102&lt;Input_!$C$29,Input_!$C$38,IF(C102&gt;Input_!$C$32,IF(C102&lt;Input_!$C$34,Input_!$C$40,D101-Input_!$C$78),MIN(D101+Input_!$C$77,Input_!$C$40))))</f>
        <v>1.0500000000000005</v>
      </c>
      <c r="E102">
        <f>IF(Budget!G106&lt;Budget!$F$4,'Crop Coeff'!D102*Budget!G106/Budget!$F$4,'Crop Coeff'!D102)</f>
        <v>1.061538461538462</v>
      </c>
    </row>
    <row r="103" spans="1:5" x14ac:dyDescent="0.2">
      <c r="A103" s="249">
        <f>IF(A102&lt;Input_!$C$36,'Crop Coeff'!A102+1,"")</f>
        <v>45522</v>
      </c>
      <c r="B103">
        <f>+IF(A103="","",IF(A103&lt;Input_!$C$29,Input_!$C$38,IF(A103&gt;Input_!$C$32,IF(A103&lt;Input_!$C$34,Input_!$C$40,B102-Input_!$C$78),MIN(B102+Input_!$C$77,Input_!C$40))))</f>
        <v>1.0285714285714291</v>
      </c>
      <c r="C103" s="249">
        <f>IF(C102&lt;Input_!$C$36,'Crop Coeff'!C102+1,"")</f>
        <v>45522</v>
      </c>
      <c r="D103">
        <f>+IF(C103="","",IF(C103&lt;Input_!$C$29,Input_!$C$38,IF(C103&gt;Input_!$C$32,IF(C103&lt;Input_!$C$34,Input_!$C$40,D102-Input_!$C$78),MIN(D102+Input_!$C$77,Input_!$C$40))))</f>
        <v>1.0285714285714291</v>
      </c>
      <c r="E103">
        <f>IF(Budget!G107&lt;Budget!$F$4,'Crop Coeff'!D103*Budget!G107/Budget!$F$4,'Crop Coeff'!D103)</f>
        <v>1.038461538461539</v>
      </c>
    </row>
    <row r="104" spans="1:5" x14ac:dyDescent="0.2">
      <c r="A104" s="249">
        <f>IF(A103&lt;Input_!$C$36,'Crop Coeff'!A103+1,"")</f>
        <v>45523</v>
      </c>
      <c r="B104">
        <f>+IF(A104="","",IF(A104&lt;Input_!$C$29,Input_!$C$38,IF(A104&gt;Input_!$C$32,IF(A104&lt;Input_!$C$34,Input_!$C$40,B103-Input_!$C$78),MIN(B103+Input_!$C$77,Input_!C$40))))</f>
        <v>1.0071428571428578</v>
      </c>
      <c r="C104" s="249">
        <f>IF(C103&lt;Input_!$C$36,'Crop Coeff'!C103+1,"")</f>
        <v>45523</v>
      </c>
      <c r="D104">
        <f>+IF(C104="","",IF(C104&lt;Input_!$C$29,Input_!$C$38,IF(C104&gt;Input_!$C$32,IF(C104&lt;Input_!$C$34,Input_!$C$40,D103-Input_!$C$78),MIN(D103+Input_!$C$77,Input_!$C$40))))</f>
        <v>1.0071428571428578</v>
      </c>
      <c r="E104">
        <f>IF(Budget!G108&lt;Budget!$F$4,'Crop Coeff'!D104*Budget!G108/Budget!$F$4,'Crop Coeff'!D104)</f>
        <v>1.015384615384616</v>
      </c>
    </row>
    <row r="105" spans="1:5" x14ac:dyDescent="0.2">
      <c r="A105" s="249">
        <f>IF(A104&lt;Input_!$C$36,'Crop Coeff'!A104+1,"")</f>
        <v>45524</v>
      </c>
      <c r="B105">
        <f>+IF(A105="","",IF(A105&lt;Input_!$C$29,Input_!$C$38,IF(A105&gt;Input_!$C$32,IF(A105&lt;Input_!$C$34,Input_!$C$40,B104-Input_!$C$78),MIN(B104+Input_!$C$77,Input_!C$40))))</f>
        <v>0.98571428571428632</v>
      </c>
      <c r="C105" s="249">
        <f>IF(C104&lt;Input_!$C$36,'Crop Coeff'!C104+1,"")</f>
        <v>45524</v>
      </c>
      <c r="D105">
        <f>+IF(C105="","",IF(C105&lt;Input_!$C$29,Input_!$C$38,IF(C105&gt;Input_!$C$32,IF(C105&lt;Input_!$C$34,Input_!$C$40,D104-Input_!$C$78),MIN(D104+Input_!$C$77,Input_!$C$40))))</f>
        <v>0.98571428571428632</v>
      </c>
      <c r="E105">
        <f>IF(Budget!G109&lt;Budget!$F$4,'Crop Coeff'!D105*Budget!G109/Budget!$F$4,'Crop Coeff'!D105)</f>
        <v>0.99230769230769289</v>
      </c>
    </row>
    <row r="106" spans="1:5" x14ac:dyDescent="0.2">
      <c r="A106" s="249">
        <f>IF(A105&lt;Input_!$C$36,'Crop Coeff'!A105+1,"")</f>
        <v>45525</v>
      </c>
      <c r="B106">
        <f>+IF(A106="","",IF(A106&lt;Input_!$C$29,Input_!$C$38,IF(A106&gt;Input_!$C$32,IF(A106&lt;Input_!$C$34,Input_!$C$40,B105-Input_!$C$78),MIN(B105+Input_!$C$77,Input_!C$40))))</f>
        <v>0.96428571428571486</v>
      </c>
      <c r="C106" s="249">
        <f>IF(C105&lt;Input_!$C$36,'Crop Coeff'!C105+1,"")</f>
        <v>45525</v>
      </c>
      <c r="D106">
        <f>+IF(C106="","",IF(C106&lt;Input_!$C$29,Input_!$C$38,IF(C106&gt;Input_!$C$32,IF(C106&lt;Input_!$C$34,Input_!$C$40,D105-Input_!$C$78),MIN(D105+Input_!$C$77,Input_!$C$40))))</f>
        <v>0.96428571428571486</v>
      </c>
      <c r="E106">
        <f>IF(Budget!G110&lt;Budget!$F$4,'Crop Coeff'!D106*Budget!G110/Budget!$F$4,'Crop Coeff'!D106)</f>
        <v>0.96923076923076978</v>
      </c>
    </row>
    <row r="107" spans="1:5" x14ac:dyDescent="0.2">
      <c r="A107" s="249">
        <f>IF(A106&lt;Input_!$C$36,'Crop Coeff'!A106+1,"")</f>
        <v>45526</v>
      </c>
      <c r="B107">
        <f>+IF(A107="","",IF(A107&lt;Input_!$C$29,Input_!$C$38,IF(A107&gt;Input_!$C$32,IF(A107&lt;Input_!$C$34,Input_!$C$40,B106-Input_!$C$78),MIN(B106+Input_!$C$77,Input_!C$40))))</f>
        <v>0.94285714285714339</v>
      </c>
      <c r="C107" s="249">
        <f>IF(C106&lt;Input_!$C$36,'Crop Coeff'!C106+1,"")</f>
        <v>45526</v>
      </c>
      <c r="D107">
        <f>+IF(C107="","",IF(C107&lt;Input_!$C$29,Input_!$C$38,IF(C107&gt;Input_!$C$32,IF(C107&lt;Input_!$C$34,Input_!$C$40,D106-Input_!$C$78),MIN(D106+Input_!$C$77,Input_!$C$40))))</f>
        <v>0.94285714285714339</v>
      </c>
      <c r="E107">
        <f>IF(Budget!G111&lt;Budget!$F$4,'Crop Coeff'!D107*Budget!G111/Budget!$F$4,'Crop Coeff'!D107)</f>
        <v>0.94615384615384668</v>
      </c>
    </row>
    <row r="108" spans="1:5" x14ac:dyDescent="0.2">
      <c r="A108" s="249">
        <f>IF(A107&lt;Input_!$C$36,'Crop Coeff'!A107+1,"")</f>
        <v>45527</v>
      </c>
      <c r="B108">
        <f>+IF(A108="","",IF(A108&lt;Input_!$C$29,Input_!$C$38,IF(A108&gt;Input_!$C$32,IF(A108&lt;Input_!$C$34,Input_!$C$40,B107-Input_!$C$78),MIN(B107+Input_!$C$77,Input_!C$40))))</f>
        <v>0.92142857142857193</v>
      </c>
      <c r="C108" s="249">
        <f>IF(C107&lt;Input_!$C$36,'Crop Coeff'!C107+1,"")</f>
        <v>45527</v>
      </c>
      <c r="D108">
        <f>+IF(C108="","",IF(C108&lt;Input_!$C$29,Input_!$C$38,IF(C108&gt;Input_!$C$32,IF(C108&lt;Input_!$C$34,Input_!$C$40,D107-Input_!$C$78),MIN(D107+Input_!$C$77,Input_!$C$40))))</f>
        <v>0.92142857142857193</v>
      </c>
      <c r="E108">
        <f>IF(Budget!G112&lt;Budget!$F$4,'Crop Coeff'!D108*Budget!G112/Budget!$F$4,'Crop Coeff'!D108)</f>
        <v>0.92307692307692357</v>
      </c>
    </row>
    <row r="109" spans="1:5" x14ac:dyDescent="0.2">
      <c r="A109" s="249">
        <f>IF(A108&lt;Input_!$C$36,'Crop Coeff'!A108+1,"")</f>
        <v>45528</v>
      </c>
      <c r="B109">
        <f>+IF(A109="","",IF(A109&lt;Input_!$C$29,Input_!$C$38,IF(A109&gt;Input_!$C$32,IF(A109&lt;Input_!$C$34,Input_!$C$40,B108-Input_!$C$78),MIN(B108+Input_!$C$77,Input_!C$40))))</f>
        <v>0.90000000000000047</v>
      </c>
      <c r="C109" s="249">
        <f>IF(C108&lt;Input_!$C$36,'Crop Coeff'!C108+1,"")</f>
        <v>45528</v>
      </c>
      <c r="D109">
        <f>+IF(C109="","",IF(C109&lt;Input_!$C$29,Input_!$C$38,IF(C109&gt;Input_!$C$32,IF(C109&lt;Input_!$C$34,Input_!$C$40,D108-Input_!$C$78),MIN(D108+Input_!$C$77,Input_!$C$40))))</f>
        <v>0.90000000000000047</v>
      </c>
      <c r="E109">
        <f>IF(Budget!G113&lt;Budget!$F$4,'Crop Coeff'!D109*Budget!G113/Budget!$F$4,'Crop Coeff'!D109)</f>
        <v>0.90000000000000047</v>
      </c>
    </row>
    <row r="110" spans="1:5" x14ac:dyDescent="0.2">
      <c r="A110" s="249">
        <f>IF(A109&lt;Input_!$C$36,'Crop Coeff'!A109+1,"")</f>
        <v>45529</v>
      </c>
      <c r="B110">
        <f>+IF(A110="","",IF(A110&lt;Input_!$C$29,Input_!$C$38,IF(A110&gt;Input_!$C$32,IF(A110&lt;Input_!$C$34,Input_!$C$40,B109-Input_!$C$78),MIN(B109+Input_!$C$77,Input_!C$40))))</f>
        <v>0.878571428571429</v>
      </c>
      <c r="C110" s="249">
        <f>IF(C109&lt;Input_!$C$36,'Crop Coeff'!C109+1,"")</f>
        <v>45529</v>
      </c>
      <c r="D110">
        <f>+IF(C110="","",IF(C110&lt;Input_!$C$29,Input_!$C$38,IF(C110&gt;Input_!$C$32,IF(C110&lt;Input_!$C$34,Input_!$C$40,D109-Input_!$C$78),MIN(D109+Input_!$C$77,Input_!$C$40))))</f>
        <v>0.878571428571429</v>
      </c>
      <c r="E110">
        <f>IF(Budget!G114&lt;Budget!$F$4,'Crop Coeff'!D110*Budget!G114/Budget!$F$4,'Crop Coeff'!D110)</f>
        <v>0.87692307692307736</v>
      </c>
    </row>
    <row r="111" spans="1:5" x14ac:dyDescent="0.2">
      <c r="A111" s="249">
        <f>IF(A110&lt;Input_!$C$36,'Crop Coeff'!A110+1,"")</f>
        <v>45530</v>
      </c>
      <c r="B111">
        <f>+IF(A111="","",IF(A111&lt;Input_!$C$29,Input_!$C$38,IF(A111&gt;Input_!$C$32,IF(A111&lt;Input_!$C$34,Input_!$C$40,B110-Input_!$C$78),MIN(B110+Input_!$C$77,Input_!C$40))))</f>
        <v>0.85714285714285754</v>
      </c>
      <c r="C111" s="249">
        <f>IF(C110&lt;Input_!$C$36,'Crop Coeff'!C110+1,"")</f>
        <v>45530</v>
      </c>
      <c r="D111">
        <f>+IF(C111="","",IF(C111&lt;Input_!$C$29,Input_!$C$38,IF(C111&gt;Input_!$C$32,IF(C111&lt;Input_!$C$34,Input_!$C$40,D110-Input_!$C$78),MIN(D110+Input_!$C$77,Input_!$C$40))))</f>
        <v>0.85714285714285754</v>
      </c>
      <c r="E111">
        <f>IF(Budget!G115&lt;Budget!$F$4,'Crop Coeff'!D111*Budget!G115/Budget!$F$4,'Crop Coeff'!D111)</f>
        <v>0.85384615384615425</v>
      </c>
    </row>
    <row r="112" spans="1:5" x14ac:dyDescent="0.2">
      <c r="A112" s="249">
        <f>IF(A111&lt;Input_!$C$36,'Crop Coeff'!A111+1,"")</f>
        <v>45531</v>
      </c>
      <c r="B112">
        <f>+IF(A112="","",IF(A112&lt;Input_!$C$29,Input_!$C$38,IF(A112&gt;Input_!$C$32,IF(A112&lt;Input_!$C$34,Input_!$C$40,B111-Input_!$C$78),MIN(B111+Input_!$C$77,Input_!C$40))))</f>
        <v>0.83571428571428608</v>
      </c>
      <c r="C112" s="249">
        <f>IF(C111&lt;Input_!$C$36,'Crop Coeff'!C111+1,"")</f>
        <v>45531</v>
      </c>
      <c r="D112">
        <f>+IF(C112="","",IF(C112&lt;Input_!$C$29,Input_!$C$38,IF(C112&gt;Input_!$C$32,IF(C112&lt;Input_!$C$34,Input_!$C$40,D111-Input_!$C$78),MIN(D111+Input_!$C$77,Input_!$C$40))))</f>
        <v>0.83571428571428608</v>
      </c>
      <c r="E112">
        <f>IF(Budget!G116&lt;Budget!$F$4,'Crop Coeff'!D112*Budget!G116/Budget!$F$4,'Crop Coeff'!D112)</f>
        <v>0.83076923076923115</v>
      </c>
    </row>
    <row r="113" spans="1:5" x14ac:dyDescent="0.2">
      <c r="A113" s="249">
        <f>IF(A112&lt;Input_!$C$36,'Crop Coeff'!A112+1,"")</f>
        <v>45532</v>
      </c>
      <c r="B113">
        <f>+IF(A113="","",IF(A113&lt;Input_!$C$29,Input_!$C$38,IF(A113&gt;Input_!$C$32,IF(A113&lt;Input_!$C$34,Input_!$C$40,B112-Input_!$C$78),MIN(B112+Input_!$C$77,Input_!C$40))))</f>
        <v>0.81428571428571461</v>
      </c>
      <c r="C113" s="249">
        <f>IF(C112&lt;Input_!$C$36,'Crop Coeff'!C112+1,"")</f>
        <v>45532</v>
      </c>
      <c r="D113">
        <f>+IF(C113="","",IF(C113&lt;Input_!$C$29,Input_!$C$38,IF(C113&gt;Input_!$C$32,IF(C113&lt;Input_!$C$34,Input_!$C$40,D112-Input_!$C$78),MIN(D112+Input_!$C$77,Input_!$C$40))))</f>
        <v>0.81428571428571461</v>
      </c>
      <c r="E113">
        <f>IF(Budget!G117&lt;Budget!$F$4,'Crop Coeff'!D113*Budget!G117/Budget!$F$4,'Crop Coeff'!D113)</f>
        <v>0.80769230769230804</v>
      </c>
    </row>
    <row r="114" spans="1:5" x14ac:dyDescent="0.2">
      <c r="A114" s="249">
        <f>IF(A113&lt;Input_!$C$36,'Crop Coeff'!A113+1,"")</f>
        <v>45533</v>
      </c>
      <c r="B114">
        <f>+IF(A114="","",IF(A114&lt;Input_!$C$29,Input_!$C$38,IF(A114&gt;Input_!$C$32,IF(A114&lt;Input_!$C$34,Input_!$C$40,B113-Input_!$C$78),MIN(B113+Input_!$C$77,Input_!C$40))))</f>
        <v>0.79285714285714315</v>
      </c>
      <c r="C114" s="249">
        <f>IF(C113&lt;Input_!$C$36,'Crop Coeff'!C113+1,"")</f>
        <v>45533</v>
      </c>
      <c r="D114">
        <f>+IF(C114="","",IF(C114&lt;Input_!$C$29,Input_!$C$38,IF(C114&gt;Input_!$C$32,IF(C114&lt;Input_!$C$34,Input_!$C$40,D113-Input_!$C$78),MIN(D113+Input_!$C$77,Input_!$C$40))))</f>
        <v>0.79285714285714315</v>
      </c>
      <c r="E114">
        <f>IF(Budget!G118&lt;Budget!$F$4,'Crop Coeff'!D114*Budget!G118/Budget!$F$4,'Crop Coeff'!D114)</f>
        <v>0.78461538461538494</v>
      </c>
    </row>
    <row r="115" spans="1:5" x14ac:dyDescent="0.2">
      <c r="A115" s="249">
        <f>IF(A114&lt;Input_!$C$36,'Crop Coeff'!A114+1,"")</f>
        <v>45534</v>
      </c>
      <c r="B115">
        <f>+IF(A115="","",IF(A115&lt;Input_!$C$29,Input_!$C$38,IF(A115&gt;Input_!$C$32,IF(A115&lt;Input_!$C$34,Input_!$C$40,B114-Input_!$C$78),MIN(B114+Input_!$C$77,Input_!C$40))))</f>
        <v>0.77142857142857169</v>
      </c>
      <c r="C115" s="249">
        <f>IF(C114&lt;Input_!$C$36,'Crop Coeff'!C114+1,"")</f>
        <v>45534</v>
      </c>
      <c r="D115">
        <f>+IF(C115="","",IF(C115&lt;Input_!$C$29,Input_!$C$38,IF(C115&gt;Input_!$C$32,IF(C115&lt;Input_!$C$34,Input_!$C$40,D114-Input_!$C$78),MIN(D114+Input_!$C$77,Input_!$C$40))))</f>
        <v>0.77142857142857169</v>
      </c>
      <c r="E115">
        <f>IF(Budget!G119&lt;Budget!$F$4,'Crop Coeff'!D115*Budget!G119/Budget!$F$4,'Crop Coeff'!D115)</f>
        <v>0.76153846153846183</v>
      </c>
    </row>
    <row r="116" spans="1:5" x14ac:dyDescent="0.2">
      <c r="A116" s="249">
        <f>IF(A115&lt;Input_!$C$36,'Crop Coeff'!A115+1,"")</f>
        <v>45535</v>
      </c>
      <c r="B116">
        <f>+IF(A116="","",IF(A116&lt;Input_!$C$29,Input_!$C$38,IF(A116&gt;Input_!$C$32,IF(A116&lt;Input_!$C$34,Input_!$C$40,B115-Input_!$C$78),MIN(B115+Input_!$C$77,Input_!C$40))))</f>
        <v>0.75000000000000022</v>
      </c>
      <c r="C116" s="249">
        <f>IF(C115&lt;Input_!$C$36,'Crop Coeff'!C115+1,"")</f>
        <v>45535</v>
      </c>
      <c r="D116">
        <f>+IF(C116="","",IF(C116&lt;Input_!$C$29,Input_!$C$38,IF(C116&gt;Input_!$C$32,IF(C116&lt;Input_!$C$34,Input_!$C$40,D115-Input_!$C$78),MIN(D115+Input_!$C$77,Input_!$C$40))))</f>
        <v>0.75000000000000022</v>
      </c>
      <c r="E116">
        <f>IF(Budget!G120&lt;Budget!$F$4,'Crop Coeff'!D116*Budget!G120/Budget!$F$4,'Crop Coeff'!D116)</f>
        <v>0.73846153846153872</v>
      </c>
    </row>
    <row r="117" spans="1:5" x14ac:dyDescent="0.2">
      <c r="A117" s="249">
        <f>IF(A116&lt;Input_!$C$36,'Crop Coeff'!A116+1,"")</f>
        <v>45536</v>
      </c>
      <c r="B117">
        <f>+IF(A117="","",IF(A117&lt;Input_!$C$29,Input_!$C$38,IF(A117&gt;Input_!$C$32,IF(A117&lt;Input_!$C$34,Input_!$C$40,B116-Input_!$C$78),MIN(B116+Input_!$C$77,Input_!C$40))))</f>
        <v>0.72857142857142876</v>
      </c>
      <c r="C117" s="249">
        <f>IF(C116&lt;Input_!$C$36,'Crop Coeff'!C116+1,"")</f>
        <v>45536</v>
      </c>
      <c r="D117">
        <f>+IF(C117="","",IF(C117&lt;Input_!$C$29,Input_!$C$38,IF(C117&gt;Input_!$C$32,IF(C117&lt;Input_!$C$34,Input_!$C$40,D116-Input_!$C$78),MIN(D116+Input_!$C$77,Input_!$C$40))))</f>
        <v>0.72857142857142876</v>
      </c>
      <c r="E117">
        <f>IF(Budget!G121&lt;Budget!$F$4,'Crop Coeff'!D117*Budget!G121/Budget!$F$4,'Crop Coeff'!D117)</f>
        <v>0.71538461538461562</v>
      </c>
    </row>
    <row r="118" spans="1:5" x14ac:dyDescent="0.2">
      <c r="A118" s="249">
        <f>IF(A117&lt;Input_!$C$36,'Crop Coeff'!A117+1,"")</f>
        <v>45537</v>
      </c>
      <c r="B118">
        <f>+IF(A118="","",IF(A118&lt;Input_!$C$29,Input_!$C$38,IF(A118&gt;Input_!$C$32,IF(A118&lt;Input_!$C$34,Input_!$C$40,B117-Input_!$C$78),MIN(B117+Input_!$C$77,Input_!C$40))))</f>
        <v>0.7071428571428573</v>
      </c>
      <c r="C118" s="249">
        <f>IF(C117&lt;Input_!$C$36,'Crop Coeff'!C117+1,"")</f>
        <v>45537</v>
      </c>
      <c r="D118">
        <f>+IF(C118="","",IF(C118&lt;Input_!$C$29,Input_!$C$38,IF(C118&gt;Input_!$C$32,IF(C118&lt;Input_!$C$34,Input_!$C$40,D117-Input_!$C$78),MIN(D117+Input_!$C$77,Input_!$C$40))))</f>
        <v>0.7071428571428573</v>
      </c>
      <c r="E118">
        <f>IF(Budget!G122&lt;Budget!$F$4,'Crop Coeff'!D118*Budget!G122/Budget!$F$4,'Crop Coeff'!D118)</f>
        <v>0.69230769230769251</v>
      </c>
    </row>
    <row r="119" spans="1:5" x14ac:dyDescent="0.2">
      <c r="A119" s="249">
        <f>IF(A118&lt;Input_!$C$36,'Crop Coeff'!A118+1,"")</f>
        <v>45538</v>
      </c>
      <c r="B119">
        <f>+IF(A119="","",IF(A119&lt;Input_!$C$29,Input_!$C$38,IF(A119&gt;Input_!$C$32,IF(A119&lt;Input_!$C$34,Input_!$C$40,B118-Input_!$C$78),MIN(B118+Input_!$C$77,Input_!C$40))))</f>
        <v>0.68571428571428583</v>
      </c>
      <c r="C119" s="249">
        <f>IF(C118&lt;Input_!$C$36,'Crop Coeff'!C118+1,"")</f>
        <v>45538</v>
      </c>
      <c r="D119">
        <f>+IF(C119="","",IF(C119&lt;Input_!$C$29,Input_!$C$38,IF(C119&gt;Input_!$C$32,IF(C119&lt;Input_!$C$34,Input_!$C$40,D118-Input_!$C$78),MIN(D118+Input_!$C$77,Input_!$C$40))))</f>
        <v>0.68571428571428583</v>
      </c>
      <c r="E119">
        <f>IF(Budget!G123&lt;Budget!$F$4,'Crop Coeff'!D119*Budget!G123/Budget!$F$4,'Crop Coeff'!D119)</f>
        <v>0.66923076923076941</v>
      </c>
    </row>
    <row r="120" spans="1:5" x14ac:dyDescent="0.2">
      <c r="A120" s="249">
        <f>IF(A119&lt;Input_!$C$36,'Crop Coeff'!A119+1,"")</f>
        <v>45539</v>
      </c>
      <c r="B120">
        <f>+IF(A120="","",IF(A120&lt;Input_!$C$29,Input_!$C$38,IF(A120&gt;Input_!$C$32,IF(A120&lt;Input_!$C$34,Input_!$C$40,B119-Input_!$C$78),MIN(B119+Input_!$C$77,Input_!C$40))))</f>
        <v>0.66428571428571437</v>
      </c>
      <c r="C120" s="249">
        <f>IF(C119&lt;Input_!$C$36,'Crop Coeff'!C119+1,"")</f>
        <v>45539</v>
      </c>
      <c r="D120">
        <f>+IF(C120="","",IF(C120&lt;Input_!$C$29,Input_!$C$38,IF(C120&gt;Input_!$C$32,IF(C120&lt;Input_!$C$34,Input_!$C$40,D119-Input_!$C$78),MIN(D119+Input_!$C$77,Input_!$C$40))))</f>
        <v>0.66428571428571437</v>
      </c>
      <c r="E120">
        <f>IF(Budget!G124&lt;Budget!$F$4,'Crop Coeff'!D120*Budget!G124/Budget!$F$4,'Crop Coeff'!D120)</f>
        <v>0.6461538461538463</v>
      </c>
    </row>
    <row r="121" spans="1:5" x14ac:dyDescent="0.2">
      <c r="A121" s="249">
        <f>IF(A120&lt;Input_!$C$36,'Crop Coeff'!A120+1,"")</f>
        <v>45540</v>
      </c>
      <c r="B121">
        <f>+IF(A121="","",IF(A121&lt;Input_!$C$29,Input_!$C$38,IF(A121&gt;Input_!$C$32,IF(A121&lt;Input_!$C$34,Input_!$C$40,B120-Input_!$C$78),MIN(B120+Input_!$C$77,Input_!C$40))))</f>
        <v>0.6428571428571429</v>
      </c>
      <c r="C121" s="249">
        <f>IF(C120&lt;Input_!$C$36,'Crop Coeff'!C120+1,"")</f>
        <v>45540</v>
      </c>
      <c r="D121">
        <f>+IF(C121="","",IF(C121&lt;Input_!$C$29,Input_!$C$38,IF(C121&gt;Input_!$C$32,IF(C121&lt;Input_!$C$34,Input_!$C$40,D120-Input_!$C$78),MIN(D120+Input_!$C$77,Input_!$C$40))))</f>
        <v>0.6428571428571429</v>
      </c>
      <c r="E121">
        <f>IF(Budget!G125&lt;Budget!$F$4,'Crop Coeff'!D121*Budget!G125/Budget!$F$4,'Crop Coeff'!D121)</f>
        <v>0.62307692307692319</v>
      </c>
    </row>
    <row r="122" spans="1:5" x14ac:dyDescent="0.2">
      <c r="A122" s="249">
        <f>IF(A121&lt;Input_!$C$36,'Crop Coeff'!A121+1,"")</f>
        <v>45541</v>
      </c>
      <c r="B122">
        <f>+IF(A122="","",IF(A122&lt;Input_!$C$29,Input_!$C$38,IF(A122&gt;Input_!$C$32,IF(A122&lt;Input_!$C$34,Input_!$C$40,B121-Input_!$C$78),MIN(B121+Input_!$C$77,Input_!C$40))))</f>
        <v>0.62142857142857144</v>
      </c>
      <c r="C122" s="249">
        <f>IF(C121&lt;Input_!$C$36,'Crop Coeff'!C121+1,"")</f>
        <v>45541</v>
      </c>
      <c r="D122">
        <f>+IF(C122="","",IF(C122&lt;Input_!$C$29,Input_!$C$38,IF(C122&gt;Input_!$C$32,IF(C122&lt;Input_!$C$34,Input_!$C$40,D121-Input_!$C$78),MIN(D121+Input_!$C$77,Input_!$C$40))))</f>
        <v>0.62142857142857144</v>
      </c>
      <c r="E122">
        <f>IF(Budget!G126&lt;Budget!$F$4,'Crop Coeff'!D122*Budget!G126/Budget!$F$4,'Crop Coeff'!D122)</f>
        <v>0.60000000000000009</v>
      </c>
    </row>
    <row r="123" spans="1:5" x14ac:dyDescent="0.2">
      <c r="A123" s="249">
        <f>IF(A122&lt;Input_!$C$36,'Crop Coeff'!A122+1,"")</f>
        <v>45542</v>
      </c>
      <c r="B123">
        <f>+IF(A123="","",IF(A123&lt;Input_!$C$29,Input_!$C$38,IF(A123&gt;Input_!$C$32,IF(A123&lt;Input_!$C$34,Input_!$C$40,B122-Input_!$C$78),MIN(B122+Input_!$C$77,Input_!C$40))))</f>
        <v>0.6</v>
      </c>
      <c r="C123" s="249">
        <f>IF(C122&lt;Input_!$C$36,'Crop Coeff'!C122+1,"")</f>
        <v>45542</v>
      </c>
      <c r="D123">
        <f>+IF(C123="","",IF(C123&lt;Input_!$C$29,Input_!$C$38,IF(C123&gt;Input_!$C$32,IF(C123&lt;Input_!$C$34,Input_!$C$40,D122-Input_!$C$78),MIN(D122+Input_!$C$77,Input_!$C$40))))</f>
        <v>0.6</v>
      </c>
      <c r="E123">
        <f>IF(Budget!G127&lt;Budget!$F$4,'Crop Coeff'!D123*Budget!G127/Budget!$F$4,'Crop Coeff'!D123)</f>
        <v>0.57692307692307698</v>
      </c>
    </row>
    <row r="124" spans="1:5" x14ac:dyDescent="0.2">
      <c r="A124" s="249">
        <f>IF(A123&lt;Input_!$C$36,'Crop Coeff'!A123+1,"")</f>
        <v>45543</v>
      </c>
      <c r="B124">
        <f>+IF(A124="","",IF(A124&lt;Input_!$C$29,Input_!$C$38,IF(A124&gt;Input_!$C$32,IF(A124&lt;Input_!$C$34,Input_!$C$40,B123-Input_!$C$78),MIN(B123+Input_!$C$77,Input_!C$40))))</f>
        <v>0.57857142857142851</v>
      </c>
      <c r="C124" s="249">
        <f>IF(C123&lt;Input_!$C$36,'Crop Coeff'!C123+1,"")</f>
        <v>45543</v>
      </c>
      <c r="D124">
        <f>+IF(C124="","",IF(C124&lt;Input_!$C$29,Input_!$C$38,IF(C124&gt;Input_!$C$32,IF(C124&lt;Input_!$C$34,Input_!$C$40,D123-Input_!$C$78),MIN(D123+Input_!$C$77,Input_!$C$40))))</f>
        <v>0.57857142857142851</v>
      </c>
      <c r="E124" t="str">
        <f>IF(Budget!G128&lt;Budget!$F$4,'Crop Coeff'!D124*Budget!G128/Budget!$F$4,'Crop Coeff'!D124)</f>
        <v/>
      </c>
    </row>
    <row r="125" spans="1:5" x14ac:dyDescent="0.2">
      <c r="A125" s="249" t="str">
        <f>IF(A124&lt;Input_!$C$36,'Crop Coeff'!A124+1,"")</f>
        <v/>
      </c>
      <c r="B125" t="str">
        <f>+IF(A125="","",IF(A125&lt;Input_!$C$29,Input_!$C$38,IF(A125&gt;Input_!$C$32,IF(A125&lt;Input_!$C$34,Input_!$C$40,B124-Input_!$C$78),MIN(B124+Input_!$C$77,Input_!C$40))))</f>
        <v/>
      </c>
      <c r="C125" s="249" t="str">
        <f>IF(C124&lt;Input_!$C$36,'Crop Coeff'!C124+1,"")</f>
        <v/>
      </c>
      <c r="D125" t="str">
        <f>+IF(C125="","",IF(C125&lt;Input_!$C$29,Input_!$C$38,IF(C125&gt;Input_!$C$32,IF(C125&lt;Input_!$C$34,Input_!$C$40,D124-Input_!$C$78),MIN(D124+Input_!$C$77,Input_!$C$40))))</f>
        <v/>
      </c>
      <c r="E125" t="str">
        <f>IF(Budget!G129&lt;Budget!$F$4,'Crop Coeff'!D125*Budget!G129/Budget!$F$4,'Crop Coeff'!D125)</f>
        <v/>
      </c>
    </row>
    <row r="126" spans="1:5" x14ac:dyDescent="0.2">
      <c r="A126" s="249" t="str">
        <f>IF(A125&lt;Input_!$C$36,'Crop Coeff'!A125+1,"")</f>
        <v/>
      </c>
      <c r="B126" t="str">
        <f>+IF(A126="","",IF(A126&lt;Input_!$C$29,Input_!$C$38,IF(A126&gt;Input_!$C$32,IF(A126&lt;Input_!$C$34,Input_!$C$40,B125-Input_!$C$78),MIN(B125+Input_!$C$77,Input_!C$40))))</f>
        <v/>
      </c>
      <c r="C126" s="249" t="str">
        <f>IF(C125&lt;Input_!$C$36,'Crop Coeff'!C125+1,"")</f>
        <v/>
      </c>
      <c r="D126" t="str">
        <f>+IF(C126="","",IF(C126&lt;Input_!$C$29,Input_!$C$38,IF(C126&gt;Input_!$C$32,IF(C126&lt;Input_!$C$34,Input_!$C$40,D125-Input_!$C$78),MIN(D125+Input_!$C$77,Input_!$C$40))))</f>
        <v/>
      </c>
      <c r="E126" t="str">
        <f>IF(Budget!G130&lt;Budget!$F$4,'Crop Coeff'!D126*Budget!G130/Budget!$F$4,'Crop Coeff'!D126)</f>
        <v/>
      </c>
    </row>
    <row r="127" spans="1:5" x14ac:dyDescent="0.2">
      <c r="A127" s="249" t="str">
        <f>IF(A126&lt;Input_!$C$36,'Crop Coeff'!A126+1,"")</f>
        <v/>
      </c>
      <c r="B127" t="str">
        <f>+IF(A127="","",IF(A127&lt;Input_!$C$29,Input_!$C$38,IF(A127&gt;Input_!$C$32,IF(A127&lt;Input_!$C$34,Input_!$C$40,B126-Input_!$C$78),MIN(B126+Input_!$C$77,Input_!C$40))))</f>
        <v/>
      </c>
      <c r="C127" s="249" t="str">
        <f>IF(C126&lt;Input_!$C$36,'Crop Coeff'!C126+1,"")</f>
        <v/>
      </c>
      <c r="D127" t="str">
        <f>+IF(C127="","",IF(C127&lt;Input_!$C$29,Input_!$C$38,IF(C127&gt;Input_!$C$32,IF(C127&lt;Input_!$C$34,Input_!$C$40,D126-Input_!$C$78),MIN(D126+Input_!$C$77,Input_!$C$40))))</f>
        <v/>
      </c>
      <c r="E127" t="str">
        <f>IF(Budget!G131&lt;Budget!$F$4,'Crop Coeff'!D127*Budget!G131/Budget!$F$4,'Crop Coeff'!D127)</f>
        <v/>
      </c>
    </row>
    <row r="128" spans="1:5" x14ac:dyDescent="0.2">
      <c r="A128" s="249" t="str">
        <f>IF(A127&lt;Input_!$C$36,'Crop Coeff'!A127+1,"")</f>
        <v/>
      </c>
      <c r="B128" t="str">
        <f>+IF(A128="","",IF(A128&lt;Input_!$C$29,Input_!$C$38,IF(A128&gt;Input_!$C$32,IF(A128&lt;Input_!$C$34,Input_!$C$40,B127-Input_!$C$78),MIN(B127+Input_!$C$77,Input_!C$40))))</f>
        <v/>
      </c>
      <c r="C128" s="249" t="str">
        <f>IF(C127&lt;Input_!$C$36,'Crop Coeff'!C127+1,"")</f>
        <v/>
      </c>
      <c r="D128" t="str">
        <f>+IF(C128="","",IF(C128&lt;Input_!$C$29,Input_!$C$38,IF(C128&gt;Input_!$C$32,IF(C128&lt;Input_!$C$34,Input_!$C$40,D127-Input_!$C$78),MIN(D127+Input_!$C$77,Input_!$C$40))))</f>
        <v/>
      </c>
      <c r="E128" t="str">
        <f>IF(Budget!G132&lt;Budget!$F$4,'Crop Coeff'!D128*Budget!G132/Budget!$F$4,'Crop Coeff'!D128)</f>
        <v/>
      </c>
    </row>
    <row r="129" spans="1:5" x14ac:dyDescent="0.2">
      <c r="A129" s="249" t="str">
        <f>IF(A128&lt;Input_!$C$36,'Crop Coeff'!A128+1,"")</f>
        <v/>
      </c>
      <c r="B129" t="str">
        <f>+IF(A129="","",IF(A129&lt;Input_!$C$29,Input_!$C$38,IF(A129&gt;Input_!$C$32,IF(A129&lt;Input_!$C$34,Input_!$C$40,B128-Input_!$C$78),MIN(B128+Input_!$C$77,Input_!C$40))))</f>
        <v/>
      </c>
      <c r="C129" s="249" t="str">
        <f>IF(C128&lt;Input_!$C$36,'Crop Coeff'!C128+1,"")</f>
        <v/>
      </c>
      <c r="D129" t="str">
        <f>+IF(C129="","",IF(C129&lt;Input_!$C$29,Input_!$C$38,IF(C129&gt;Input_!$C$32,IF(C129&lt;Input_!$C$34,Input_!$C$40,D128-Input_!$C$78),MIN(D128+Input_!$C$77,Input_!$C$40))))</f>
        <v/>
      </c>
      <c r="E129" t="str">
        <f>IF(Budget!G133&lt;Budget!$F$4,'Crop Coeff'!D129*Budget!G133/Budget!$F$4,'Crop Coeff'!D129)</f>
        <v/>
      </c>
    </row>
    <row r="130" spans="1:5" x14ac:dyDescent="0.2">
      <c r="A130" s="249" t="str">
        <f>IF(A129&lt;Input_!$C$36,'Crop Coeff'!A129+1,"")</f>
        <v/>
      </c>
      <c r="B130" t="str">
        <f>+IF(A130="","",IF(A130&lt;Input_!$C$29,Input_!$C$38,IF(A130&gt;Input_!$C$32,IF(A130&lt;Input_!$C$34,Input_!$C$40,B129-Input_!$C$78),MIN(B129+Input_!$C$77,Input_!C$40))))</f>
        <v/>
      </c>
      <c r="C130" s="249" t="str">
        <f>IF(C129&lt;Input_!$C$36,'Crop Coeff'!C129+1,"")</f>
        <v/>
      </c>
      <c r="D130" t="str">
        <f>+IF(C130="","",IF(C130&lt;Input_!$C$29,Input_!$C$38,IF(C130&gt;Input_!$C$32,IF(C130&lt;Input_!$C$34,Input_!$C$40,D129-Input_!$C$78),MIN(D129+Input_!$C$77,Input_!$C$40))))</f>
        <v/>
      </c>
      <c r="E130" t="str">
        <f>IF(Budget!G134&lt;Budget!$F$4,'Crop Coeff'!D130*Budget!G134/Budget!$F$4,'Crop Coeff'!D130)</f>
        <v/>
      </c>
    </row>
    <row r="131" spans="1:5" x14ac:dyDescent="0.2">
      <c r="A131" s="249" t="str">
        <f>IF(A130&lt;Input_!$C$36,'Crop Coeff'!A130+1,"")</f>
        <v/>
      </c>
      <c r="B131" t="str">
        <f>+IF(A131="","",IF(A131&lt;Input_!$C$29,Input_!$C$38,IF(A131&gt;Input_!$C$32,IF(A131&lt;Input_!$C$34,Input_!$C$40,B130-Input_!$C$78),MIN(B130+Input_!$C$77,Input_!C$40))))</f>
        <v/>
      </c>
      <c r="C131" s="249" t="str">
        <f>IF(C130&lt;Input_!$C$36,'Crop Coeff'!C130+1,"")</f>
        <v/>
      </c>
      <c r="D131" t="str">
        <f>+IF(C131="","",IF(C131&lt;Input_!$C$29,Input_!$C$38,IF(C131&gt;Input_!$C$32,IF(C131&lt;Input_!$C$34,Input_!$C$40,D130-Input_!$C$78),MIN(D130+Input_!$C$77,Input_!$C$40))))</f>
        <v/>
      </c>
      <c r="E131" t="str">
        <f>IF(Budget!G135&lt;Budget!$F$4,'Crop Coeff'!D131*Budget!G135/Budget!$F$4,'Crop Coeff'!D131)</f>
        <v/>
      </c>
    </row>
    <row r="132" spans="1:5" x14ac:dyDescent="0.2">
      <c r="A132" s="249" t="str">
        <f>IF(A131&lt;Input_!$C$36,'Crop Coeff'!A131+1,"")</f>
        <v/>
      </c>
      <c r="B132" t="str">
        <f>+IF(A132="","",IF(A132&lt;Input_!$C$29,Input_!$C$38,IF(A132&gt;Input_!$C$32,IF(A132&lt;Input_!$C$34,Input_!$C$40,B131-Input_!$C$78),MIN(B131+Input_!$C$77,Input_!C$40))))</f>
        <v/>
      </c>
      <c r="C132" s="249" t="str">
        <f>IF(C131&lt;Input_!$C$36,'Crop Coeff'!C131+1,"")</f>
        <v/>
      </c>
      <c r="D132" t="str">
        <f>+IF(C132="","",IF(C132&lt;Input_!$C$29,Input_!$C$38,IF(C132&gt;Input_!$C$32,IF(C132&lt;Input_!$C$34,Input_!$C$40,D131-Input_!$C$78),MIN(D131+Input_!$C$77,Input_!$C$40))))</f>
        <v/>
      </c>
      <c r="E132" t="str">
        <f>IF(Budget!G136&lt;Budget!$F$4,'Crop Coeff'!D132*Budget!G136/Budget!$F$4,'Crop Coeff'!D132)</f>
        <v/>
      </c>
    </row>
    <row r="133" spans="1:5" x14ac:dyDescent="0.2">
      <c r="A133" s="249" t="str">
        <f>IF(A132&lt;Input_!$C$36,'Crop Coeff'!A132+1,"")</f>
        <v/>
      </c>
      <c r="B133" t="str">
        <f>+IF(A133="","",IF(A133&lt;Input_!$C$29,Input_!$C$38,IF(A133&gt;Input_!$C$32,IF(A133&lt;Input_!$C$34,Input_!$C$40,B132-Input_!$C$78),MIN(B132+Input_!$C$77,Input_!C$40))))</f>
        <v/>
      </c>
      <c r="C133" s="249" t="str">
        <f>IF(C132&lt;Input_!$C$36,'Crop Coeff'!C132+1,"")</f>
        <v/>
      </c>
      <c r="D133" t="str">
        <f>+IF(C133="","",IF(C133&lt;Input_!$C$29,Input_!$C$38,IF(C133&gt;Input_!$C$32,IF(C133&lt;Input_!$C$34,Input_!$C$40,D132-Input_!$C$78),MIN(D132+Input_!$C$77,Input_!$C$40))))</f>
        <v/>
      </c>
      <c r="E133" t="str">
        <f>IF(Budget!G137&lt;Budget!$F$4,'Crop Coeff'!D133*Budget!G137/Budget!$F$4,'Crop Coeff'!D133)</f>
        <v/>
      </c>
    </row>
    <row r="134" spans="1:5" x14ac:dyDescent="0.2">
      <c r="A134" s="249" t="str">
        <f>IF(A133&lt;Input_!$C$36,'Crop Coeff'!A133+1,"")</f>
        <v/>
      </c>
      <c r="B134" t="str">
        <f>+IF(A134="","",IF(A134&lt;Input_!$C$29,Input_!$C$38,IF(A134&gt;Input_!$C$32,IF(A134&lt;Input_!$C$34,Input_!$C$40,B133-Input_!$C$78),MIN(B133+Input_!$C$77,Input_!C$40))))</f>
        <v/>
      </c>
      <c r="C134" s="249" t="str">
        <f>IF(C133&lt;Input_!$C$36,'Crop Coeff'!C133+1,"")</f>
        <v/>
      </c>
      <c r="D134" t="str">
        <f>+IF(C134="","",IF(C134&lt;Input_!$C$29,Input_!$C$38,IF(C134&gt;Input_!$C$32,IF(C134&lt;Input_!$C$34,Input_!$C$40,D133-Input_!$C$78),MIN(D133+Input_!$C$77,Input_!$C$40))))</f>
        <v/>
      </c>
      <c r="E134" t="str">
        <f>IF(Budget!G138&lt;Budget!$F$4,'Crop Coeff'!D134*Budget!G138/Budget!$F$4,'Crop Coeff'!D134)</f>
        <v/>
      </c>
    </row>
    <row r="135" spans="1:5" x14ac:dyDescent="0.2">
      <c r="A135" s="249" t="str">
        <f>IF(A134&lt;Input_!$C$36,'Crop Coeff'!A134+1,"")</f>
        <v/>
      </c>
      <c r="B135" t="str">
        <f>+IF(A135="","",IF(A135&lt;Input_!$C$29,Input_!$C$38,IF(A135&gt;Input_!$C$32,IF(A135&lt;Input_!$C$34,Input_!$C$40,B134-Input_!$C$78),MIN(B134+Input_!$C$77,Input_!C$40))))</f>
        <v/>
      </c>
      <c r="C135" s="249" t="str">
        <f>IF(C134&lt;Input_!$C$36,'Crop Coeff'!C134+1,"")</f>
        <v/>
      </c>
      <c r="D135" t="str">
        <f>+IF(C135="","",IF(C135&lt;Input_!$C$29,Input_!$C$38,IF(C135&gt;Input_!$C$32,IF(C135&lt;Input_!$C$34,Input_!$C$40,D134-Input_!$C$78),MIN(D134+Input_!$C$77,Input_!$C$40))))</f>
        <v/>
      </c>
      <c r="E135" t="str">
        <f>IF(Budget!G139&lt;Budget!$F$4,'Crop Coeff'!D135*Budget!G139/Budget!$F$4,'Crop Coeff'!D135)</f>
        <v/>
      </c>
    </row>
    <row r="136" spans="1:5" x14ac:dyDescent="0.2">
      <c r="A136" s="249" t="str">
        <f>IF(A135&lt;Input_!$C$36,'Crop Coeff'!A135+1,"")</f>
        <v/>
      </c>
      <c r="B136" t="str">
        <f>+IF(A136="","",IF(A136&lt;Input_!$C$29,Input_!$C$38,IF(A136&gt;Input_!$C$32,IF(A136&lt;Input_!$C$34,Input_!$C$40,B135-Input_!$C$78),MIN(B135+Input_!$C$77,Input_!C$40))))</f>
        <v/>
      </c>
      <c r="C136" s="249" t="str">
        <f>IF(C135&lt;Input_!$C$36,'Crop Coeff'!C135+1,"")</f>
        <v/>
      </c>
      <c r="D136" t="str">
        <f>+IF(C136="","",IF(C136&lt;Input_!$C$29,Input_!$C$38,IF(C136&gt;Input_!$C$32,IF(C136&lt;Input_!$C$34,Input_!$C$40,D135-Input_!$C$78),MIN(D135+Input_!$C$77,Input_!$C$40))))</f>
        <v/>
      </c>
      <c r="E136" t="str">
        <f>IF(Budget!G140&lt;Budget!$F$4,'Crop Coeff'!D136*Budget!G140/Budget!$F$4,'Crop Coeff'!D136)</f>
        <v/>
      </c>
    </row>
    <row r="137" spans="1:5" x14ac:dyDescent="0.2">
      <c r="A137" s="249" t="str">
        <f>IF(A136&lt;Input_!$C$36,'Crop Coeff'!A136+1,"")</f>
        <v/>
      </c>
      <c r="B137" t="str">
        <f>+IF(A137="","",IF(A137&lt;Input_!$C$29,Input_!$C$38,IF(A137&gt;Input_!$C$32,IF(A137&lt;Input_!$C$34,Input_!$C$40,B136-Input_!$C$78),MIN(B136+Input_!$C$77,Input_!C$40))))</f>
        <v/>
      </c>
      <c r="C137" s="249" t="str">
        <f>IF(C136&lt;Input_!$C$36,'Crop Coeff'!C136+1,"")</f>
        <v/>
      </c>
      <c r="D137" t="str">
        <f>+IF(C137="","",IF(C137&lt;Input_!$C$29,Input_!$C$38,IF(C137&gt;Input_!$C$32,IF(C137&lt;Input_!$C$34,Input_!$C$40,D136-Input_!$C$78),MIN(D136+Input_!$C$77,Input_!$C$40))))</f>
        <v/>
      </c>
      <c r="E137" t="str">
        <f>IF(Budget!G141&lt;Budget!$F$4,'Crop Coeff'!D137*Budget!G141/Budget!$F$4,'Crop Coeff'!D137)</f>
        <v/>
      </c>
    </row>
    <row r="138" spans="1:5" x14ac:dyDescent="0.2">
      <c r="A138" s="249" t="str">
        <f>IF(A137&lt;Input_!$C$36,'Crop Coeff'!A137+1,"")</f>
        <v/>
      </c>
      <c r="B138" t="str">
        <f>+IF(A138="","",IF(A138&lt;Input_!$C$29,Input_!$C$38,IF(A138&gt;Input_!$C$32,IF(A138&lt;Input_!$C$34,Input_!$C$40,B137-Input_!$C$78),MIN(B137+Input_!$C$77,Input_!C$40))))</f>
        <v/>
      </c>
      <c r="C138" s="249" t="str">
        <f>IF(C137&lt;Input_!$C$36,'Crop Coeff'!C137+1,"")</f>
        <v/>
      </c>
      <c r="D138" t="str">
        <f>+IF(C138="","",IF(C138&lt;Input_!$C$29,Input_!$C$38,IF(C138&gt;Input_!$C$32,IF(C138&lt;Input_!$C$34,Input_!$C$40,D137-Input_!$C$78),MIN(D137+Input_!$C$77,Input_!$C$40))))</f>
        <v/>
      </c>
      <c r="E138" t="str">
        <f>IF(Budget!G142&lt;Budget!$F$4,'Crop Coeff'!D138*Budget!G142/Budget!$F$4,'Crop Coeff'!D138)</f>
        <v/>
      </c>
    </row>
    <row r="139" spans="1:5" x14ac:dyDescent="0.2">
      <c r="A139" s="249" t="str">
        <f>IF(A138&lt;Input_!$C$36,'Crop Coeff'!A138+1,"")</f>
        <v/>
      </c>
      <c r="B139" t="str">
        <f>+IF(A139="","",IF(A139&lt;Input_!$C$29,Input_!$C$38,IF(A139&gt;Input_!$C$32,IF(A139&lt;Input_!$C$34,Input_!$C$40,B138-Input_!$C$78),MIN(B138+Input_!$C$77,Input_!C$40))))</f>
        <v/>
      </c>
      <c r="C139" s="249" t="str">
        <f>IF(C138&lt;Input_!$C$36,'Crop Coeff'!C138+1,"")</f>
        <v/>
      </c>
      <c r="D139" t="str">
        <f>+IF(C139="","",IF(C139&lt;Input_!$C$29,Input_!$C$38,IF(C139&gt;Input_!$C$32,IF(C139&lt;Input_!$C$34,Input_!$C$40,D138-Input_!$C$78),MIN(D138+Input_!$C$77,Input_!$C$40))))</f>
        <v/>
      </c>
      <c r="E139" t="str">
        <f>IF(Budget!G143&lt;Budget!$F$4,'Crop Coeff'!D139*Budget!G143/Budget!$F$4,'Crop Coeff'!D139)</f>
        <v/>
      </c>
    </row>
    <row r="140" spans="1:5" x14ac:dyDescent="0.2">
      <c r="A140" s="249" t="str">
        <f>IF(A139&lt;Input_!$C$36,'Crop Coeff'!A139+1,"")</f>
        <v/>
      </c>
      <c r="B140" t="str">
        <f>+IF(A140="","",IF(A140&lt;Input_!$C$29,Input_!$C$38,IF(A140&gt;Input_!$C$32,IF(A140&lt;Input_!$C$34,Input_!$C$40,B139-Input_!$C$78),MIN(B139+Input_!$C$77,Input_!C$40))))</f>
        <v/>
      </c>
      <c r="C140" s="249" t="str">
        <f>IF(C139&lt;Input_!$C$36,'Crop Coeff'!C139+1,"")</f>
        <v/>
      </c>
      <c r="D140" t="str">
        <f>+IF(C140="","",IF(C140&lt;Input_!$C$29,Input_!$C$38,IF(C140&gt;Input_!$C$32,IF(C140&lt;Input_!$C$34,Input_!$C$40,D139-Input_!$C$78),MIN(D139+Input_!$C$77,Input_!$C$40))))</f>
        <v/>
      </c>
      <c r="E140" t="str">
        <f>IF(Budget!G144&lt;Budget!$F$4,'Crop Coeff'!D140*Budget!G144/Budget!$F$4,'Crop Coeff'!D140)</f>
        <v/>
      </c>
    </row>
    <row r="141" spans="1:5" x14ac:dyDescent="0.2">
      <c r="A141" s="249" t="str">
        <f>IF(A140&lt;Input_!$C$36,'Crop Coeff'!A140+1,"")</f>
        <v/>
      </c>
      <c r="B141" t="str">
        <f>+IF(A141="","",IF(A141&lt;Input_!$C$29,Input_!$C$38,IF(A141&gt;Input_!$C$32,IF(A141&lt;Input_!$C$34,Input_!$C$40,B140-Input_!$C$78),MIN(B140+Input_!$C$77,Input_!C$40))))</f>
        <v/>
      </c>
      <c r="C141" s="249" t="str">
        <f>IF(C140&lt;Input_!$C$36,'Crop Coeff'!C140+1,"")</f>
        <v/>
      </c>
      <c r="D141" t="str">
        <f>+IF(C141="","",IF(C141&lt;Input_!$C$29,Input_!$C$38,IF(C141&gt;Input_!$C$32,IF(C141&lt;Input_!$C$34,Input_!$C$40,D140-Input_!$C$78),MIN(D140+Input_!$C$77,Input_!$C$40))))</f>
        <v/>
      </c>
      <c r="E141" t="str">
        <f>IF(Budget!G145&lt;Budget!$F$4,'Crop Coeff'!D141*Budget!G145/Budget!$F$4,'Crop Coeff'!D141)</f>
        <v/>
      </c>
    </row>
    <row r="142" spans="1:5" x14ac:dyDescent="0.2">
      <c r="A142" s="249" t="str">
        <f>IF(A141&lt;Input_!$C$36,'Crop Coeff'!A141+1,"")</f>
        <v/>
      </c>
      <c r="B142" t="str">
        <f>+IF(A142="","",IF(A142&lt;Input_!$C$29,Input_!$C$38,IF(A142&gt;Input_!$C$32,IF(A142&lt;Input_!$C$34,Input_!$C$40,B141-Input_!$C$78),MIN(B141+Input_!$C$77,Input_!C$40))))</f>
        <v/>
      </c>
    </row>
    <row r="143" spans="1:5" x14ac:dyDescent="0.2">
      <c r="A143" s="249" t="str">
        <f>IF(A142&lt;Input_!$C$36,'Crop Coeff'!A142+1,"")</f>
        <v/>
      </c>
      <c r="B143" t="str">
        <f>+IF(A143="","",IF(A143&lt;Input_!$C$29,Input_!$C$38,IF(A143&gt;Input_!$C$32,IF(A143&lt;Input_!$C$34,Input_!$C$40,B142-Input_!$C$78),MIN(B142+Input_!$C$77,Input_!C$40))))</f>
        <v/>
      </c>
    </row>
    <row r="144" spans="1:5" x14ac:dyDescent="0.2">
      <c r="A144" s="249" t="str">
        <f>IF(A143&lt;Input_!$C$36,'Crop Coeff'!A143+1,"")</f>
        <v/>
      </c>
      <c r="B144" t="str">
        <f>+IF(A144="","",IF(A144&lt;Input_!$C$29,Input_!$C$38,IF(A144&gt;Input_!$C$32,IF(A144&lt;Input_!$C$34,Input_!$C$40,B143-Input_!$C$78),MIN(B143+Input_!$C$77,Input_!C$40))))</f>
        <v/>
      </c>
    </row>
    <row r="145" spans="1:2" x14ac:dyDescent="0.2">
      <c r="A145" s="249" t="str">
        <f>IF(A144&lt;Input_!$C$36,'Crop Coeff'!A144+1,"")</f>
        <v/>
      </c>
      <c r="B145" t="str">
        <f>+IF(A145="","",IF(A145&lt;Input_!$C$29,Input_!$C$38,IF(A145&gt;Input_!$C$32,IF(A145&lt;Input_!$C$34,Input_!$C$40,B144-Input_!$C$78),MIN(B144+Input_!$C$77,Input_!C$40))))</f>
        <v/>
      </c>
    </row>
    <row r="146" spans="1:2" x14ac:dyDescent="0.2">
      <c r="A146" s="249" t="str">
        <f>IF(A145&lt;Input_!$C$36,'Crop Coeff'!A145+1,"")</f>
        <v/>
      </c>
      <c r="B146" t="str">
        <f>+IF(A146="","",IF(A146&lt;Input_!$C$29,Input_!$C$38,IF(A146&gt;Input_!$C$32,IF(A146&lt;Input_!$C$34,Input_!$C$40,B145-Input_!$C$78),MIN(B145+Input_!$C$77,Input_!C$40))))</f>
        <v/>
      </c>
    </row>
    <row r="147" spans="1:2" x14ac:dyDescent="0.2">
      <c r="A147" s="249" t="str">
        <f>IF(A146&lt;Input_!$C$36,'Crop Coeff'!A146+1,"")</f>
        <v/>
      </c>
      <c r="B147" t="str">
        <f>+IF(A147="","",IF(A147&lt;Input_!$C$29,Input_!$C$38,IF(A147&gt;Input_!$C$32,IF(A147&lt;Input_!$C$34,Input_!$C$40,B146-Input_!$C$78),MIN(B146+Input_!$C$77,Input_!C$40))))</f>
        <v/>
      </c>
    </row>
    <row r="148" spans="1:2" x14ac:dyDescent="0.2">
      <c r="A148" s="249" t="str">
        <f>IF(A147&lt;Input_!$C$36,'Crop Coeff'!A147+1,"")</f>
        <v/>
      </c>
      <c r="B148" t="str">
        <f>+IF(A148="","",IF(A148&lt;Input_!$C$29,Input_!$C$38,IF(A148&gt;Input_!$C$32,IF(A148&lt;Input_!$C$34,Input_!$C$40,B147-Input_!$C$78),MIN(B147+Input_!$C$77,Input_!C$40))))</f>
        <v/>
      </c>
    </row>
    <row r="149" spans="1:2" x14ac:dyDescent="0.2">
      <c r="A149" s="249" t="str">
        <f>IF(A148&lt;Input_!$C$36,'Crop Coeff'!A148+1,"")</f>
        <v/>
      </c>
      <c r="B149" t="str">
        <f>+IF(A149="","",IF(A149&lt;Input_!$C$29,Input_!$C$38,IF(A149&gt;Input_!$C$32,IF(A149&lt;Input_!$C$34,Input_!$C$40,B148-Input_!$C$78),MIN(B148+Input_!$C$77,Input_!C$40))))</f>
        <v/>
      </c>
    </row>
    <row r="150" spans="1:2" x14ac:dyDescent="0.2">
      <c r="A150" s="249" t="str">
        <f>IF(A149&lt;Input_!$C$36,'Crop Coeff'!A149+1,"")</f>
        <v/>
      </c>
      <c r="B150" t="str">
        <f>+IF(A150="","",IF(A150&lt;Input_!$C$29,Input_!$C$38,IF(A150&gt;Input_!$C$32,IF(A150&lt;Input_!$C$34,Input_!$C$40,B149-Input_!$C$78),MIN(B149+Input_!$C$77,Input_!C$40))))</f>
        <v/>
      </c>
    </row>
    <row r="151" spans="1:2" x14ac:dyDescent="0.2">
      <c r="A151" s="249" t="str">
        <f>IF(A150&lt;Input_!$C$36,'Crop Coeff'!A150+1,"")</f>
        <v/>
      </c>
      <c r="B151" t="str">
        <f>+IF(A151="","",IF(A151&lt;Input_!$C$29,Input_!$C$38,IF(A151&gt;Input_!$C$32,IF(A151&lt;Input_!$C$34,Input_!$C$40,B150-Input_!$C$78),MIN(B150+Input_!$C$77,Input_!C$40))))</f>
        <v/>
      </c>
    </row>
    <row r="152" spans="1:2" x14ac:dyDescent="0.2">
      <c r="A152" s="249" t="str">
        <f>IF(A151&lt;Input_!$C$36,'Crop Coeff'!A151+1,"")</f>
        <v/>
      </c>
      <c r="B152" t="str">
        <f>+IF(A152="","",IF(A152&lt;Input_!$C$29,Input_!$C$38,IF(A152&gt;Input_!$C$32,IF(A152&lt;Input_!$C$34,Input_!$C$40,B151-Input_!$C$78),MIN(B151+Input_!$C$77,Input_!C$40))))</f>
        <v/>
      </c>
    </row>
    <row r="153" spans="1:2" x14ac:dyDescent="0.2">
      <c r="A153" s="249" t="str">
        <f>IF(A152&lt;Input_!$C$36,'Crop Coeff'!A152+1,"")</f>
        <v/>
      </c>
      <c r="B153" t="str">
        <f>+IF(A153="","",IF(A153&lt;Input_!$C$29,Input_!$C$38,IF(A153&gt;Input_!$C$32,IF(A153&lt;Input_!$C$34,Input_!$C$40,B152-Input_!$C$78),MIN(B152+Input_!$C$77,Input_!C$40))))</f>
        <v/>
      </c>
    </row>
    <row r="154" spans="1:2" x14ac:dyDescent="0.2">
      <c r="A154" s="249" t="str">
        <f>IF(A153&lt;Input_!$C$36,'Crop Coeff'!A153+1,"")</f>
        <v/>
      </c>
      <c r="B154" t="str">
        <f>+IF(A154="","",IF(A154&lt;Input_!$C$29,Input_!$C$38,IF(A154&gt;Input_!$C$32,IF(A154&lt;Input_!$C$34,Input_!$C$40,B153-Input_!$C$78),MIN(B153+Input_!$C$77,Input_!C$40))))</f>
        <v/>
      </c>
    </row>
    <row r="155" spans="1:2" x14ac:dyDescent="0.2">
      <c r="A155" s="249" t="str">
        <f>IF(A154&lt;Input_!$C$36,'Crop Coeff'!A154+1,"")</f>
        <v/>
      </c>
      <c r="B155" t="str">
        <f>+IF(A155="","",IF(A155&lt;Input_!$C$29,Input_!$C$38,IF(A155&gt;Input_!$C$32,IF(A155&lt;Input_!$C$34,Input_!$C$40,B154-Input_!$C$78),MIN(B154+Input_!$C$77,Input_!C$40))))</f>
        <v/>
      </c>
    </row>
    <row r="156" spans="1:2" x14ac:dyDescent="0.2">
      <c r="A156" s="249" t="str">
        <f>IF(A155&lt;Input_!$C$36,'Crop Coeff'!A155+1,"")</f>
        <v/>
      </c>
      <c r="B156" t="str">
        <f>+IF(A156="","",IF(A156&lt;Input_!$C$29,Input_!$C$38,IF(A156&gt;Input_!$C$32,IF(A156&lt;Input_!$C$34,Input_!$C$40,B155-Input_!$C$78),MIN(B155+Input_!$C$77,Input_!C$40))))</f>
        <v/>
      </c>
    </row>
    <row r="157" spans="1:2" x14ac:dyDescent="0.2">
      <c r="A157" s="249" t="str">
        <f>IF(A156&lt;Input_!$C$36,'Crop Coeff'!A156+1,"")</f>
        <v/>
      </c>
      <c r="B157" t="str">
        <f>+IF(A157="","",IF(A157&lt;Input_!$C$29,Input_!$C$38,IF(A157&gt;Input_!$C$32,IF(A157&lt;Input_!$C$34,Input_!$C$40,B156-Input_!$C$78),MIN(B156+Input_!$C$77,Input_!C$40))))</f>
        <v/>
      </c>
    </row>
    <row r="158" spans="1:2" x14ac:dyDescent="0.2">
      <c r="A158" s="249" t="str">
        <f>IF(A157&lt;Input_!$C$36,'Crop Coeff'!A157+1,"")</f>
        <v/>
      </c>
      <c r="B158" t="str">
        <f>+IF(A158="","",IF(A158&lt;Input_!$C$29,Input_!$C$38,IF(A158&gt;Input_!$C$32,IF(A158&lt;Input_!$C$34,Input_!$C$40,B157-Input_!$C$78),MIN(B157+Input_!$C$77,Input_!C$40))))</f>
        <v/>
      </c>
    </row>
    <row r="159" spans="1:2" x14ac:dyDescent="0.2">
      <c r="A159" s="249" t="str">
        <f>IF(A158&lt;Input_!$C$36,'Crop Coeff'!A158+1,"")</f>
        <v/>
      </c>
      <c r="B159" t="str">
        <f>+IF(A159="","",IF(A159&lt;Input_!$C$29,Input_!$C$38,IF(A159&gt;Input_!$C$32,IF(A159&lt;Input_!$C$34,Input_!$C$40,B158-Input_!$C$78),MIN(B158+Input_!$C$77,Input_!C$40))))</f>
        <v/>
      </c>
    </row>
    <row r="160" spans="1:2" x14ac:dyDescent="0.2">
      <c r="A160" s="249" t="str">
        <f>IF(A159&lt;Input_!$C$36,'Crop Coeff'!A159+1,"")</f>
        <v/>
      </c>
      <c r="B160" t="str">
        <f>+IF(A160="","",IF(A160&lt;Input_!$C$29,Input_!$C$38,IF(A160&gt;Input_!$C$32,IF(A160&lt;Input_!$C$34,Input_!$C$40,B159-Input_!$C$78),MIN(B159+Input_!$C$77,Input_!C$40))))</f>
        <v/>
      </c>
    </row>
    <row r="161" spans="1:2" x14ac:dyDescent="0.2">
      <c r="A161" s="249" t="str">
        <f>IF(A160&lt;Input_!$C$36,'Crop Coeff'!A160+1,"")</f>
        <v/>
      </c>
      <c r="B161" t="str">
        <f>+IF(A161="","",IF(A161&lt;Input_!$C$29,Input_!$C$38,IF(A161&gt;Input_!$C$32,IF(A161&lt;Input_!$C$34,Input_!$C$40,B160-Input_!$C$78),MIN(B160+Input_!$C$77,Input_!C$40))))</f>
        <v/>
      </c>
    </row>
    <row r="162" spans="1:2" x14ac:dyDescent="0.2">
      <c r="A162" s="249" t="str">
        <f>IF(A161&lt;Input_!$C$36,'Crop Coeff'!A161+1,"")</f>
        <v/>
      </c>
      <c r="B162" t="str">
        <f>+IF(A162="","",IF(A162&lt;Input_!$C$29,Input_!$C$38,IF(A162&gt;Input_!$C$32,IF(A162&lt;Input_!$C$34,Input_!$C$40,B161-Input_!$C$78),MIN(B161+Input_!$C$77,Input_!C$40))))</f>
        <v/>
      </c>
    </row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0D66E-ABBF-4212-BA59-96B3C51BB470}">
  <dimension ref="A1:F57"/>
  <sheetViews>
    <sheetView workbookViewId="0">
      <selection activeCell="G15" sqref="G15"/>
    </sheetView>
  </sheetViews>
  <sheetFormatPr defaultRowHeight="12.75" x14ac:dyDescent="0.2"/>
  <cols>
    <col min="1" max="1" width="18.85546875" customWidth="1"/>
    <col min="2" max="2" width="11.42578125" bestFit="1" customWidth="1"/>
    <col min="3" max="3" width="9.140625" customWidth="1"/>
  </cols>
  <sheetData>
    <row r="1" spans="1:6" x14ac:dyDescent="0.2">
      <c r="A1" t="s">
        <v>157</v>
      </c>
      <c r="C1" t="str">
        <f>Input!B2</f>
        <v>Colby 2024 - AI Project</v>
      </c>
    </row>
    <row r="2" spans="1:6" x14ac:dyDescent="0.2">
      <c r="A2" t="s">
        <v>12</v>
      </c>
      <c r="B2" t="s">
        <v>87</v>
      </c>
      <c r="C2" t="s">
        <v>88</v>
      </c>
      <c r="D2" t="s">
        <v>16</v>
      </c>
      <c r="E2" t="s">
        <v>150</v>
      </c>
      <c r="F2" t="s">
        <v>17</v>
      </c>
    </row>
    <row r="3" spans="1:6" x14ac:dyDescent="0.2">
      <c r="A3" t="s">
        <v>151</v>
      </c>
      <c r="B3" t="s">
        <v>81</v>
      </c>
      <c r="C3" t="s">
        <v>81</v>
      </c>
      <c r="D3" t="s">
        <v>81</v>
      </c>
      <c r="E3" t="s">
        <v>81</v>
      </c>
      <c r="F3" t="s">
        <v>81</v>
      </c>
    </row>
    <row r="4" spans="1:6" x14ac:dyDescent="0.2">
      <c r="A4" t="s">
        <v>86</v>
      </c>
      <c r="B4">
        <f>SUM(Budget!B17:B167)</f>
        <v>19.239999999999991</v>
      </c>
      <c r="C4">
        <f>SUM(Budget!C17:C167)</f>
        <v>15.55562746570701</v>
      </c>
      <c r="D4">
        <f>SUM(Budget!D17:D167)</f>
        <v>5.6199999999999992</v>
      </c>
      <c r="E4">
        <f>SUM(Budget!J17:J167)</f>
        <v>3.9575000000000005</v>
      </c>
      <c r="F4">
        <f>SUM(Budget!E17:E167)</f>
        <v>8.26</v>
      </c>
    </row>
    <row r="6" spans="1:6" x14ac:dyDescent="0.2">
      <c r="A6" t="s">
        <v>156</v>
      </c>
      <c r="F6">
        <v>0.8</v>
      </c>
    </row>
    <row r="8" spans="1:6" x14ac:dyDescent="0.2">
      <c r="A8" t="s">
        <v>155</v>
      </c>
    </row>
    <row r="10" spans="1:6" x14ac:dyDescent="0.2">
      <c r="A10" t="s">
        <v>152</v>
      </c>
      <c r="B10" t="s">
        <v>154</v>
      </c>
      <c r="C10" t="s">
        <v>153</v>
      </c>
    </row>
    <row r="11" spans="1:6" x14ac:dyDescent="0.2">
      <c r="B11" t="s">
        <v>81</v>
      </c>
      <c r="C11" t="s">
        <v>81</v>
      </c>
    </row>
    <row r="12" spans="1:6" x14ac:dyDescent="0.2">
      <c r="A12" s="249">
        <v>45469</v>
      </c>
      <c r="B12">
        <v>1</v>
      </c>
      <c r="C12">
        <f>IF(B12="","",$F$6*B12)</f>
        <v>0.8</v>
      </c>
    </row>
    <row r="13" spans="1:6" x14ac:dyDescent="0.2">
      <c r="A13" s="249">
        <v>45483</v>
      </c>
      <c r="B13">
        <v>1</v>
      </c>
      <c r="C13">
        <f t="shared" ref="C13:C30" si="0">IF(B13="","",$F$6*B13)</f>
        <v>0.8</v>
      </c>
    </row>
    <row r="14" spans="1:6" x14ac:dyDescent="0.2">
      <c r="A14" s="249"/>
      <c r="C14" t="str">
        <f t="shared" si="0"/>
        <v/>
      </c>
    </row>
    <row r="15" spans="1:6" x14ac:dyDescent="0.2">
      <c r="A15" s="249"/>
      <c r="C15" t="str">
        <f t="shared" si="0"/>
        <v/>
      </c>
    </row>
    <row r="16" spans="1:6" x14ac:dyDescent="0.2">
      <c r="A16" s="249"/>
      <c r="C16" t="str">
        <f t="shared" si="0"/>
        <v/>
      </c>
    </row>
    <row r="17" spans="1:3" x14ac:dyDescent="0.2">
      <c r="A17" s="249"/>
      <c r="C17" t="str">
        <f t="shared" si="0"/>
        <v/>
      </c>
    </row>
    <row r="18" spans="1:3" x14ac:dyDescent="0.2">
      <c r="A18" s="249"/>
      <c r="C18" t="str">
        <f t="shared" si="0"/>
        <v/>
      </c>
    </row>
    <row r="19" spans="1:3" x14ac:dyDescent="0.2">
      <c r="A19" s="249"/>
      <c r="C19" t="str">
        <f t="shared" si="0"/>
        <v/>
      </c>
    </row>
    <row r="20" spans="1:3" x14ac:dyDescent="0.2">
      <c r="A20" s="249"/>
      <c r="C20" t="str">
        <f t="shared" si="0"/>
        <v/>
      </c>
    </row>
    <row r="21" spans="1:3" x14ac:dyDescent="0.2">
      <c r="A21" s="249"/>
      <c r="C21" t="str">
        <f t="shared" si="0"/>
        <v/>
      </c>
    </row>
    <row r="22" spans="1:3" x14ac:dyDescent="0.2">
      <c r="A22" s="249"/>
      <c r="C22" t="str">
        <f t="shared" si="0"/>
        <v/>
      </c>
    </row>
    <row r="23" spans="1:3" x14ac:dyDescent="0.2">
      <c r="A23" s="249"/>
      <c r="C23" t="str">
        <f t="shared" si="0"/>
        <v/>
      </c>
    </row>
    <row r="24" spans="1:3" x14ac:dyDescent="0.2">
      <c r="A24" s="249"/>
      <c r="C24" t="str">
        <f t="shared" si="0"/>
        <v/>
      </c>
    </row>
    <row r="25" spans="1:3" x14ac:dyDescent="0.2">
      <c r="A25" s="249"/>
      <c r="C25" t="str">
        <f t="shared" si="0"/>
        <v/>
      </c>
    </row>
    <row r="26" spans="1:3" x14ac:dyDescent="0.2">
      <c r="A26" s="249"/>
      <c r="C26" t="str">
        <f t="shared" si="0"/>
        <v/>
      </c>
    </row>
    <row r="27" spans="1:3" x14ac:dyDescent="0.2">
      <c r="A27" s="249"/>
      <c r="C27" t="str">
        <f t="shared" si="0"/>
        <v/>
      </c>
    </row>
    <row r="28" spans="1:3" x14ac:dyDescent="0.2">
      <c r="A28" s="249"/>
      <c r="C28" t="str">
        <f t="shared" si="0"/>
        <v/>
      </c>
    </row>
    <row r="29" spans="1:3" x14ac:dyDescent="0.2">
      <c r="A29" s="249"/>
      <c r="C29" t="str">
        <f t="shared" si="0"/>
        <v/>
      </c>
    </row>
    <row r="30" spans="1:3" x14ac:dyDescent="0.2">
      <c r="A30" s="249"/>
      <c r="C30" t="str">
        <f t="shared" si="0"/>
        <v/>
      </c>
    </row>
    <row r="31" spans="1:3" x14ac:dyDescent="0.2">
      <c r="A31" s="249"/>
    </row>
    <row r="32" spans="1:3" x14ac:dyDescent="0.2">
      <c r="A32" s="249"/>
    </row>
    <row r="33" spans="1:1" x14ac:dyDescent="0.2">
      <c r="A33" s="249"/>
    </row>
    <row r="34" spans="1:1" x14ac:dyDescent="0.2">
      <c r="A34" s="249"/>
    </row>
    <row r="35" spans="1:1" x14ac:dyDescent="0.2">
      <c r="A35" s="249"/>
    </row>
    <row r="36" spans="1:1" x14ac:dyDescent="0.2">
      <c r="A36" s="249"/>
    </row>
    <row r="37" spans="1:1" x14ac:dyDescent="0.2">
      <c r="A37" s="249"/>
    </row>
    <row r="38" spans="1:1" x14ac:dyDescent="0.2">
      <c r="A38" s="249"/>
    </row>
    <row r="39" spans="1:1" x14ac:dyDescent="0.2">
      <c r="A39" s="249"/>
    </row>
    <row r="40" spans="1:1" x14ac:dyDescent="0.2">
      <c r="A40" s="249"/>
    </row>
    <row r="41" spans="1:1" x14ac:dyDescent="0.2">
      <c r="A41" s="249"/>
    </row>
    <row r="42" spans="1:1" x14ac:dyDescent="0.2">
      <c r="A42" s="249"/>
    </row>
    <row r="43" spans="1:1" x14ac:dyDescent="0.2">
      <c r="A43" s="249"/>
    </row>
    <row r="44" spans="1:1" x14ac:dyDescent="0.2">
      <c r="A44" s="249"/>
    </row>
    <row r="45" spans="1:1" x14ac:dyDescent="0.2">
      <c r="A45" s="249"/>
    </row>
    <row r="46" spans="1:1" x14ac:dyDescent="0.2">
      <c r="A46" s="249"/>
    </row>
    <row r="47" spans="1:1" x14ac:dyDescent="0.2">
      <c r="A47" s="249"/>
    </row>
    <row r="48" spans="1:1" x14ac:dyDescent="0.2">
      <c r="A48" s="249"/>
    </row>
    <row r="49" spans="1:1" x14ac:dyDescent="0.2">
      <c r="A49" s="249"/>
    </row>
    <row r="50" spans="1:1" x14ac:dyDescent="0.2">
      <c r="A50" s="249"/>
    </row>
    <row r="51" spans="1:1" x14ac:dyDescent="0.2">
      <c r="A51" s="249"/>
    </row>
    <row r="52" spans="1:1" x14ac:dyDescent="0.2">
      <c r="A52" s="249"/>
    </row>
    <row r="53" spans="1:1" x14ac:dyDescent="0.2">
      <c r="A53" s="249"/>
    </row>
    <row r="54" spans="1:1" x14ac:dyDescent="0.2">
      <c r="A54" s="249"/>
    </row>
    <row r="55" spans="1:1" x14ac:dyDescent="0.2">
      <c r="A55" s="249"/>
    </row>
    <row r="56" spans="1:1" x14ac:dyDescent="0.2">
      <c r="A56" s="249"/>
    </row>
    <row r="57" spans="1:1" x14ac:dyDescent="0.2">
      <c r="A57" s="24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66515-65CB-D149-A52B-719CF4F9217C}">
  <dimension ref="A1:Y648"/>
  <sheetViews>
    <sheetView zoomScale="70" zoomScaleNormal="70" workbookViewId="0">
      <pane ySplit="15" topLeftCell="A16" activePane="bottomLeft" state="frozen"/>
      <selection pane="bottomLeft" activeCell="F17" sqref="F17"/>
    </sheetView>
  </sheetViews>
  <sheetFormatPr defaultColWidth="9.140625" defaultRowHeight="15.75" customHeight="1" x14ac:dyDescent="0.2"/>
  <cols>
    <col min="1" max="1" width="9.140625" style="1"/>
    <col min="2" max="2" width="11.42578125" style="1" customWidth="1"/>
    <col min="3" max="3" width="12.42578125" style="2" customWidth="1"/>
    <col min="4" max="4" width="11.42578125" style="1" customWidth="1"/>
    <col min="5" max="5" width="10.42578125" style="1" customWidth="1"/>
    <col min="6" max="6" width="11.28515625" style="3" customWidth="1"/>
    <col min="7" max="8" width="11.42578125" style="53" customWidth="1"/>
    <col min="9" max="9" width="12.42578125" style="62" customWidth="1"/>
    <col min="10" max="10" width="10.7109375" style="96" customWidth="1"/>
    <col min="11" max="11" width="10.85546875" style="2" customWidth="1"/>
    <col min="12" max="13" width="9.140625" style="2"/>
    <col min="14" max="24" width="9.140625" style="9"/>
    <col min="25" max="25" width="9.140625" style="8"/>
    <col min="26" max="16384" width="9.140625" style="2"/>
  </cols>
  <sheetData>
    <row r="1" spans="1:24" s="8" customFormat="1" ht="15.75" customHeight="1" thickBot="1" x14ac:dyDescent="0.3">
      <c r="A1" s="217" t="s">
        <v>215</v>
      </c>
      <c r="B1" s="1"/>
      <c r="C1" s="2"/>
      <c r="D1" s="1"/>
      <c r="E1" s="1"/>
      <c r="F1" s="3"/>
      <c r="G1" s="53"/>
      <c r="H1" s="53"/>
      <c r="I1" s="62"/>
      <c r="J1" s="96"/>
      <c r="K1" s="2"/>
      <c r="L1" s="2"/>
      <c r="M1" s="2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1:24" s="8" customFormat="1" ht="15.75" customHeight="1" thickBot="1" x14ac:dyDescent="0.25">
      <c r="A2" s="80" t="str">
        <f>Input!B2</f>
        <v>Colby 2024 - AI Project</v>
      </c>
      <c r="B2" s="81"/>
      <c r="C2" s="82"/>
      <c r="D2" s="81"/>
      <c r="E2" s="81"/>
      <c r="F2" s="83"/>
      <c r="G2" s="84"/>
      <c r="H2" s="53"/>
      <c r="I2" s="62"/>
      <c r="J2" s="96"/>
      <c r="K2" s="2"/>
      <c r="L2" s="2"/>
      <c r="M2" s="2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s="8" customFormat="1" ht="15.75" customHeight="1" thickBot="1" x14ac:dyDescent="0.25">
      <c r="A3" s="34"/>
      <c r="B3" s="1"/>
      <c r="C3" s="2"/>
      <c r="D3" s="76"/>
      <c r="E3" s="1"/>
      <c r="F3" s="3"/>
      <c r="G3" s="200" t="s">
        <v>174</v>
      </c>
      <c r="H3" s="201"/>
      <c r="I3" s="201"/>
      <c r="J3" s="202"/>
      <c r="K3" s="2"/>
      <c r="L3" s="2"/>
      <c r="M3" s="2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s="8" customFormat="1" ht="15.75" customHeight="1" x14ac:dyDescent="0.2">
      <c r="A4" s="18" t="s">
        <v>111</v>
      </c>
      <c r="B4" s="40"/>
      <c r="C4" s="41"/>
      <c r="D4" s="1"/>
      <c r="E4" s="40"/>
      <c r="F4" s="231">
        <v>0.5</v>
      </c>
      <c r="G4" s="203" t="s">
        <v>175</v>
      </c>
      <c r="H4" s="204"/>
      <c r="I4" s="204"/>
      <c r="J4" s="205"/>
      <c r="K4" s="2"/>
      <c r="L4" s="2"/>
      <c r="M4" s="2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 s="8" customFormat="1" ht="15.75" customHeight="1" x14ac:dyDescent="0.2">
      <c r="A5" s="42" t="s">
        <v>112</v>
      </c>
      <c r="B5" s="7"/>
      <c r="D5" s="7"/>
      <c r="E5" s="7"/>
      <c r="F5" s="172"/>
      <c r="G5" s="203" t="s">
        <v>176</v>
      </c>
      <c r="H5" s="204"/>
      <c r="I5" s="204"/>
      <c r="J5" s="205"/>
      <c r="K5" s="2"/>
      <c r="L5" s="2"/>
      <c r="M5" s="2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spans="1:24" s="8" customFormat="1" ht="15.75" customHeight="1" thickBot="1" x14ac:dyDescent="0.25">
      <c r="A6" s="42"/>
      <c r="B6" s="7"/>
      <c r="D6" s="7"/>
      <c r="E6" s="7"/>
      <c r="F6" s="172"/>
      <c r="G6" s="206" t="s">
        <v>177</v>
      </c>
      <c r="H6" s="207"/>
      <c r="I6" s="208"/>
      <c r="J6" s="209"/>
      <c r="K6" s="61"/>
      <c r="L6" s="61"/>
      <c r="M6" s="2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4" s="8" customFormat="1" ht="15.75" customHeight="1" thickBot="1" x14ac:dyDescent="0.25">
      <c r="A7" s="43" t="s">
        <v>113</v>
      </c>
      <c r="B7" s="44"/>
      <c r="C7" s="45"/>
      <c r="D7" s="76"/>
      <c r="E7" s="46">
        <f>+Input!C13</f>
        <v>45431</v>
      </c>
      <c r="F7" s="232">
        <v>1</v>
      </c>
      <c r="G7" s="210" t="s">
        <v>178</v>
      </c>
      <c r="H7" s="211"/>
      <c r="I7" s="211"/>
      <c r="J7" s="212"/>
      <c r="K7" s="2"/>
      <c r="L7" s="2"/>
      <c r="M7" s="2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s="8" customFormat="1" ht="15.75" customHeight="1" thickBot="1" x14ac:dyDescent="0.25">
      <c r="A8" s="2"/>
      <c r="B8" s="52"/>
      <c r="C8" s="53"/>
      <c r="D8" s="52"/>
      <c r="E8" s="1"/>
      <c r="F8" s="3"/>
      <c r="G8" s="213" t="s">
        <v>179</v>
      </c>
      <c r="H8" s="214"/>
      <c r="I8" s="215"/>
      <c r="J8" s="216"/>
      <c r="L8" s="2"/>
      <c r="M8" s="2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 s="8" customFormat="1" ht="15.75" customHeight="1" thickBot="1" x14ac:dyDescent="0.25">
      <c r="A9" s="52"/>
      <c r="B9" s="52"/>
      <c r="C9" s="49" t="s">
        <v>99</v>
      </c>
      <c r="D9" s="52"/>
      <c r="E9" s="1"/>
      <c r="F9" s="3"/>
      <c r="G9" s="53"/>
      <c r="H9" s="69"/>
      <c r="I9" s="63"/>
      <c r="J9" s="71"/>
      <c r="L9" s="2"/>
      <c r="M9" s="2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spans="1:24" s="8" customFormat="1" ht="15.75" customHeight="1" x14ac:dyDescent="0.2">
      <c r="A10" s="39"/>
      <c r="B10" s="56" t="s">
        <v>4</v>
      </c>
      <c r="C10" s="36" t="s">
        <v>77</v>
      </c>
      <c r="D10" s="56" t="s">
        <v>4</v>
      </c>
      <c r="E10" s="56" t="s">
        <v>4</v>
      </c>
      <c r="F10" s="57" t="s">
        <v>4</v>
      </c>
      <c r="G10" s="74"/>
      <c r="H10" s="70" t="s">
        <v>5</v>
      </c>
      <c r="I10" s="64" t="s">
        <v>107</v>
      </c>
      <c r="J10" s="196" t="s">
        <v>138</v>
      </c>
      <c r="K10" s="2"/>
      <c r="L10" s="2"/>
      <c r="M10" s="2"/>
      <c r="N10" s="233"/>
      <c r="O10" s="233"/>
      <c r="P10" s="233" t="s">
        <v>8</v>
      </c>
      <c r="Q10" s="233" t="s">
        <v>8</v>
      </c>
      <c r="R10" s="233" t="s">
        <v>5</v>
      </c>
      <c r="S10" s="233" t="s">
        <v>8</v>
      </c>
      <c r="T10" s="233" t="s">
        <v>76</v>
      </c>
      <c r="U10" s="233"/>
      <c r="V10" s="233"/>
      <c r="W10" s="233"/>
      <c r="X10" s="233"/>
    </row>
    <row r="11" spans="1:24" s="8" customFormat="1" ht="15.75" customHeight="1" x14ac:dyDescent="0.2">
      <c r="A11" s="37"/>
      <c r="B11" s="54" t="s">
        <v>78</v>
      </c>
      <c r="C11" s="10" t="s">
        <v>78</v>
      </c>
      <c r="D11" s="54" t="s">
        <v>79</v>
      </c>
      <c r="E11" s="54" t="s">
        <v>79</v>
      </c>
      <c r="F11" s="58" t="s">
        <v>27</v>
      </c>
      <c r="G11" s="71" t="s">
        <v>77</v>
      </c>
      <c r="H11" s="71" t="s">
        <v>9</v>
      </c>
      <c r="I11" s="65" t="s">
        <v>8</v>
      </c>
      <c r="J11" s="197" t="s">
        <v>16</v>
      </c>
      <c r="K11" s="2"/>
      <c r="L11" s="2"/>
      <c r="M11" s="2"/>
      <c r="N11" s="233"/>
      <c r="O11" s="233"/>
      <c r="P11" s="233" t="s">
        <v>10</v>
      </c>
      <c r="Q11" s="233" t="s">
        <v>10</v>
      </c>
      <c r="R11" s="233" t="s">
        <v>8</v>
      </c>
      <c r="S11" s="233" t="s">
        <v>10</v>
      </c>
      <c r="T11" s="233" t="s">
        <v>109</v>
      </c>
      <c r="U11" s="233"/>
      <c r="V11" s="233"/>
      <c r="W11" s="233"/>
      <c r="X11" s="233"/>
    </row>
    <row r="12" spans="1:24" s="8" customFormat="1" ht="15.75" customHeight="1" x14ac:dyDescent="0.2">
      <c r="A12" s="37"/>
      <c r="B12" s="54" t="s">
        <v>11</v>
      </c>
      <c r="C12" s="10" t="s">
        <v>12</v>
      </c>
      <c r="D12" s="54" t="s">
        <v>26</v>
      </c>
      <c r="E12" s="54" t="s">
        <v>82</v>
      </c>
      <c r="F12" s="58" t="s">
        <v>9</v>
      </c>
      <c r="G12" s="71" t="s">
        <v>9</v>
      </c>
      <c r="H12" s="71" t="s">
        <v>75</v>
      </c>
      <c r="I12" s="65" t="s">
        <v>108</v>
      </c>
      <c r="J12" s="197"/>
      <c r="K12" s="2"/>
      <c r="L12" s="2"/>
      <c r="M12" s="2"/>
      <c r="N12" s="233"/>
      <c r="O12" s="233" t="s">
        <v>13</v>
      </c>
      <c r="P12" s="233" t="s">
        <v>7</v>
      </c>
      <c r="Q12" s="233" t="s">
        <v>71</v>
      </c>
      <c r="R12" s="233" t="s">
        <v>70</v>
      </c>
      <c r="S12" s="233" t="s">
        <v>6</v>
      </c>
      <c r="T12" s="233" t="s">
        <v>110</v>
      </c>
      <c r="U12" s="233" t="s">
        <v>33</v>
      </c>
      <c r="V12" s="233" t="s">
        <v>33</v>
      </c>
      <c r="W12" s="233" t="s">
        <v>33</v>
      </c>
      <c r="X12" s="233" t="s">
        <v>33</v>
      </c>
    </row>
    <row r="13" spans="1:24" s="8" customFormat="1" ht="15.75" customHeight="1" x14ac:dyDescent="0.2">
      <c r="A13" s="37"/>
      <c r="B13" s="54" t="s">
        <v>14</v>
      </c>
      <c r="C13" s="10" t="s">
        <v>15</v>
      </c>
      <c r="D13" s="54" t="s">
        <v>16</v>
      </c>
      <c r="E13" s="54" t="s">
        <v>17</v>
      </c>
      <c r="F13" s="58" t="s">
        <v>105</v>
      </c>
      <c r="G13" s="71" t="s">
        <v>105</v>
      </c>
      <c r="H13" s="71" t="s">
        <v>74</v>
      </c>
      <c r="I13" s="65"/>
      <c r="J13" s="197"/>
      <c r="K13" s="2"/>
      <c r="L13" s="2"/>
      <c r="M13" s="2"/>
      <c r="N13" s="233"/>
      <c r="O13" s="233" t="s">
        <v>19</v>
      </c>
      <c r="P13" s="233" t="s">
        <v>20</v>
      </c>
      <c r="Q13" s="233" t="s">
        <v>72</v>
      </c>
      <c r="R13" s="233"/>
      <c r="S13" s="233"/>
      <c r="T13" s="233" t="s">
        <v>80</v>
      </c>
      <c r="U13" s="233" t="s">
        <v>34</v>
      </c>
      <c r="V13" s="233" t="s">
        <v>35</v>
      </c>
      <c r="W13" s="233" t="s">
        <v>16</v>
      </c>
      <c r="X13" s="233" t="s">
        <v>36</v>
      </c>
    </row>
    <row r="14" spans="1:24" s="8" customFormat="1" ht="15.75" customHeight="1" x14ac:dyDescent="0.2">
      <c r="A14" s="37"/>
      <c r="B14" s="54" t="s">
        <v>100</v>
      </c>
      <c r="C14" s="10" t="s">
        <v>101</v>
      </c>
      <c r="D14" s="54" t="s">
        <v>102</v>
      </c>
      <c r="E14" s="54" t="s">
        <v>103</v>
      </c>
      <c r="F14" s="58" t="s">
        <v>106</v>
      </c>
      <c r="G14" s="71" t="s">
        <v>106</v>
      </c>
      <c r="H14" s="71" t="s">
        <v>104</v>
      </c>
      <c r="I14" s="65"/>
      <c r="J14" s="197"/>
      <c r="K14" s="2"/>
      <c r="L14" s="2"/>
      <c r="M14" s="2"/>
      <c r="N14" s="233"/>
      <c r="O14" s="233"/>
      <c r="P14" s="233"/>
      <c r="Q14" s="233"/>
      <c r="R14" s="233"/>
      <c r="S14" s="233"/>
      <c r="T14" s="233" t="s">
        <v>18</v>
      </c>
      <c r="U14" s="233"/>
      <c r="V14" s="233"/>
      <c r="W14" s="233"/>
      <c r="X14" s="233"/>
    </row>
    <row r="15" spans="1:24" s="8" customFormat="1" ht="15.75" customHeight="1" thickBot="1" x14ac:dyDescent="0.25">
      <c r="A15" s="38" t="s">
        <v>21</v>
      </c>
      <c r="B15" s="55" t="s">
        <v>22</v>
      </c>
      <c r="C15" s="12" t="s">
        <v>22</v>
      </c>
      <c r="D15" s="55" t="s">
        <v>24</v>
      </c>
      <c r="E15" s="55" t="s">
        <v>24</v>
      </c>
      <c r="F15" s="59" t="s">
        <v>73</v>
      </c>
      <c r="G15" s="72" t="s">
        <v>73</v>
      </c>
      <c r="H15" s="72" t="s">
        <v>24</v>
      </c>
      <c r="I15" s="66" t="s">
        <v>24</v>
      </c>
      <c r="J15" s="198" t="s">
        <v>81</v>
      </c>
      <c r="K15" s="2"/>
      <c r="L15" s="2"/>
      <c r="M15" s="2"/>
      <c r="N15" s="233" t="str">
        <f t="shared" ref="N15:N78" si="0">+A15</f>
        <v xml:space="preserve">Day </v>
      </c>
      <c r="O15" s="233" t="s">
        <v>24</v>
      </c>
      <c r="P15" s="233" t="s">
        <v>24</v>
      </c>
      <c r="Q15" s="233" t="s">
        <v>24</v>
      </c>
      <c r="R15" s="233" t="s">
        <v>24</v>
      </c>
      <c r="S15" s="233" t="s">
        <v>24</v>
      </c>
      <c r="T15" s="233" t="s">
        <v>81</v>
      </c>
      <c r="U15" s="233"/>
      <c r="V15" s="233"/>
      <c r="W15" s="233"/>
      <c r="X15" s="233"/>
    </row>
    <row r="16" spans="1:24" s="8" customFormat="1" ht="15.75" customHeight="1" x14ac:dyDescent="0.2">
      <c r="A16" s="10"/>
      <c r="B16" s="4"/>
      <c r="C16" s="10"/>
      <c r="D16" s="4"/>
      <c r="E16" s="4"/>
      <c r="F16" s="6"/>
      <c r="G16" s="53"/>
      <c r="H16" s="71"/>
      <c r="I16" s="67"/>
      <c r="J16" s="71"/>
      <c r="K16" s="2"/>
      <c r="L16" s="2"/>
      <c r="M16" s="2"/>
      <c r="N16" s="233"/>
      <c r="O16" s="233"/>
      <c r="P16" s="233"/>
      <c r="Q16" s="233"/>
      <c r="R16" s="233"/>
      <c r="S16" s="233"/>
      <c r="T16" s="233"/>
      <c r="U16" s="233"/>
      <c r="V16" s="233"/>
      <c r="W16" s="233"/>
      <c r="X16" s="233"/>
    </row>
    <row r="17" spans="1:24" s="8" customFormat="1" ht="15.75" customHeight="1" x14ac:dyDescent="0.25">
      <c r="A17" s="35">
        <f>+Input!C13</f>
        <v>45431</v>
      </c>
      <c r="B17" s="248"/>
      <c r="C17" s="11" t="str">
        <f>IF(B17="","",IF(B17&lt;0.0001,0,IF(B17&gt;0.0001,'Crop Coeff'!E12*B17,"")))</f>
        <v/>
      </c>
      <c r="D17" s="248"/>
      <c r="E17" s="5"/>
      <c r="F17" s="16"/>
      <c r="G17" s="75">
        <f>IF(F7&gt;0.0001,F7,"")</f>
        <v>1</v>
      </c>
      <c r="H17" s="73">
        <f>IF(B17&gt;-0.0001,IF((+G17*R17)&lt;0,0,+G17*R17),"")</f>
        <v>0.8400000000000003</v>
      </c>
      <c r="I17" s="68">
        <f>IF(B17&gt;-0.0001,P17-T17,"")</f>
        <v>0</v>
      </c>
      <c r="J17" s="73" t="str">
        <f>IF(D17&gt;0.001,MIN(I16+C17,D17),"")</f>
        <v/>
      </c>
      <c r="K17" s="2"/>
      <c r="L17" s="2"/>
      <c r="M17" s="2"/>
      <c r="N17" s="234">
        <f t="shared" si="0"/>
        <v>45431</v>
      </c>
      <c r="O17" s="235">
        <f>IF(A17&gt;Input!$C$22,+O16,(IF(A17&lt;Input!$C$13,"",('Budget (2)'!A17-Input!$C$13)*Input!$C$62+Input!$C$15)))</f>
        <v>6</v>
      </c>
      <c r="P17" s="235">
        <f>(+O17*Input!$C$8)+Q17</f>
        <v>2.4000000000000004</v>
      </c>
      <c r="Q17" s="235">
        <f>+O17*Input!$C$9</f>
        <v>1.56</v>
      </c>
      <c r="R17" s="235">
        <f>+P17-Q17</f>
        <v>0.8400000000000003</v>
      </c>
      <c r="S17" s="235">
        <f t="shared" ref="S17:S80" si="1">+(1-$F$4)*R17+Q17</f>
        <v>1.9800000000000002</v>
      </c>
      <c r="T17" s="235">
        <f>MAX(IF(B17&gt;-0.0001,(+H17+Q17),""),Q17)</f>
        <v>2.4000000000000004</v>
      </c>
      <c r="U17" s="235">
        <f>+B17</f>
        <v>0</v>
      </c>
      <c r="V17" s="235" t="str">
        <f>+C17</f>
        <v/>
      </c>
      <c r="W17" s="235">
        <f>+D17</f>
        <v>0</v>
      </c>
      <c r="X17" s="235">
        <f>+E17</f>
        <v>0</v>
      </c>
    </row>
    <row r="18" spans="1:24" s="8" customFormat="1" ht="15.75" customHeight="1" x14ac:dyDescent="0.25">
      <c r="A18" s="35">
        <f>IF(A17="","",IF((1+A17)&lt;Input!$C$26,1+A17,""))</f>
        <v>45432</v>
      </c>
      <c r="B18" s="248">
        <v>0.11</v>
      </c>
      <c r="C18" s="11">
        <f>IF(B18="","",IF(B18&lt;0.0001,0,IF(B18&gt;0.0001,'Crop Coeff'!E13*B18,"")))</f>
        <v>2.75E-2</v>
      </c>
      <c r="D18" s="248">
        <v>0.01</v>
      </c>
      <c r="E18" s="5"/>
      <c r="F18" s="16"/>
      <c r="G18" s="75">
        <f>IF(B18="","",IF(B18&gt;-0.0001,IF(F18&gt;0.0001,+F18,IF((+T18-Q18)/(P18-Q18)&gt;1,1,(MAX(0,(+T18-Q18)/(P18-Q18))))),""))</f>
        <v>0.98177083333333326</v>
      </c>
      <c r="H18" s="73">
        <f>IF(B18="","",IF(B18&gt;-0.0001,IF((+T18-Q18)&lt;0,0,+T18-Q18),""))</f>
        <v>0.94249999999999989</v>
      </c>
      <c r="I18" s="68">
        <f>IF(B18="","",IF(B18&gt;-0.0001,IF((P18-T18)&lt;0,0,P18-T18),""))</f>
        <v>1.7500000000000071E-2</v>
      </c>
      <c r="J18" s="73">
        <f t="shared" ref="J18:J81" si="2">IF(D18&gt;0.001,MIN(I17+C18,D18),"")</f>
        <v>0.01</v>
      </c>
      <c r="K18" s="2"/>
      <c r="L18" s="2"/>
      <c r="M18" s="2"/>
      <c r="N18" s="234">
        <f t="shared" si="0"/>
        <v>45432</v>
      </c>
      <c r="O18" s="235">
        <f>IF(A18&gt;Input!$C$22,+O17,(IF(A18&lt;Input!$C$13,"",('Budget (2)'!A18-Input!$C$13)*Input!$C$62+Input!$C$15)))</f>
        <v>6.8571428571428568</v>
      </c>
      <c r="P18" s="235">
        <f>(+O18*Input!$C$8)+Q18</f>
        <v>2.7428571428571429</v>
      </c>
      <c r="Q18" s="235">
        <f>+O18*Input!$C$9</f>
        <v>1.7828571428571429</v>
      </c>
      <c r="R18" s="235">
        <f t="shared" ref="R18:R81" si="3">+P18-Q18</f>
        <v>0.96</v>
      </c>
      <c r="S18" s="235">
        <f t="shared" si="1"/>
        <v>2.2628571428571429</v>
      </c>
      <c r="T18" s="235">
        <f>IF(B18="",0,IF(B18&gt;-0.0001,MAX(IF(F18&gt;0.001,(F18*R18+Q18),MIN((+T17+D18+E18-C18+P18-P17),P18)),Q18),""))</f>
        <v>2.7253571428571428</v>
      </c>
      <c r="U18" s="235">
        <f>IF(+B18&gt;-0.01,+B18+U17,"")</f>
        <v>0.11</v>
      </c>
      <c r="V18" s="235">
        <f>IF(D18="",0,IF(D18&gt;-0.0001,MAX(IF(H18&gt;0.001,(H18*T18+S18),MIN((+V17+F18+G18-E18+R18-R17),R18)),S18),""))</f>
        <v>4.8315062500000003</v>
      </c>
      <c r="W18" s="235">
        <f>IF(+B18&gt;-0.01,+D18+W17,"")</f>
        <v>0.01</v>
      </c>
      <c r="X18" s="235">
        <f>IF(+B18&gt;-0.01,+E18+X17,"")</f>
        <v>0</v>
      </c>
    </row>
    <row r="19" spans="1:24" s="8" customFormat="1" ht="15.75" customHeight="1" x14ac:dyDescent="0.25">
      <c r="A19" s="35">
        <f>IF(A18="","",IF((1+A18)&lt;Input!$C$26,1+A18,""))</f>
        <v>45433</v>
      </c>
      <c r="B19" s="248">
        <v>0.12</v>
      </c>
      <c r="C19" s="11">
        <f>IF(B19="","",IF(B19&lt;0.0001,0,IF(B19&gt;0.0001,'Crop Coeff'!E14*B19,"")))</f>
        <v>0.03</v>
      </c>
      <c r="D19" s="248">
        <v>0.14000000000000001</v>
      </c>
      <c r="E19" s="5"/>
      <c r="F19" s="16"/>
      <c r="G19" s="75">
        <f t="shared" ref="G19:G82" si="4">IF(B19="","",IF(B19&gt;-0.0001,IF(F19&gt;0.0001,+F19,IF((+T19-Q19)/(P19-Q19)&gt;1,1,(MAX(0,(+T19-Q19)/(P19-Q19))))),""))</f>
        <v>1</v>
      </c>
      <c r="H19" s="73">
        <f t="shared" ref="H19:H82" si="5">IF(B19="","",IF(B19&gt;-0.0001,IF((+T19-Q19)&lt;0,0,+T19-Q19),""))</f>
        <v>1.08</v>
      </c>
      <c r="I19" s="68">
        <f t="shared" ref="I19:I82" si="6">IF(B19="","",IF(B19&gt;-0.0001,IF((P19-T19)&lt;0,0,P19-T19),""))</f>
        <v>0</v>
      </c>
      <c r="J19" s="73">
        <f t="shared" si="2"/>
        <v>4.750000000000007E-2</v>
      </c>
      <c r="K19" s="2"/>
      <c r="L19" s="2"/>
      <c r="M19" s="2"/>
      <c r="N19" s="234">
        <f t="shared" si="0"/>
        <v>45433</v>
      </c>
      <c r="O19" s="235">
        <f>IF(A19&gt;Input!$C$22,+O18,(IF(A19&lt;Input!$C$13,"",('Budget (2)'!A19-Input!$C$13)*Input!$C$62+Input!$C$15)))</f>
        <v>7.7142857142857144</v>
      </c>
      <c r="P19" s="235">
        <f>(+O19*Input!$C$8)+Q19</f>
        <v>3.0857142857142859</v>
      </c>
      <c r="Q19" s="235">
        <f>+O19*Input!$C$9</f>
        <v>2.0057142857142858</v>
      </c>
      <c r="R19" s="235">
        <f t="shared" si="3"/>
        <v>1.08</v>
      </c>
      <c r="S19" s="235">
        <f t="shared" si="1"/>
        <v>2.5457142857142858</v>
      </c>
      <c r="T19" s="235">
        <f t="shared" ref="T19:T82" si="7">IF(B19="",0,IF(B19&gt;-0.0001,MAX(IF(F19&gt;0.001,(F19*R19+Q19),MIN((+T18+D19+E19-C19+P19-P18),P19)),Q19),""))</f>
        <v>3.0857142857142859</v>
      </c>
      <c r="U19" s="235">
        <f t="shared" ref="U19:U82" si="8">IF(+B19&gt;-0.01,+B19+U18,"")</f>
        <v>0.22999999999999998</v>
      </c>
      <c r="V19" s="235">
        <f t="shared" ref="V19:V82" si="9">IF(D19="",0,IF(D19&gt;-0.0001,MAX(IF(H19&gt;0.001,(H19*T19+S19),MIN((+V18+F19+G19-E19+R19-R18),R19)),S19),""))</f>
        <v>5.878285714285715</v>
      </c>
      <c r="W19" s="235">
        <f t="shared" ref="W19:W82" si="10">IF(+B19&gt;-0.01,+D19+W18,"")</f>
        <v>0.15000000000000002</v>
      </c>
      <c r="X19" s="235">
        <f t="shared" ref="X19:X82" si="11">IF(+B19&gt;-0.01,+E19+X18,"")</f>
        <v>0</v>
      </c>
    </row>
    <row r="20" spans="1:24" s="8" customFormat="1" ht="15.75" customHeight="1" x14ac:dyDescent="0.25">
      <c r="A20" s="35">
        <f>IF(A19="","",IF((1+A19)&lt;Input!$C$26,1+A19,""))</f>
        <v>45434</v>
      </c>
      <c r="B20" s="248">
        <v>0.2</v>
      </c>
      <c r="C20" s="11">
        <f>IF(B20="","",IF(B20&lt;0.0001,0,IF(B20&gt;0.0001,'Crop Coeff'!E15*B20,"")))</f>
        <v>0.05</v>
      </c>
      <c r="D20" s="248">
        <v>0.01</v>
      </c>
      <c r="E20" s="5"/>
      <c r="F20" s="16"/>
      <c r="G20" s="75">
        <f t="shared" si="4"/>
        <v>0.96666666666666701</v>
      </c>
      <c r="H20" s="73">
        <f t="shared" si="5"/>
        <v>1.1600000000000006</v>
      </c>
      <c r="I20" s="68">
        <f t="shared" si="6"/>
        <v>3.9999999999999591E-2</v>
      </c>
      <c r="J20" s="73">
        <f t="shared" si="2"/>
        <v>0.01</v>
      </c>
      <c r="K20" s="2" t="s">
        <v>25</v>
      </c>
      <c r="L20" s="2"/>
      <c r="M20" s="2"/>
      <c r="N20" s="234">
        <f t="shared" si="0"/>
        <v>45434</v>
      </c>
      <c r="O20" s="235">
        <f>IF(A20&gt;Input!$C$22,+O19,(IF(A20&lt;Input!$C$13,"",('Budget (2)'!A20-Input!$C$13)*Input!$C$62+Input!$C$15)))</f>
        <v>8.5714285714285712</v>
      </c>
      <c r="P20" s="235">
        <f>(+O20*Input!$C$8)+Q20</f>
        <v>3.4285714285714288</v>
      </c>
      <c r="Q20" s="235">
        <f>+O20*Input!$C$9</f>
        <v>2.2285714285714286</v>
      </c>
      <c r="R20" s="235">
        <f t="shared" si="3"/>
        <v>1.2000000000000002</v>
      </c>
      <c r="S20" s="235">
        <f t="shared" si="1"/>
        <v>2.8285714285714287</v>
      </c>
      <c r="T20" s="235">
        <f t="shared" si="7"/>
        <v>3.3885714285714292</v>
      </c>
      <c r="U20" s="235">
        <f t="shared" si="8"/>
        <v>0.43</v>
      </c>
      <c r="V20" s="235">
        <f t="shared" si="9"/>
        <v>6.7593142857142885</v>
      </c>
      <c r="W20" s="235">
        <f t="shared" si="10"/>
        <v>0.16000000000000003</v>
      </c>
      <c r="X20" s="235">
        <f t="shared" si="11"/>
        <v>0</v>
      </c>
    </row>
    <row r="21" spans="1:24" s="8" customFormat="1" ht="15.75" customHeight="1" x14ac:dyDescent="0.25">
      <c r="A21" s="35">
        <f>IF(A20="","",IF((1+A20)&lt;Input!$C$26,1+A20,""))</f>
        <v>45435</v>
      </c>
      <c r="B21" s="248">
        <v>0.23</v>
      </c>
      <c r="C21" s="11">
        <f>IF(B21="","",IF(B21&lt;0.0001,0,IF(B21&gt;0.0001,'Crop Coeff'!E16*B21,"")))</f>
        <v>5.7500000000000002E-2</v>
      </c>
      <c r="D21" s="248">
        <v>0.02</v>
      </c>
      <c r="E21" s="5"/>
      <c r="F21" s="16"/>
      <c r="G21" s="75">
        <f t="shared" si="4"/>
        <v>0.94128787878787901</v>
      </c>
      <c r="H21" s="73">
        <f t="shared" si="5"/>
        <v>1.2425000000000002</v>
      </c>
      <c r="I21" s="68">
        <f t="shared" si="6"/>
        <v>7.749999999999968E-2</v>
      </c>
      <c r="J21" s="73">
        <f t="shared" si="2"/>
        <v>0.02</v>
      </c>
      <c r="K21" s="2" t="s">
        <v>25</v>
      </c>
      <c r="L21" s="2"/>
      <c r="M21" s="2"/>
      <c r="N21" s="234">
        <f t="shared" si="0"/>
        <v>45435</v>
      </c>
      <c r="O21" s="235">
        <f>IF(A21&gt;Input!$C$22,+O20,(IF(A21&lt;Input!$C$13,"",('Budget (2)'!A21-Input!$C$13)*Input!$C$62+Input!$C$15)))</f>
        <v>9.4285714285714288</v>
      </c>
      <c r="P21" s="235">
        <f>(+O21*Input!$C$8)+Q21</f>
        <v>3.7714285714285714</v>
      </c>
      <c r="Q21" s="235">
        <f>+O21*Input!$C$9</f>
        <v>2.4514285714285715</v>
      </c>
      <c r="R21" s="235">
        <f t="shared" si="3"/>
        <v>1.3199999999999998</v>
      </c>
      <c r="S21" s="235">
        <f t="shared" si="1"/>
        <v>3.1114285714285712</v>
      </c>
      <c r="T21" s="235">
        <f t="shared" si="7"/>
        <v>3.6939285714285717</v>
      </c>
      <c r="U21" s="235">
        <f t="shared" si="8"/>
        <v>0.66</v>
      </c>
      <c r="V21" s="235">
        <f t="shared" si="9"/>
        <v>7.701134821428572</v>
      </c>
      <c r="W21" s="235">
        <f t="shared" si="10"/>
        <v>0.18000000000000002</v>
      </c>
      <c r="X21" s="235">
        <f t="shared" si="11"/>
        <v>0</v>
      </c>
    </row>
    <row r="22" spans="1:24" s="8" customFormat="1" ht="15.75" customHeight="1" x14ac:dyDescent="0.25">
      <c r="A22" s="35">
        <f>IF(A21="","",IF((1+A21)&lt;Input!$C$26,1+A21,""))</f>
        <v>45436</v>
      </c>
      <c r="B22" s="248">
        <v>0.26</v>
      </c>
      <c r="C22" s="11">
        <f>IF(B22="","",IF(B22&lt;0.0001,0,IF(B22&gt;0.0001,'Crop Coeff'!E17*B22,"")))</f>
        <v>6.5000000000000002E-2</v>
      </c>
      <c r="D22" s="248">
        <v>0</v>
      </c>
      <c r="E22" s="5"/>
      <c r="F22" s="16"/>
      <c r="G22" s="75">
        <f t="shared" si="4"/>
        <v>0.90104166666666718</v>
      </c>
      <c r="H22" s="73">
        <f t="shared" si="5"/>
        <v>1.2975000000000008</v>
      </c>
      <c r="I22" s="68">
        <f t="shared" si="6"/>
        <v>0.14249999999999918</v>
      </c>
      <c r="J22" s="73" t="str">
        <f t="shared" si="2"/>
        <v/>
      </c>
      <c r="K22" s="2" t="s">
        <v>25</v>
      </c>
      <c r="L22" s="2"/>
      <c r="M22" s="2"/>
      <c r="N22" s="234">
        <f t="shared" si="0"/>
        <v>45436</v>
      </c>
      <c r="O22" s="235">
        <f>IF(A22&gt;Input!$C$22,+O21,(IF(A22&lt;Input!$C$13,"",('Budget (2)'!A22-Input!$C$13)*Input!$C$62+Input!$C$15)))</f>
        <v>10.285714285714285</v>
      </c>
      <c r="P22" s="235">
        <f>(+O22*Input!$C$8)+Q22</f>
        <v>4.1142857142857139</v>
      </c>
      <c r="Q22" s="235">
        <f>+O22*Input!$C$9</f>
        <v>2.6742857142857139</v>
      </c>
      <c r="R22" s="235">
        <f t="shared" si="3"/>
        <v>1.44</v>
      </c>
      <c r="S22" s="235">
        <f t="shared" si="1"/>
        <v>3.3942857142857141</v>
      </c>
      <c r="T22" s="235">
        <f t="shared" si="7"/>
        <v>3.9717857142857147</v>
      </c>
      <c r="U22" s="235">
        <f t="shared" si="8"/>
        <v>0.92</v>
      </c>
      <c r="V22" s="235">
        <f t="shared" si="9"/>
        <v>8.5476776785714321</v>
      </c>
      <c r="W22" s="235">
        <f t="shared" si="10"/>
        <v>0.18000000000000002</v>
      </c>
      <c r="X22" s="235">
        <f t="shared" si="11"/>
        <v>0</v>
      </c>
    </row>
    <row r="23" spans="1:24" s="8" customFormat="1" ht="15.75" customHeight="1" x14ac:dyDescent="0.25">
      <c r="A23" s="35">
        <f>IF(A22="","",IF((1+A22)&lt;Input!$C$26,1+A22,""))</f>
        <v>45437</v>
      </c>
      <c r="B23" s="248">
        <v>0.26</v>
      </c>
      <c r="C23" s="11">
        <f>IF(B23="","",IF(B23&lt;0.0001,0,IF(B23&gt;0.0001,'Crop Coeff'!E18*B23,"")))</f>
        <v>6.5000000000000002E-2</v>
      </c>
      <c r="D23" s="248">
        <v>0</v>
      </c>
      <c r="E23" s="5"/>
      <c r="F23" s="16"/>
      <c r="G23" s="75">
        <f t="shared" si="4"/>
        <v>0.86698717948717974</v>
      </c>
      <c r="H23" s="73">
        <f t="shared" si="5"/>
        <v>1.3525000000000005</v>
      </c>
      <c r="I23" s="68">
        <f t="shared" si="6"/>
        <v>0.20749999999999957</v>
      </c>
      <c r="J23" s="73" t="str">
        <f t="shared" si="2"/>
        <v/>
      </c>
      <c r="K23" s="2" t="s">
        <v>25</v>
      </c>
      <c r="L23" s="2"/>
      <c r="M23" s="2"/>
      <c r="N23" s="234">
        <f t="shared" si="0"/>
        <v>45437</v>
      </c>
      <c r="O23" s="235">
        <f>IF(A23&gt;Input!$C$22,+O22,(IF(A23&lt;Input!$C$13,"",('Budget (2)'!A23-Input!$C$13)*Input!$C$62+Input!$C$15)))</f>
        <v>11.142857142857142</v>
      </c>
      <c r="P23" s="235">
        <f>(+O23*Input!$C$8)+Q23</f>
        <v>4.4571428571428573</v>
      </c>
      <c r="Q23" s="235">
        <f>+O23*Input!$C$9</f>
        <v>2.8971428571428572</v>
      </c>
      <c r="R23" s="235">
        <f t="shared" si="3"/>
        <v>1.56</v>
      </c>
      <c r="S23" s="235">
        <f t="shared" si="1"/>
        <v>3.677142857142857</v>
      </c>
      <c r="T23" s="235">
        <f t="shared" si="7"/>
        <v>4.2496428571428577</v>
      </c>
      <c r="U23" s="235">
        <f t="shared" si="8"/>
        <v>1.1800000000000002</v>
      </c>
      <c r="V23" s="235">
        <f t="shared" si="9"/>
        <v>9.4247848214285739</v>
      </c>
      <c r="W23" s="235">
        <f t="shared" si="10"/>
        <v>0.18000000000000002</v>
      </c>
      <c r="X23" s="235">
        <f t="shared" si="11"/>
        <v>0</v>
      </c>
    </row>
    <row r="24" spans="1:24" s="8" customFormat="1" ht="15.75" customHeight="1" x14ac:dyDescent="0.25">
      <c r="A24" s="35">
        <f>IF(A23="","",IF((1+A23)&lt;Input!$C$26,1+A23,""))</f>
        <v>45438</v>
      </c>
      <c r="B24" s="248">
        <v>0.24</v>
      </c>
      <c r="C24" s="11">
        <f>IF(B24="","",IF(B24&lt;0.0001,0,IF(B24&gt;0.0001,'Crop Coeff'!E19*B24,"")))</f>
        <v>0.06</v>
      </c>
      <c r="D24" s="248">
        <v>0</v>
      </c>
      <c r="E24" s="5"/>
      <c r="F24" s="16"/>
      <c r="G24" s="75">
        <f t="shared" si="4"/>
        <v>0.84077380952380953</v>
      </c>
      <c r="H24" s="73">
        <f t="shared" si="5"/>
        <v>1.4125000000000005</v>
      </c>
      <c r="I24" s="68">
        <f t="shared" si="6"/>
        <v>0.26750000000000007</v>
      </c>
      <c r="J24" s="73" t="str">
        <f t="shared" si="2"/>
        <v/>
      </c>
      <c r="K24" s="2" t="s">
        <v>25</v>
      </c>
      <c r="L24" s="2"/>
      <c r="M24" s="2"/>
      <c r="N24" s="234">
        <f t="shared" si="0"/>
        <v>45438</v>
      </c>
      <c r="O24" s="235">
        <f>IF(A24&gt;Input!$C$22,+O23,(IF(A24&lt;Input!$C$13,"",('Budget (2)'!A24-Input!$C$13)*Input!$C$62+Input!$C$15)))</f>
        <v>12</v>
      </c>
      <c r="P24" s="235">
        <f>(+O24*Input!$C$8)+Q24</f>
        <v>4.8000000000000007</v>
      </c>
      <c r="Q24" s="235">
        <f>+O24*Input!$C$9</f>
        <v>3.12</v>
      </c>
      <c r="R24" s="235">
        <f t="shared" si="3"/>
        <v>1.6800000000000006</v>
      </c>
      <c r="S24" s="235">
        <f t="shared" si="1"/>
        <v>3.9600000000000004</v>
      </c>
      <c r="T24" s="235">
        <f t="shared" si="7"/>
        <v>4.5325000000000006</v>
      </c>
      <c r="U24" s="235">
        <f t="shared" si="8"/>
        <v>1.4200000000000002</v>
      </c>
      <c r="V24" s="235">
        <f t="shared" si="9"/>
        <v>10.362156250000004</v>
      </c>
      <c r="W24" s="235">
        <f t="shared" si="10"/>
        <v>0.18000000000000002</v>
      </c>
      <c r="X24" s="235">
        <f t="shared" si="11"/>
        <v>0</v>
      </c>
    </row>
    <row r="25" spans="1:24" s="8" customFormat="1" ht="15.75" customHeight="1" x14ac:dyDescent="0.25">
      <c r="A25" s="35">
        <f>IF(A24="","",IF((1+A24)&lt;Input!$C$26,1+A24,""))</f>
        <v>45439</v>
      </c>
      <c r="B25" s="248">
        <v>0.21</v>
      </c>
      <c r="C25" s="11">
        <f>IF(B25="","",IF(B25&lt;0.0001,0,IF(B25&gt;0.0001,'Crop Coeff'!E20*B25,"")))</f>
        <v>5.2499999999999998E-2</v>
      </c>
      <c r="D25" s="248">
        <v>0</v>
      </c>
      <c r="E25" s="5"/>
      <c r="F25" s="16"/>
      <c r="G25" s="75">
        <f t="shared" si="4"/>
        <v>0.82222222222222163</v>
      </c>
      <c r="H25" s="73">
        <f t="shared" si="5"/>
        <v>1.4799999999999991</v>
      </c>
      <c r="I25" s="68">
        <f t="shared" si="6"/>
        <v>0.32000000000000117</v>
      </c>
      <c r="J25" s="73" t="str">
        <f t="shared" si="2"/>
        <v/>
      </c>
      <c r="K25" s="2" t="s">
        <v>25</v>
      </c>
      <c r="L25" s="2"/>
      <c r="M25" s="2"/>
      <c r="N25" s="234">
        <f t="shared" si="0"/>
        <v>45439</v>
      </c>
      <c r="O25" s="235">
        <f>IF(A25&gt;Input!$C$22,+O24,(IF(A25&lt;Input!$C$13,"",('Budget (2)'!A25-Input!$C$13)*Input!$C$62+Input!$C$15)))</f>
        <v>12.857142857142858</v>
      </c>
      <c r="P25" s="235">
        <f>(+O25*Input!$C$8)+Q25</f>
        <v>5.1428571428571432</v>
      </c>
      <c r="Q25" s="235">
        <f>+O25*Input!$C$9</f>
        <v>3.342857142857143</v>
      </c>
      <c r="R25" s="235">
        <f t="shared" si="3"/>
        <v>1.8000000000000003</v>
      </c>
      <c r="S25" s="235">
        <f t="shared" si="1"/>
        <v>4.2428571428571429</v>
      </c>
      <c r="T25" s="235">
        <f t="shared" si="7"/>
        <v>4.8228571428571421</v>
      </c>
      <c r="U25" s="235">
        <f t="shared" si="8"/>
        <v>1.6300000000000001</v>
      </c>
      <c r="V25" s="235">
        <f t="shared" si="9"/>
        <v>11.380685714285708</v>
      </c>
      <c r="W25" s="235">
        <f t="shared" si="10"/>
        <v>0.18000000000000002</v>
      </c>
      <c r="X25" s="235">
        <f t="shared" si="11"/>
        <v>0</v>
      </c>
    </row>
    <row r="26" spans="1:24" s="8" customFormat="1" ht="15.75" customHeight="1" x14ac:dyDescent="0.25">
      <c r="A26" s="35">
        <f>IF(A25="","",IF((1+A25)&lt;Input!$C$26,1+A25,""))</f>
        <v>45440</v>
      </c>
      <c r="B26" s="248">
        <v>0.17</v>
      </c>
      <c r="C26" s="11">
        <f>IF(B26="","",IF(B26&lt;0.0001,0,IF(B26&gt;0.0001,'Crop Coeff'!E21*B26,"")))</f>
        <v>4.2500000000000003E-2</v>
      </c>
      <c r="D26" s="248">
        <v>0.28000000000000003</v>
      </c>
      <c r="E26" s="5"/>
      <c r="F26" s="16"/>
      <c r="G26" s="75">
        <f t="shared" si="4"/>
        <v>0.95703124999999878</v>
      </c>
      <c r="H26" s="73">
        <f t="shared" si="5"/>
        <v>1.8374999999999977</v>
      </c>
      <c r="I26" s="68">
        <f t="shared" si="6"/>
        <v>8.2500000000002238E-2</v>
      </c>
      <c r="J26" s="73">
        <f t="shared" si="2"/>
        <v>0.28000000000000003</v>
      </c>
      <c r="K26" s="2" t="s">
        <v>25</v>
      </c>
      <c r="L26" s="2"/>
      <c r="M26" s="2"/>
      <c r="N26" s="234">
        <f t="shared" si="0"/>
        <v>45440</v>
      </c>
      <c r="O26" s="235">
        <f>IF(A26&gt;Input!$C$22,+O25,(IF(A26&lt;Input!$C$13,"",('Budget (2)'!A26-Input!$C$13)*Input!$C$62+Input!$C$15)))</f>
        <v>13.714285714285714</v>
      </c>
      <c r="P26" s="235">
        <f>(+O26*Input!$C$8)+Q26</f>
        <v>5.4857142857142858</v>
      </c>
      <c r="Q26" s="235">
        <f>+O26*Input!$C$9</f>
        <v>3.5657142857142858</v>
      </c>
      <c r="R26" s="235">
        <f t="shared" si="3"/>
        <v>1.92</v>
      </c>
      <c r="S26" s="235">
        <f t="shared" si="1"/>
        <v>4.5257142857142858</v>
      </c>
      <c r="T26" s="235">
        <f t="shared" si="7"/>
        <v>5.4032142857142835</v>
      </c>
      <c r="U26" s="235">
        <f t="shared" si="8"/>
        <v>1.8</v>
      </c>
      <c r="V26" s="235">
        <f t="shared" si="9"/>
        <v>14.454120535714271</v>
      </c>
      <c r="W26" s="235">
        <f t="shared" si="10"/>
        <v>0.46000000000000008</v>
      </c>
      <c r="X26" s="235">
        <f t="shared" si="11"/>
        <v>0</v>
      </c>
    </row>
    <row r="27" spans="1:24" s="8" customFormat="1" ht="15.75" customHeight="1" x14ac:dyDescent="0.25">
      <c r="A27" s="35">
        <f>IF(A26="","",IF((1+A26)&lt;Input!$C$26,1+A26,""))</f>
        <v>45441</v>
      </c>
      <c r="B27" s="248">
        <v>0.25</v>
      </c>
      <c r="C27" s="11">
        <f>IF(B27="","",IF(B27&lt;0.0001,0,IF(B27&gt;0.0001,'Crop Coeff'!E22*B27,"")))</f>
        <v>6.25E-2</v>
      </c>
      <c r="D27" s="248">
        <v>0</v>
      </c>
      <c r="E27" s="5"/>
      <c r="F27" s="16"/>
      <c r="G27" s="75">
        <f t="shared" si="4"/>
        <v>0.92892156862745034</v>
      </c>
      <c r="H27" s="73">
        <f t="shared" si="5"/>
        <v>1.8949999999999991</v>
      </c>
      <c r="I27" s="68">
        <f t="shared" si="6"/>
        <v>0.14500000000000135</v>
      </c>
      <c r="J27" s="73" t="str">
        <f t="shared" si="2"/>
        <v/>
      </c>
      <c r="K27" s="2" t="s">
        <v>25</v>
      </c>
      <c r="L27" s="2"/>
      <c r="M27" s="2"/>
      <c r="N27" s="234">
        <f t="shared" si="0"/>
        <v>45441</v>
      </c>
      <c r="O27" s="235">
        <f>IF(A27&gt;Input!$C$22,+O26,(IF(A27&lt;Input!$C$13,"",('Budget (2)'!A27-Input!$C$13)*Input!$C$62+Input!$C$15)))</f>
        <v>14.571428571428571</v>
      </c>
      <c r="P27" s="235">
        <f>(+O27*Input!$C$8)+Q27</f>
        <v>5.8285714285714292</v>
      </c>
      <c r="Q27" s="235">
        <f>+O27*Input!$C$9</f>
        <v>3.7885714285714287</v>
      </c>
      <c r="R27" s="235">
        <f t="shared" si="3"/>
        <v>2.0400000000000005</v>
      </c>
      <c r="S27" s="235">
        <f t="shared" si="1"/>
        <v>4.8085714285714287</v>
      </c>
      <c r="T27" s="235">
        <f t="shared" si="7"/>
        <v>5.6835714285714278</v>
      </c>
      <c r="U27" s="235">
        <f t="shared" si="8"/>
        <v>2.0499999999999998</v>
      </c>
      <c r="V27" s="235">
        <f t="shared" si="9"/>
        <v>15.578939285714281</v>
      </c>
      <c r="W27" s="235">
        <f t="shared" si="10"/>
        <v>0.46000000000000008</v>
      </c>
      <c r="X27" s="235">
        <f t="shared" si="11"/>
        <v>0</v>
      </c>
    </row>
    <row r="28" spans="1:24" s="8" customFormat="1" ht="15.75" customHeight="1" x14ac:dyDescent="0.25">
      <c r="A28" s="35">
        <f>IF(A27="","",IF((1+A27)&lt;Input!$C$26,1+A27,""))</f>
        <v>45442</v>
      </c>
      <c r="B28" s="248">
        <v>0.2</v>
      </c>
      <c r="C28" s="11">
        <f>IF(B28="","",IF(B28&lt;0.0001,0,IF(B28&gt;0.0001,'Crop Coeff'!E23*B28,"")))</f>
        <v>0.05</v>
      </c>
      <c r="D28" s="248">
        <v>0.05</v>
      </c>
      <c r="E28" s="5"/>
      <c r="F28" s="16"/>
      <c r="G28" s="75">
        <f t="shared" si="4"/>
        <v>0.93287037037037013</v>
      </c>
      <c r="H28" s="73">
        <f t="shared" si="5"/>
        <v>2.0149999999999997</v>
      </c>
      <c r="I28" s="68">
        <f t="shared" si="6"/>
        <v>0.14500000000000046</v>
      </c>
      <c r="J28" s="73">
        <f t="shared" si="2"/>
        <v>0.05</v>
      </c>
      <c r="K28" s="2" t="s">
        <v>25</v>
      </c>
      <c r="L28" s="2"/>
      <c r="M28" s="2"/>
      <c r="N28" s="234">
        <f t="shared" si="0"/>
        <v>45442</v>
      </c>
      <c r="O28" s="235">
        <f>IF(A28&gt;Input!$C$22,+O27,(IF(A28&lt;Input!$C$13,"",('Budget (2)'!A28-Input!$C$13)*Input!$C$62+Input!$C$15)))</f>
        <v>15.428571428571429</v>
      </c>
      <c r="P28" s="235">
        <f>(+O28*Input!$C$8)+Q28</f>
        <v>6.1714285714285717</v>
      </c>
      <c r="Q28" s="235">
        <f>+O28*Input!$C$9</f>
        <v>4.0114285714285716</v>
      </c>
      <c r="R28" s="235">
        <f t="shared" si="3"/>
        <v>2.16</v>
      </c>
      <c r="S28" s="235">
        <f t="shared" si="1"/>
        <v>5.0914285714285716</v>
      </c>
      <c r="T28" s="235">
        <f t="shared" si="7"/>
        <v>6.0264285714285712</v>
      </c>
      <c r="U28" s="235">
        <f t="shared" si="8"/>
        <v>2.25</v>
      </c>
      <c r="V28" s="235">
        <f t="shared" si="9"/>
        <v>17.234682142857142</v>
      </c>
      <c r="W28" s="235">
        <f t="shared" si="10"/>
        <v>0.51000000000000012</v>
      </c>
      <c r="X28" s="235">
        <f t="shared" si="11"/>
        <v>0</v>
      </c>
    </row>
    <row r="29" spans="1:24" s="8" customFormat="1" ht="15.75" customHeight="1" x14ac:dyDescent="0.25">
      <c r="A29" s="35">
        <f>IF(A28="","",IF((1+A28)&lt;Input!$C$26,1+A28,""))</f>
        <v>45443</v>
      </c>
      <c r="B29" s="248">
        <v>0.18</v>
      </c>
      <c r="C29" s="11">
        <f>IF(B29="","",IF(B29&lt;0.0001,0,IF(B29&gt;0.0001,'Crop Coeff'!E24*B29,"")))</f>
        <v>4.4999999999999998E-2</v>
      </c>
      <c r="D29" s="248">
        <v>1.32</v>
      </c>
      <c r="E29" s="5"/>
      <c r="F29" s="16"/>
      <c r="G29" s="75">
        <f t="shared" si="4"/>
        <v>1</v>
      </c>
      <c r="H29" s="73">
        <f t="shared" si="5"/>
        <v>2.2800000000000002</v>
      </c>
      <c r="I29" s="68">
        <f t="shared" si="6"/>
        <v>0</v>
      </c>
      <c r="J29" s="73">
        <f t="shared" si="2"/>
        <v>0.19000000000000045</v>
      </c>
      <c r="K29" s="2" t="s">
        <v>25</v>
      </c>
      <c r="L29" s="2"/>
      <c r="M29" s="2"/>
      <c r="N29" s="234">
        <f t="shared" si="0"/>
        <v>45443</v>
      </c>
      <c r="O29" s="235">
        <f>IF(A29&gt;Input!$C$22,+O28,(IF(A29&lt;Input!$C$13,"",('Budget (2)'!A29-Input!$C$13)*Input!$C$62+Input!$C$15)))</f>
        <v>16.285714285714285</v>
      </c>
      <c r="P29" s="235">
        <f>(+O29*Input!$C$8)+Q29</f>
        <v>6.5142857142857142</v>
      </c>
      <c r="Q29" s="235">
        <f>+O29*Input!$C$9</f>
        <v>4.234285714285714</v>
      </c>
      <c r="R29" s="235">
        <f t="shared" si="3"/>
        <v>2.2800000000000002</v>
      </c>
      <c r="S29" s="235">
        <f t="shared" si="1"/>
        <v>5.3742857142857137</v>
      </c>
      <c r="T29" s="235">
        <f t="shared" si="7"/>
        <v>6.5142857142857142</v>
      </c>
      <c r="U29" s="235">
        <f t="shared" si="8"/>
        <v>2.4300000000000002</v>
      </c>
      <c r="V29" s="235">
        <f t="shared" si="9"/>
        <v>20.226857142857142</v>
      </c>
      <c r="W29" s="235">
        <f t="shared" si="10"/>
        <v>1.83</v>
      </c>
      <c r="X29" s="235">
        <f t="shared" si="11"/>
        <v>0</v>
      </c>
    </row>
    <row r="30" spans="1:24" s="8" customFormat="1" ht="15.75" customHeight="1" x14ac:dyDescent="0.25">
      <c r="A30" s="35">
        <f>IF(A29="","",IF((1+A29)&lt;Input!$C$26,1+A29,""))</f>
        <v>45444</v>
      </c>
      <c r="B30" s="248">
        <v>0.21</v>
      </c>
      <c r="C30" s="11">
        <f>IF(B30="","",IF(B30&lt;0.0001,0,IF(B30&gt;0.0001,'Crop Coeff'!E25*B30,"")))</f>
        <v>5.2499999999999998E-2</v>
      </c>
      <c r="D30" s="248">
        <v>0</v>
      </c>
      <c r="E30" s="5"/>
      <c r="F30" s="16"/>
      <c r="G30" s="75">
        <f t="shared" si="4"/>
        <v>0.97812499999999991</v>
      </c>
      <c r="H30" s="73">
        <f t="shared" si="5"/>
        <v>2.3475000000000001</v>
      </c>
      <c r="I30" s="68">
        <f t="shared" si="6"/>
        <v>5.2500000000000213E-2</v>
      </c>
      <c r="J30" s="73" t="str">
        <f t="shared" si="2"/>
        <v/>
      </c>
      <c r="K30" s="2" t="s">
        <v>25</v>
      </c>
      <c r="L30" s="2"/>
      <c r="M30" s="2"/>
      <c r="N30" s="234">
        <f t="shared" si="0"/>
        <v>45444</v>
      </c>
      <c r="O30" s="235">
        <f>IF(A30&gt;Input!$C$22,+O29,(IF(A30&lt;Input!$C$13,"",('Budget (2)'!A30-Input!$C$13)*Input!$C$62+Input!$C$15)))</f>
        <v>17.142857142857142</v>
      </c>
      <c r="P30" s="235">
        <f>(+O30*Input!$C$8)+Q30</f>
        <v>6.8571428571428577</v>
      </c>
      <c r="Q30" s="235">
        <f>+O30*Input!$C$9</f>
        <v>4.4571428571428573</v>
      </c>
      <c r="R30" s="235">
        <f t="shared" si="3"/>
        <v>2.4000000000000004</v>
      </c>
      <c r="S30" s="235">
        <f t="shared" si="1"/>
        <v>5.6571428571428575</v>
      </c>
      <c r="T30" s="235">
        <f t="shared" si="7"/>
        <v>6.8046428571428574</v>
      </c>
      <c r="U30" s="235">
        <f t="shared" si="8"/>
        <v>2.64</v>
      </c>
      <c r="V30" s="235">
        <f t="shared" si="9"/>
        <v>21.631041964285718</v>
      </c>
      <c r="W30" s="235">
        <f t="shared" si="10"/>
        <v>1.83</v>
      </c>
      <c r="X30" s="235">
        <f t="shared" si="11"/>
        <v>0</v>
      </c>
    </row>
    <row r="31" spans="1:24" s="8" customFormat="1" ht="15.75" customHeight="1" x14ac:dyDescent="0.25">
      <c r="A31" s="35">
        <f>IF(A30="","",IF((1+A30)&lt;Input!$C$26,1+A30,""))</f>
        <v>45445</v>
      </c>
      <c r="B31" s="248">
        <v>0.24</v>
      </c>
      <c r="C31" s="11">
        <f>IF(B31="","",IF(B31&lt;0.0001,0,IF(B31&gt;0.0001,'Crop Coeff'!E26*B31,"")))</f>
        <v>0.06</v>
      </c>
      <c r="D31" s="248">
        <v>0</v>
      </c>
      <c r="E31" s="5"/>
      <c r="F31" s="16"/>
      <c r="G31" s="75">
        <f t="shared" si="4"/>
        <v>0.9553571428571429</v>
      </c>
      <c r="H31" s="73">
        <f t="shared" si="5"/>
        <v>2.4075000000000006</v>
      </c>
      <c r="I31" s="68">
        <f t="shared" si="6"/>
        <v>0.11249999999999982</v>
      </c>
      <c r="J31" s="73" t="str">
        <f t="shared" si="2"/>
        <v/>
      </c>
      <c r="K31" s="2" t="s">
        <v>25</v>
      </c>
      <c r="L31" s="2"/>
      <c r="M31" s="2"/>
      <c r="N31" s="234">
        <f t="shared" si="0"/>
        <v>45445</v>
      </c>
      <c r="O31" s="235">
        <f>IF(A31&gt;Input!$C$22,+O30,(IF(A31&lt;Input!$C$13,"",('Budget (2)'!A31-Input!$C$13)*Input!$C$62+Input!$C$15)))</f>
        <v>18</v>
      </c>
      <c r="P31" s="235">
        <f>(+O31*Input!$C$8)+Q31</f>
        <v>7.2</v>
      </c>
      <c r="Q31" s="235">
        <f>+O31*Input!$C$9</f>
        <v>4.68</v>
      </c>
      <c r="R31" s="235">
        <f t="shared" si="3"/>
        <v>2.5200000000000005</v>
      </c>
      <c r="S31" s="235">
        <f t="shared" si="1"/>
        <v>5.9399999999999995</v>
      </c>
      <c r="T31" s="235">
        <f t="shared" si="7"/>
        <v>7.0875000000000004</v>
      </c>
      <c r="U31" s="235">
        <f t="shared" si="8"/>
        <v>2.88</v>
      </c>
      <c r="V31" s="235">
        <f t="shared" si="9"/>
        <v>23.003156250000004</v>
      </c>
      <c r="W31" s="235">
        <f t="shared" si="10"/>
        <v>1.83</v>
      </c>
      <c r="X31" s="235">
        <f t="shared" si="11"/>
        <v>0</v>
      </c>
    </row>
    <row r="32" spans="1:24" s="8" customFormat="1" ht="15.75" customHeight="1" x14ac:dyDescent="0.25">
      <c r="A32" s="35">
        <f>IF(A31="","",IF((1+A31)&lt;Input!$C$26,1+A31,""))</f>
        <v>45446</v>
      </c>
      <c r="B32" s="248">
        <v>0.21</v>
      </c>
      <c r="C32" s="11">
        <f>IF(B32="","",IF(B32&lt;0.0001,0,IF(B32&gt;0.0001,'Crop Coeff'!E27*B32,"")))</f>
        <v>5.2499999999999998E-2</v>
      </c>
      <c r="D32" s="248">
        <v>0.04</v>
      </c>
      <c r="E32" s="5"/>
      <c r="F32" s="16"/>
      <c r="G32" s="75">
        <f t="shared" si="4"/>
        <v>0.95265151515151514</v>
      </c>
      <c r="H32" s="73">
        <f t="shared" si="5"/>
        <v>2.5149999999999997</v>
      </c>
      <c r="I32" s="68">
        <f t="shared" si="6"/>
        <v>0.125</v>
      </c>
      <c r="J32" s="73">
        <f t="shared" si="2"/>
        <v>0.04</v>
      </c>
      <c r="K32" s="2"/>
      <c r="L32" s="2"/>
      <c r="M32" s="2"/>
      <c r="N32" s="234">
        <f t="shared" si="0"/>
        <v>45446</v>
      </c>
      <c r="O32" s="235">
        <f>IF(A32&gt;Input!$C$22,+O31,(IF(A32&lt;Input!$C$13,"",('Budget (2)'!A32-Input!$C$13)*Input!$C$62+Input!$C$15)))</f>
        <v>18.857142857142854</v>
      </c>
      <c r="P32" s="235">
        <f>(+O32*Input!$C$8)+Q32</f>
        <v>7.5428571428571418</v>
      </c>
      <c r="Q32" s="235">
        <f>+O32*Input!$C$9</f>
        <v>4.9028571428571421</v>
      </c>
      <c r="R32" s="235">
        <f t="shared" si="3"/>
        <v>2.6399999999999997</v>
      </c>
      <c r="S32" s="235">
        <f t="shared" si="1"/>
        <v>6.2228571428571424</v>
      </c>
      <c r="T32" s="235">
        <f t="shared" si="7"/>
        <v>7.4178571428571418</v>
      </c>
      <c r="U32" s="235">
        <f t="shared" si="8"/>
        <v>3.09</v>
      </c>
      <c r="V32" s="235">
        <f t="shared" si="9"/>
        <v>24.878767857142854</v>
      </c>
      <c r="W32" s="235">
        <f t="shared" si="10"/>
        <v>1.87</v>
      </c>
      <c r="X32" s="235">
        <f t="shared" si="11"/>
        <v>0</v>
      </c>
    </row>
    <row r="33" spans="1:24" s="8" customFormat="1" ht="15.75" customHeight="1" x14ac:dyDescent="0.25">
      <c r="A33" s="35">
        <f>IF(A32="","",IF((1+A32)&lt;Input!$C$26,1+A32,""))</f>
        <v>45447</v>
      </c>
      <c r="B33" s="248">
        <v>0.21</v>
      </c>
      <c r="C33" s="11">
        <f>IF(B33="","",IF(B33&lt;0.0001,0,IF(B33&gt;0.0001,'Crop Coeff'!E28*B33,"")))</f>
        <v>5.2499999999999998E-2</v>
      </c>
      <c r="D33" s="248">
        <v>0.16</v>
      </c>
      <c r="E33" s="5"/>
      <c r="F33" s="16"/>
      <c r="G33" s="75">
        <f t="shared" si="4"/>
        <v>0.99365942028985532</v>
      </c>
      <c r="H33" s="73">
        <f t="shared" si="5"/>
        <v>2.7425000000000006</v>
      </c>
      <c r="I33" s="68">
        <f t="shared" si="6"/>
        <v>1.7499999999999183E-2</v>
      </c>
      <c r="J33" s="73">
        <f t="shared" si="2"/>
        <v>0.16</v>
      </c>
      <c r="K33" s="2"/>
      <c r="L33" s="2"/>
      <c r="M33" s="2"/>
      <c r="N33" s="234">
        <f t="shared" si="0"/>
        <v>45447</v>
      </c>
      <c r="O33" s="235">
        <f>IF(A33&gt;Input!$C$22,+O32,(IF(A33&lt;Input!$C$13,"",('Budget (2)'!A33-Input!$C$13)*Input!$C$62+Input!$C$15)))</f>
        <v>19.714285714285715</v>
      </c>
      <c r="P33" s="235">
        <f>(+O33*Input!$C$8)+Q33</f>
        <v>7.8857142857142861</v>
      </c>
      <c r="Q33" s="235">
        <f>+O33*Input!$C$9</f>
        <v>5.1257142857142863</v>
      </c>
      <c r="R33" s="235">
        <f t="shared" si="3"/>
        <v>2.76</v>
      </c>
      <c r="S33" s="235">
        <f t="shared" si="1"/>
        <v>6.5057142857142862</v>
      </c>
      <c r="T33" s="235">
        <f t="shared" si="7"/>
        <v>7.8682142857142869</v>
      </c>
      <c r="U33" s="235">
        <f t="shared" si="8"/>
        <v>3.3</v>
      </c>
      <c r="V33" s="235">
        <f t="shared" si="9"/>
        <v>28.084291964285725</v>
      </c>
      <c r="W33" s="235">
        <f t="shared" si="10"/>
        <v>2.0300000000000002</v>
      </c>
      <c r="X33" s="235">
        <f t="shared" si="11"/>
        <v>0</v>
      </c>
    </row>
    <row r="34" spans="1:24" s="8" customFormat="1" ht="15.75" customHeight="1" x14ac:dyDescent="0.25">
      <c r="A34" s="35">
        <f>IF(A33="","",IF((1+A33)&lt;Input!$C$26,1+A33,""))</f>
        <v>45448</v>
      </c>
      <c r="B34" s="248">
        <v>0.26</v>
      </c>
      <c r="C34" s="11">
        <f>IF(B34="","",IF(B34&lt;0.0001,0,IF(B34&gt;0.0001,'Crop Coeff'!E29*B34,"")))</f>
        <v>6.5000000000000002E-2</v>
      </c>
      <c r="D34" s="248">
        <v>0</v>
      </c>
      <c r="E34" s="5"/>
      <c r="F34" s="16"/>
      <c r="G34" s="75">
        <f t="shared" si="4"/>
        <v>0.97135416666666685</v>
      </c>
      <c r="H34" s="73">
        <f t="shared" si="5"/>
        <v>2.7975000000000003</v>
      </c>
      <c r="I34" s="68">
        <f t="shared" si="6"/>
        <v>8.2499999999999574E-2</v>
      </c>
      <c r="J34" s="73" t="str">
        <f t="shared" si="2"/>
        <v/>
      </c>
      <c r="K34" s="2"/>
      <c r="L34" s="2"/>
      <c r="M34" s="2"/>
      <c r="N34" s="234">
        <f t="shared" si="0"/>
        <v>45448</v>
      </c>
      <c r="O34" s="235">
        <f>IF(A34&gt;Input!$C$22,+O33,(IF(A34&lt;Input!$C$13,"",('Budget (2)'!A34-Input!$C$13)*Input!$C$62+Input!$C$15)))</f>
        <v>20.571428571428569</v>
      </c>
      <c r="P34" s="235">
        <f>(+O34*Input!$C$8)+Q34</f>
        <v>8.2285714285714278</v>
      </c>
      <c r="Q34" s="235">
        <f>+O34*Input!$C$9</f>
        <v>5.3485714285714279</v>
      </c>
      <c r="R34" s="235">
        <f t="shared" si="3"/>
        <v>2.88</v>
      </c>
      <c r="S34" s="235">
        <f t="shared" si="1"/>
        <v>6.7885714285714283</v>
      </c>
      <c r="T34" s="235">
        <f t="shared" si="7"/>
        <v>8.1460714285714282</v>
      </c>
      <c r="U34" s="235">
        <f t="shared" si="8"/>
        <v>3.5599999999999996</v>
      </c>
      <c r="V34" s="235">
        <f t="shared" si="9"/>
        <v>29.577206250000003</v>
      </c>
      <c r="W34" s="235">
        <f t="shared" si="10"/>
        <v>2.0300000000000002</v>
      </c>
      <c r="X34" s="235">
        <f t="shared" si="11"/>
        <v>0</v>
      </c>
    </row>
    <row r="35" spans="1:24" s="8" customFormat="1" ht="15.75" customHeight="1" x14ac:dyDescent="0.25">
      <c r="A35" s="35">
        <f>IF(A34="","",IF((1+A34)&lt;Input!$C$26,1+A34,""))</f>
        <v>45449</v>
      </c>
      <c r="B35" s="248">
        <v>0.25</v>
      </c>
      <c r="C35" s="11">
        <f>IF(B35="","",IF(B35&lt;0.0001,0,IF(B35&gt;0.0001,'Crop Coeff'!E30*B35,"")))</f>
        <v>6.25E-2</v>
      </c>
      <c r="D35" s="248">
        <v>0</v>
      </c>
      <c r="E35" s="5"/>
      <c r="F35" s="16"/>
      <c r="G35" s="75">
        <f t="shared" si="4"/>
        <v>0.95166666666666744</v>
      </c>
      <c r="H35" s="73">
        <f t="shared" si="5"/>
        <v>2.8550000000000022</v>
      </c>
      <c r="I35" s="68">
        <f t="shared" si="6"/>
        <v>0.1449999999999978</v>
      </c>
      <c r="J35" s="73" t="str">
        <f t="shared" si="2"/>
        <v/>
      </c>
      <c r="K35" s="2"/>
      <c r="L35" s="2"/>
      <c r="M35" s="2"/>
      <c r="N35" s="234">
        <f t="shared" si="0"/>
        <v>45449</v>
      </c>
      <c r="O35" s="235">
        <f>IF(A35&gt;Input!$C$22,+O34,(IF(A35&lt;Input!$C$13,"",('Budget (2)'!A35-Input!$C$13)*Input!$C$62+Input!$C$15)))</f>
        <v>21.428571428571427</v>
      </c>
      <c r="P35" s="235">
        <f>(+O35*Input!$C$8)+Q35</f>
        <v>8.5714285714285712</v>
      </c>
      <c r="Q35" s="235">
        <f>+O35*Input!$C$9</f>
        <v>5.5714285714285712</v>
      </c>
      <c r="R35" s="235">
        <f t="shared" si="3"/>
        <v>3</v>
      </c>
      <c r="S35" s="235">
        <f t="shared" si="1"/>
        <v>7.0714285714285712</v>
      </c>
      <c r="T35" s="235">
        <f t="shared" si="7"/>
        <v>8.4264285714285734</v>
      </c>
      <c r="U35" s="235">
        <f t="shared" si="8"/>
        <v>3.8099999999999996</v>
      </c>
      <c r="V35" s="235">
        <f t="shared" si="9"/>
        <v>31.128882142857165</v>
      </c>
      <c r="W35" s="235">
        <f t="shared" si="10"/>
        <v>2.0300000000000002</v>
      </c>
      <c r="X35" s="235">
        <f t="shared" si="11"/>
        <v>0</v>
      </c>
    </row>
    <row r="36" spans="1:24" s="8" customFormat="1" ht="15.75" customHeight="1" x14ac:dyDescent="0.25">
      <c r="A36" s="35">
        <f>IF(A35="","",IF((1+A35)&lt;Input!$C$26,1+A35,""))</f>
        <v>45450</v>
      </c>
      <c r="B36" s="248">
        <v>0.25</v>
      </c>
      <c r="C36" s="11">
        <f>IF(B36="","",IF(B36&lt;0.0001,0,IF(B36&gt;0.0001,'Crop Coeff'!E31*B36,"")))</f>
        <v>7.0416666666666669E-2</v>
      </c>
      <c r="D36" s="248">
        <v>0</v>
      </c>
      <c r="E36" s="5"/>
      <c r="F36" s="16"/>
      <c r="G36" s="75">
        <f t="shared" si="4"/>
        <v>0.93095619658119733</v>
      </c>
      <c r="H36" s="73">
        <f t="shared" si="5"/>
        <v>2.9045833333333357</v>
      </c>
      <c r="I36" s="68">
        <f t="shared" si="6"/>
        <v>0.21541666666666437</v>
      </c>
      <c r="J36" s="73" t="str">
        <f t="shared" si="2"/>
        <v/>
      </c>
      <c r="K36" s="2"/>
      <c r="L36" s="2"/>
      <c r="M36" s="2"/>
      <c r="N36" s="234">
        <f t="shared" si="0"/>
        <v>45450</v>
      </c>
      <c r="O36" s="235">
        <f>IF(A36&gt;Input!$C$22,+O35,(IF(A36&lt;Input!$C$13,"",('Budget (2)'!A36-Input!$C$13)*Input!$C$62+Input!$C$15)))</f>
        <v>22.285714285714285</v>
      </c>
      <c r="P36" s="235">
        <f>(+O36*Input!$C$8)+Q36</f>
        <v>8.9142857142857146</v>
      </c>
      <c r="Q36" s="235">
        <f>+O36*Input!$C$9</f>
        <v>5.7942857142857145</v>
      </c>
      <c r="R36" s="235">
        <f t="shared" si="3"/>
        <v>3.12</v>
      </c>
      <c r="S36" s="235">
        <f t="shared" si="1"/>
        <v>7.3542857142857141</v>
      </c>
      <c r="T36" s="235">
        <f t="shared" si="7"/>
        <v>8.6988690476190502</v>
      </c>
      <c r="U36" s="235">
        <f t="shared" si="8"/>
        <v>4.0599999999999996</v>
      </c>
      <c r="V36" s="235">
        <f t="shared" si="9"/>
        <v>32.620875768849231</v>
      </c>
      <c r="W36" s="235">
        <f t="shared" si="10"/>
        <v>2.0300000000000002</v>
      </c>
      <c r="X36" s="235">
        <f t="shared" si="11"/>
        <v>0</v>
      </c>
    </row>
    <row r="37" spans="1:24" s="8" customFormat="1" ht="15.75" customHeight="1" x14ac:dyDescent="0.25">
      <c r="A37" s="35">
        <f>IF(A36="","",IF((1+A36)&lt;Input!$C$26,1+A36,""))</f>
        <v>45451</v>
      </c>
      <c r="B37" s="248">
        <v>0.2</v>
      </c>
      <c r="C37" s="11">
        <f>IF(B37="","",IF(B37&lt;0.0001,0,IF(B37&gt;0.0001,'Crop Coeff'!E32*B37,"")))</f>
        <v>6.2666666666666676E-2</v>
      </c>
      <c r="D37" s="248">
        <v>0.19</v>
      </c>
      <c r="E37" s="5"/>
      <c r="F37" s="16"/>
      <c r="G37" s="75">
        <f t="shared" si="4"/>
        <v>0.97281378600823154</v>
      </c>
      <c r="H37" s="73">
        <f t="shared" si="5"/>
        <v>3.1519166666666694</v>
      </c>
      <c r="I37" s="68">
        <f t="shared" si="6"/>
        <v>8.8083333333329961E-2</v>
      </c>
      <c r="J37" s="73">
        <f t="shared" si="2"/>
        <v>0.19</v>
      </c>
      <c r="K37" s="2"/>
      <c r="L37" s="2"/>
      <c r="M37" s="2"/>
      <c r="N37" s="234">
        <f t="shared" si="0"/>
        <v>45451</v>
      </c>
      <c r="O37" s="235">
        <f>IF(A37&gt;Input!$C$22,+O36,(IF(A37&lt;Input!$C$13,"",('Budget (2)'!A37-Input!$C$13)*Input!$C$62+Input!$C$15)))</f>
        <v>23.142857142857142</v>
      </c>
      <c r="P37" s="235">
        <f>(+O37*Input!$C$8)+Q37</f>
        <v>9.2571428571428562</v>
      </c>
      <c r="Q37" s="235">
        <f>+O37*Input!$C$9</f>
        <v>6.0171428571428569</v>
      </c>
      <c r="R37" s="235">
        <f t="shared" si="3"/>
        <v>3.2399999999999993</v>
      </c>
      <c r="S37" s="235">
        <f t="shared" si="1"/>
        <v>7.637142857142857</v>
      </c>
      <c r="T37" s="235">
        <f t="shared" si="7"/>
        <v>9.1690595238095263</v>
      </c>
      <c r="U37" s="235">
        <f t="shared" si="8"/>
        <v>4.26</v>
      </c>
      <c r="V37" s="235">
        <f t="shared" si="9"/>
        <v>36.537254387896859</v>
      </c>
      <c r="W37" s="235">
        <f t="shared" si="10"/>
        <v>2.2200000000000002</v>
      </c>
      <c r="X37" s="235">
        <f t="shared" si="11"/>
        <v>0</v>
      </c>
    </row>
    <row r="38" spans="1:24" s="8" customFormat="1" ht="15.75" customHeight="1" x14ac:dyDescent="0.25">
      <c r="A38" s="35">
        <f>IF(A37="","",IF((1+A37)&lt;Input!$C$26,1+A37,""))</f>
        <v>45452</v>
      </c>
      <c r="B38" s="248">
        <v>0.18</v>
      </c>
      <c r="C38" s="11">
        <f>IF(B38="","",IF(B38&lt;0.0001,0,IF(B38&gt;0.0001,'Crop Coeff'!E33*B38,"")))</f>
        <v>6.2100000000000002E-2</v>
      </c>
      <c r="D38" s="248">
        <v>0</v>
      </c>
      <c r="E38" s="5"/>
      <c r="F38" s="16"/>
      <c r="G38" s="75">
        <f t="shared" si="4"/>
        <v>0.95530257936508112</v>
      </c>
      <c r="H38" s="73">
        <f t="shared" si="5"/>
        <v>3.2098166666666739</v>
      </c>
      <c r="I38" s="68">
        <f t="shared" si="6"/>
        <v>0.15018333333332734</v>
      </c>
      <c r="J38" s="73" t="str">
        <f t="shared" si="2"/>
        <v/>
      </c>
      <c r="K38" s="2"/>
      <c r="L38" s="2"/>
      <c r="M38" s="2"/>
      <c r="N38" s="234">
        <f t="shared" si="0"/>
        <v>45452</v>
      </c>
      <c r="O38" s="235">
        <f>IF(A38&gt;Input!$C$22,+O37,(IF(A38&lt;Input!$C$13,"",('Budget (2)'!A38-Input!$C$13)*Input!$C$62+Input!$C$15)))</f>
        <v>24</v>
      </c>
      <c r="P38" s="235">
        <f>(+O38*Input!$C$8)+Q38</f>
        <v>9.6000000000000014</v>
      </c>
      <c r="Q38" s="235">
        <f>+O38*Input!$C$9</f>
        <v>6.24</v>
      </c>
      <c r="R38" s="235">
        <f t="shared" si="3"/>
        <v>3.3600000000000012</v>
      </c>
      <c r="S38" s="235">
        <f t="shared" si="1"/>
        <v>7.9200000000000008</v>
      </c>
      <c r="T38" s="235">
        <f t="shared" si="7"/>
        <v>9.4498166666666741</v>
      </c>
      <c r="U38" s="235">
        <f t="shared" si="8"/>
        <v>4.4399999999999995</v>
      </c>
      <c r="V38" s="235">
        <f t="shared" si="9"/>
        <v>38.252179033611206</v>
      </c>
      <c r="W38" s="235">
        <f t="shared" si="10"/>
        <v>2.2200000000000002</v>
      </c>
      <c r="X38" s="235">
        <f t="shared" si="11"/>
        <v>0</v>
      </c>
    </row>
    <row r="39" spans="1:24" s="8" customFormat="1" ht="15.75" customHeight="1" x14ac:dyDescent="0.25">
      <c r="A39" s="35">
        <f>IF(A38="","",IF((1+A38)&lt;Input!$C$26,1+A38,""))</f>
        <v>45453</v>
      </c>
      <c r="B39" s="248">
        <v>0.24</v>
      </c>
      <c r="C39" s="11">
        <f>IF(B39="","",IF(B39&lt;0.0001,0,IF(B39&gt;0.0001,'Crop Coeff'!E34*B39,"")))</f>
        <v>9.0400000000000008E-2</v>
      </c>
      <c r="D39" s="248">
        <v>0</v>
      </c>
      <c r="E39" s="5"/>
      <c r="F39" s="16"/>
      <c r="G39" s="75">
        <f t="shared" si="4"/>
        <v>0.93086685823754989</v>
      </c>
      <c r="H39" s="73">
        <f t="shared" si="5"/>
        <v>3.2394166666666733</v>
      </c>
      <c r="I39" s="68">
        <f t="shared" si="6"/>
        <v>0.24058333333332627</v>
      </c>
      <c r="J39" s="73" t="str">
        <f t="shared" si="2"/>
        <v/>
      </c>
      <c r="K39" s="2"/>
      <c r="L39" s="2"/>
      <c r="M39" s="2"/>
      <c r="N39" s="234">
        <f t="shared" si="0"/>
        <v>45453</v>
      </c>
      <c r="O39" s="235">
        <f>IF(A39&gt;Input!$C$22,+O38,(IF(A39&lt;Input!$C$13,"",('Budget (2)'!A39-Input!$C$13)*Input!$C$62+Input!$C$15)))</f>
        <v>24.857142857142858</v>
      </c>
      <c r="P39" s="235">
        <f>(+O39*Input!$C$8)+Q39</f>
        <v>9.9428571428571431</v>
      </c>
      <c r="Q39" s="235">
        <f>+O39*Input!$C$9</f>
        <v>6.4628571428571435</v>
      </c>
      <c r="R39" s="235">
        <f t="shared" si="3"/>
        <v>3.4799999999999995</v>
      </c>
      <c r="S39" s="235">
        <f t="shared" si="1"/>
        <v>8.2028571428571428</v>
      </c>
      <c r="T39" s="235">
        <f t="shared" si="7"/>
        <v>9.7022738095238168</v>
      </c>
      <c r="U39" s="235">
        <f t="shared" si="8"/>
        <v>4.68</v>
      </c>
      <c r="V39" s="235">
        <f t="shared" si="9"/>
        <v>39.632564625992153</v>
      </c>
      <c r="W39" s="235">
        <f t="shared" si="10"/>
        <v>2.2200000000000002</v>
      </c>
      <c r="X39" s="235">
        <f t="shared" si="11"/>
        <v>0</v>
      </c>
    </row>
    <row r="40" spans="1:24" s="8" customFormat="1" ht="15.75" customHeight="1" x14ac:dyDescent="0.25">
      <c r="A40" s="35">
        <f>IF(A39="","",IF((1+A39)&lt;Input!$C$26,1+A39,""))</f>
        <v>45454</v>
      </c>
      <c r="B40" s="248">
        <v>0.25</v>
      </c>
      <c r="C40" s="11">
        <f>IF(B40="","",IF(B40&lt;0.0001,0,IF(B40&gt;0.0001,'Crop Coeff'!E35*B40,"")))</f>
        <v>0.10208333333333335</v>
      </c>
      <c r="D40" s="248">
        <v>0</v>
      </c>
      <c r="E40" s="5"/>
      <c r="F40" s="16"/>
      <c r="G40" s="75">
        <f t="shared" si="4"/>
        <v>0.90481481481481685</v>
      </c>
      <c r="H40" s="73">
        <f t="shared" si="5"/>
        <v>3.2573333333333405</v>
      </c>
      <c r="I40" s="68">
        <f t="shared" si="6"/>
        <v>0.34266666666665913</v>
      </c>
      <c r="J40" s="73" t="str">
        <f t="shared" si="2"/>
        <v/>
      </c>
      <c r="K40" s="2"/>
      <c r="L40" s="2"/>
      <c r="M40" s="2"/>
      <c r="N40" s="234">
        <f t="shared" si="0"/>
        <v>45454</v>
      </c>
      <c r="O40" s="235">
        <f>IF(A40&gt;Input!$C$22,+O39,(IF(A40&lt;Input!$C$13,"",('Budget (2)'!A40-Input!$C$13)*Input!$C$62+Input!$C$15)))</f>
        <v>25.714285714285712</v>
      </c>
      <c r="P40" s="235">
        <f>(+O40*Input!$C$8)+Q40</f>
        <v>10.285714285714285</v>
      </c>
      <c r="Q40" s="235">
        <f>+O40*Input!$C$9</f>
        <v>6.6857142857142851</v>
      </c>
      <c r="R40" s="235">
        <f t="shared" si="3"/>
        <v>3.5999999999999996</v>
      </c>
      <c r="S40" s="235">
        <f t="shared" si="1"/>
        <v>8.485714285714284</v>
      </c>
      <c r="T40" s="235">
        <f t="shared" si="7"/>
        <v>9.9430476190476256</v>
      </c>
      <c r="U40" s="235">
        <f t="shared" si="8"/>
        <v>4.93</v>
      </c>
      <c r="V40" s="235">
        <f t="shared" si="9"/>
        <v>40.873534730158823</v>
      </c>
      <c r="W40" s="235">
        <f t="shared" si="10"/>
        <v>2.2200000000000002</v>
      </c>
      <c r="X40" s="235">
        <f t="shared" si="11"/>
        <v>0</v>
      </c>
    </row>
    <row r="41" spans="1:24" s="8" customFormat="1" ht="15.75" customHeight="1" x14ac:dyDescent="0.25">
      <c r="A41" s="35">
        <f>IF(A40="","",IF((1+A40)&lt;Input!$C$26,1+A40,""))</f>
        <v>45455</v>
      </c>
      <c r="B41" s="248">
        <v>0.34</v>
      </c>
      <c r="C41" s="11">
        <f>IF(B41="","",IF(B41&lt;0.0001,0,IF(B41&gt;0.0001,'Crop Coeff'!E36*B41,"")))</f>
        <v>0.14960000000000004</v>
      </c>
      <c r="D41" s="248">
        <v>0</v>
      </c>
      <c r="E41" s="5"/>
      <c r="F41" s="16"/>
      <c r="G41" s="75">
        <f t="shared" si="4"/>
        <v>0.86767025089605898</v>
      </c>
      <c r="H41" s="73">
        <f t="shared" si="5"/>
        <v>3.2277333333333393</v>
      </c>
      <c r="I41" s="68">
        <f t="shared" si="6"/>
        <v>0.49226666666666041</v>
      </c>
      <c r="J41" s="73" t="str">
        <f t="shared" si="2"/>
        <v/>
      </c>
      <c r="K41" s="2"/>
      <c r="L41" s="2"/>
      <c r="M41" s="2"/>
      <c r="N41" s="234">
        <f t="shared" si="0"/>
        <v>45455</v>
      </c>
      <c r="O41" s="235">
        <f>IF(A41&gt;Input!$C$22,+O40,(IF(A41&lt;Input!$C$13,"",('Budget (2)'!A41-Input!$C$13)*Input!$C$62+Input!$C$15)))</f>
        <v>26.571428571428569</v>
      </c>
      <c r="P41" s="235">
        <f>(+O41*Input!$C$8)+Q41</f>
        <v>10.628571428571428</v>
      </c>
      <c r="Q41" s="235">
        <f>+O41*Input!$C$9</f>
        <v>6.9085714285714284</v>
      </c>
      <c r="R41" s="235">
        <f t="shared" si="3"/>
        <v>3.7199999999999998</v>
      </c>
      <c r="S41" s="235">
        <f t="shared" si="1"/>
        <v>8.7685714285714287</v>
      </c>
      <c r="T41" s="235">
        <f t="shared" si="7"/>
        <v>10.136304761904768</v>
      </c>
      <c r="U41" s="235">
        <f t="shared" si="8"/>
        <v>5.27</v>
      </c>
      <c r="V41" s="235">
        <f t="shared" si="9"/>
        <v>41.485860185396902</v>
      </c>
      <c r="W41" s="235">
        <f t="shared" si="10"/>
        <v>2.2200000000000002</v>
      </c>
      <c r="X41" s="235">
        <f t="shared" si="11"/>
        <v>0</v>
      </c>
    </row>
    <row r="42" spans="1:24" s="8" customFormat="1" ht="15.75" customHeight="1" x14ac:dyDescent="0.25">
      <c r="A42" s="35">
        <f>IF(A41="","",IF((1+A41)&lt;Input!$C$26,1+A41,""))</f>
        <v>45456</v>
      </c>
      <c r="B42" s="248">
        <v>0.3</v>
      </c>
      <c r="C42" s="11">
        <f>IF(B42="","",IF(B42&lt;0.0001,0,IF(B42&gt;0.0001,'Crop Coeff'!E37*B42,"")))</f>
        <v>0.14150000000000001</v>
      </c>
      <c r="D42" s="248">
        <v>0</v>
      </c>
      <c r="E42" s="5"/>
      <c r="F42" s="16"/>
      <c r="G42" s="75">
        <f t="shared" si="4"/>
        <v>0.83495659722222371</v>
      </c>
      <c r="H42" s="73">
        <f t="shared" si="5"/>
        <v>3.2062333333333388</v>
      </c>
      <c r="I42" s="68">
        <f t="shared" si="6"/>
        <v>0.63376666666666104</v>
      </c>
      <c r="J42" s="73" t="str">
        <f t="shared" si="2"/>
        <v/>
      </c>
      <c r="K42" s="2"/>
      <c r="L42" s="2"/>
      <c r="M42" s="2"/>
      <c r="N42" s="234">
        <f t="shared" si="0"/>
        <v>45456</v>
      </c>
      <c r="O42" s="235">
        <f>IF(A42&gt;Input!$C$22,+O41,(IF(A42&lt;Input!$C$13,"",('Budget (2)'!A42-Input!$C$13)*Input!$C$62+Input!$C$15)))</f>
        <v>27.428571428571427</v>
      </c>
      <c r="P42" s="235">
        <f>(+O42*Input!$C$8)+Q42</f>
        <v>10.971428571428572</v>
      </c>
      <c r="Q42" s="235">
        <f>+O42*Input!$C$9</f>
        <v>7.1314285714285717</v>
      </c>
      <c r="R42" s="235">
        <f t="shared" si="3"/>
        <v>3.84</v>
      </c>
      <c r="S42" s="235">
        <f t="shared" si="1"/>
        <v>9.0514285714285716</v>
      </c>
      <c r="T42" s="235">
        <f t="shared" si="7"/>
        <v>10.33766190476191</v>
      </c>
      <c r="U42" s="235">
        <f t="shared" si="8"/>
        <v>5.5699999999999994</v>
      </c>
      <c r="V42" s="235">
        <f t="shared" si="9"/>
        <v>42.196384759206424</v>
      </c>
      <c r="W42" s="235">
        <f t="shared" si="10"/>
        <v>2.2200000000000002</v>
      </c>
      <c r="X42" s="235">
        <f t="shared" si="11"/>
        <v>0</v>
      </c>
    </row>
    <row r="43" spans="1:24" s="8" customFormat="1" ht="15.75" customHeight="1" x14ac:dyDescent="0.25">
      <c r="A43" s="35">
        <f>IF(A42="","",IF((1+A42)&lt;Input!$C$26,1+A42,""))</f>
        <v>45457</v>
      </c>
      <c r="B43" s="248">
        <v>0.22</v>
      </c>
      <c r="C43" s="11">
        <f>IF(B43="","",IF(B43&lt;0.0001,0,IF(B43&gt;0.0001,'Crop Coeff'!E38*B43,"")))</f>
        <v>0.11073333333333335</v>
      </c>
      <c r="D43" s="248">
        <v>0.06</v>
      </c>
      <c r="E43" s="5"/>
      <c r="F43" s="16"/>
      <c r="G43" s="75">
        <f t="shared" si="4"/>
        <v>0.82714646464646602</v>
      </c>
      <c r="H43" s="73">
        <f t="shared" si="5"/>
        <v>3.2755000000000063</v>
      </c>
      <c r="I43" s="68">
        <f t="shared" si="6"/>
        <v>0.68449999999999456</v>
      </c>
      <c r="J43" s="73">
        <f t="shared" si="2"/>
        <v>0.06</v>
      </c>
      <c r="K43" s="2"/>
      <c r="L43" s="2"/>
      <c r="M43" s="2"/>
      <c r="N43" s="234">
        <f t="shared" si="0"/>
        <v>45457</v>
      </c>
      <c r="O43" s="235">
        <f>IF(A43&gt;Input!$C$22,+O42,(IF(A43&lt;Input!$C$13,"",('Budget (2)'!A43-Input!$C$13)*Input!$C$62+Input!$C$15)))</f>
        <v>28.285714285714285</v>
      </c>
      <c r="P43" s="235">
        <f>(+O43*Input!$C$8)+Q43</f>
        <v>11.314285714285715</v>
      </c>
      <c r="Q43" s="235">
        <f>+O43*Input!$C$9</f>
        <v>7.3542857142857141</v>
      </c>
      <c r="R43" s="235">
        <f t="shared" si="3"/>
        <v>3.9600000000000009</v>
      </c>
      <c r="S43" s="235">
        <f t="shared" si="1"/>
        <v>9.3342857142857145</v>
      </c>
      <c r="T43" s="235">
        <f t="shared" si="7"/>
        <v>10.62978571428572</v>
      </c>
      <c r="U43" s="235">
        <f t="shared" si="8"/>
        <v>5.7899999999999991</v>
      </c>
      <c r="V43" s="235">
        <f t="shared" si="9"/>
        <v>44.152148821428653</v>
      </c>
      <c r="W43" s="235">
        <f t="shared" si="10"/>
        <v>2.2800000000000002</v>
      </c>
      <c r="X43" s="235">
        <f t="shared" si="11"/>
        <v>0</v>
      </c>
    </row>
    <row r="44" spans="1:24" s="8" customFormat="1" ht="15.75" customHeight="1" x14ac:dyDescent="0.25">
      <c r="A44" s="35">
        <f>IF(A43="","",IF((1+A43)&lt;Input!$C$26,1+A43,""))</f>
        <v>45458</v>
      </c>
      <c r="B44" s="248">
        <v>0.25</v>
      </c>
      <c r="C44" s="11">
        <f>IF(B44="","",IF(B44&lt;0.0001,0,IF(B44&gt;0.0001,'Crop Coeff'!E39*B44,"")))</f>
        <v>0.13375000000000001</v>
      </c>
      <c r="D44" s="248">
        <v>0</v>
      </c>
      <c r="E44" s="5"/>
      <c r="F44" s="16"/>
      <c r="G44" s="75">
        <f t="shared" si="4"/>
        <v>0.79944852941176625</v>
      </c>
      <c r="H44" s="73">
        <f t="shared" si="5"/>
        <v>3.2617500000000073</v>
      </c>
      <c r="I44" s="68">
        <f t="shared" si="6"/>
        <v>0.8182499999999937</v>
      </c>
      <c r="J44" s="73" t="str">
        <f t="shared" si="2"/>
        <v/>
      </c>
      <c r="K44" s="2"/>
      <c r="L44" s="2"/>
      <c r="M44" s="2"/>
      <c r="N44" s="234">
        <f t="shared" si="0"/>
        <v>45458</v>
      </c>
      <c r="O44" s="235">
        <f>IF(A44&gt;Input!$C$22,+O43,(IF(A44&lt;Input!$C$13,"",('Budget (2)'!A44-Input!$C$13)*Input!$C$62+Input!$C$15)))</f>
        <v>29.142857142857142</v>
      </c>
      <c r="P44" s="235">
        <f>(+O44*Input!$C$8)+Q44</f>
        <v>11.657142857142858</v>
      </c>
      <c r="Q44" s="235">
        <f>+O44*Input!$C$9</f>
        <v>7.5771428571428574</v>
      </c>
      <c r="R44" s="235">
        <f t="shared" si="3"/>
        <v>4.080000000000001</v>
      </c>
      <c r="S44" s="235">
        <f t="shared" si="1"/>
        <v>9.6171428571428574</v>
      </c>
      <c r="T44" s="235">
        <f t="shared" si="7"/>
        <v>10.838892857142865</v>
      </c>
      <c r="U44" s="235">
        <f t="shared" si="8"/>
        <v>6.0399999999999991</v>
      </c>
      <c r="V44" s="235">
        <f t="shared" si="9"/>
        <v>44.970901633928676</v>
      </c>
      <c r="W44" s="235">
        <f t="shared" si="10"/>
        <v>2.2800000000000002</v>
      </c>
      <c r="X44" s="235">
        <f t="shared" si="11"/>
        <v>0</v>
      </c>
    </row>
    <row r="45" spans="1:24" s="8" customFormat="1" ht="15.75" customHeight="1" x14ac:dyDescent="0.25">
      <c r="A45" s="35">
        <f>IF(A44="","",IF((1+A44)&lt;Input!$C$26,1+A44,""))</f>
        <v>45459</v>
      </c>
      <c r="B45" s="248">
        <v>0.35</v>
      </c>
      <c r="C45" s="11">
        <f>IF(B45="","",IF(B45&lt;0.0001,0,IF(B45&gt;0.0001,'Crop Coeff'!E40*B45,"")))</f>
        <v>0.19833333333333331</v>
      </c>
      <c r="D45" s="248">
        <v>0</v>
      </c>
      <c r="E45" s="5"/>
      <c r="F45" s="16"/>
      <c r="G45" s="75">
        <f t="shared" si="4"/>
        <v>0.75795634920635002</v>
      </c>
      <c r="H45" s="73">
        <f t="shared" si="5"/>
        <v>3.1834166666666697</v>
      </c>
      <c r="I45" s="68">
        <f t="shared" si="6"/>
        <v>1.0165833333333296</v>
      </c>
      <c r="J45" s="73" t="str">
        <f t="shared" si="2"/>
        <v/>
      </c>
      <c r="K45" s="2"/>
      <c r="L45" s="2"/>
      <c r="M45" s="2"/>
      <c r="N45" s="234">
        <f t="shared" si="0"/>
        <v>45459</v>
      </c>
      <c r="O45" s="235">
        <f>IF(A45&gt;Input!$C$22,+O44,(IF(A45&lt;Input!$C$13,"",('Budget (2)'!A45-Input!$C$13)*Input!$C$62+Input!$C$15)))</f>
        <v>30</v>
      </c>
      <c r="P45" s="235">
        <f>(+O45*Input!$C$8)+Q45</f>
        <v>12</v>
      </c>
      <c r="Q45" s="235">
        <f>+O45*Input!$C$9</f>
        <v>7.8000000000000007</v>
      </c>
      <c r="R45" s="235">
        <f t="shared" si="3"/>
        <v>4.1999999999999993</v>
      </c>
      <c r="S45" s="235">
        <f t="shared" si="1"/>
        <v>9.9</v>
      </c>
      <c r="T45" s="235">
        <f t="shared" si="7"/>
        <v>10.98341666666667</v>
      </c>
      <c r="U45" s="235">
        <f t="shared" si="8"/>
        <v>6.3899999999999988</v>
      </c>
      <c r="V45" s="235">
        <f t="shared" si="9"/>
        <v>44.864791673611151</v>
      </c>
      <c r="W45" s="235">
        <f t="shared" si="10"/>
        <v>2.2800000000000002</v>
      </c>
      <c r="X45" s="235">
        <f t="shared" si="11"/>
        <v>0</v>
      </c>
    </row>
    <row r="46" spans="1:24" s="8" customFormat="1" ht="15.75" customHeight="1" x14ac:dyDescent="0.25">
      <c r="A46" s="35">
        <f>IF(A45="","",IF((1+A45)&lt;Input!$C$26,1+A45,""))</f>
        <v>45460</v>
      </c>
      <c r="B46" s="248">
        <v>0.36</v>
      </c>
      <c r="C46" s="11">
        <f>IF(B46="","",IF(B46&lt;0.0001,0,IF(B46&gt;0.0001,'Crop Coeff'!E41*B46,"")))</f>
        <v>0.21539999999999998</v>
      </c>
      <c r="D46" s="248">
        <v>0.03</v>
      </c>
      <c r="E46" s="5"/>
      <c r="F46" s="16"/>
      <c r="G46" s="75">
        <f t="shared" si="4"/>
        <v>0.72176311728395082</v>
      </c>
      <c r="H46" s="73">
        <f t="shared" si="5"/>
        <v>3.1180166666666675</v>
      </c>
      <c r="I46" s="68">
        <f t="shared" si="6"/>
        <v>1.2019833333333327</v>
      </c>
      <c r="J46" s="73">
        <f t="shared" si="2"/>
        <v>0.03</v>
      </c>
      <c r="K46" s="2"/>
      <c r="L46" s="2"/>
      <c r="M46" s="2"/>
      <c r="N46" s="234">
        <f t="shared" si="0"/>
        <v>45460</v>
      </c>
      <c r="O46" s="235">
        <f>IF(A46&gt;Input!$C$22,+O45,(IF(A46&lt;Input!$C$13,"",('Budget (2)'!A46-Input!$C$13)*Input!$C$62+Input!$C$15)))</f>
        <v>30.857142857142854</v>
      </c>
      <c r="P46" s="235">
        <f>(+O46*Input!$C$8)+Q46</f>
        <v>12.342857142857143</v>
      </c>
      <c r="Q46" s="235">
        <f>+O46*Input!$C$9</f>
        <v>8.0228571428571431</v>
      </c>
      <c r="R46" s="235">
        <f t="shared" si="3"/>
        <v>4.32</v>
      </c>
      <c r="S46" s="235">
        <f t="shared" si="1"/>
        <v>10.182857142857143</v>
      </c>
      <c r="T46" s="235">
        <f t="shared" si="7"/>
        <v>11.140873809523811</v>
      </c>
      <c r="U46" s="235">
        <f t="shared" si="8"/>
        <v>6.7499999999999991</v>
      </c>
      <c r="V46" s="235">
        <f t="shared" si="9"/>
        <v>44.920287362182556</v>
      </c>
      <c r="W46" s="235">
        <f t="shared" si="10"/>
        <v>2.31</v>
      </c>
      <c r="X46" s="235">
        <f t="shared" si="11"/>
        <v>0</v>
      </c>
    </row>
    <row r="47" spans="1:24" s="8" customFormat="1" ht="15.75" customHeight="1" x14ac:dyDescent="0.25">
      <c r="A47" s="35">
        <f>IF(A46="","",IF((1+A46)&lt;Input!$C$26,1+A46,""))</f>
        <v>45461</v>
      </c>
      <c r="B47" s="248">
        <v>0.25</v>
      </c>
      <c r="C47" s="11">
        <f>IF(B47="","",IF(B47&lt;0.0001,0,IF(B47&gt;0.0001,'Crop Coeff'!E42*B47,"")))</f>
        <v>0.15749999999999997</v>
      </c>
      <c r="D47" s="248">
        <v>0</v>
      </c>
      <c r="E47" s="5"/>
      <c r="F47" s="16"/>
      <c r="G47" s="75">
        <f t="shared" si="4"/>
        <v>0.69381006006005974</v>
      </c>
      <c r="H47" s="73">
        <f t="shared" si="5"/>
        <v>3.0805166666666661</v>
      </c>
      <c r="I47" s="68">
        <f t="shared" si="6"/>
        <v>1.3594833333333352</v>
      </c>
      <c r="J47" s="73" t="str">
        <f t="shared" si="2"/>
        <v/>
      </c>
      <c r="K47" s="2"/>
      <c r="L47" s="2"/>
      <c r="M47" s="2"/>
      <c r="N47" s="234">
        <f t="shared" si="0"/>
        <v>45461</v>
      </c>
      <c r="O47" s="235">
        <f>IF(A47&gt;Input!$C$22,+O46,(IF(A47&lt;Input!$C$13,"",('Budget (2)'!A47-Input!$C$13)*Input!$C$62+Input!$C$15)))</f>
        <v>31.714285714285712</v>
      </c>
      <c r="P47" s="235">
        <f>(+O47*Input!$C$8)+Q47</f>
        <v>12.685714285714287</v>
      </c>
      <c r="Q47" s="235">
        <f>+O47*Input!$C$9</f>
        <v>8.2457142857142856</v>
      </c>
      <c r="R47" s="235">
        <f t="shared" si="3"/>
        <v>4.4400000000000013</v>
      </c>
      <c r="S47" s="235">
        <f t="shared" si="1"/>
        <v>10.465714285714286</v>
      </c>
      <c r="T47" s="235">
        <f t="shared" si="7"/>
        <v>11.326230952380952</v>
      </c>
      <c r="U47" s="235">
        <f t="shared" si="8"/>
        <v>6.9999999999999991</v>
      </c>
      <c r="V47" s="235">
        <f t="shared" si="9"/>
        <v>45.356357505039675</v>
      </c>
      <c r="W47" s="235">
        <f t="shared" si="10"/>
        <v>2.31</v>
      </c>
      <c r="X47" s="235">
        <f t="shared" si="11"/>
        <v>0</v>
      </c>
    </row>
    <row r="48" spans="1:24" s="8" customFormat="1" ht="15.75" customHeight="1" x14ac:dyDescent="0.25">
      <c r="A48" s="35">
        <f>IF(A47="","",IF((1+A47)&lt;Input!$C$26,1+A47,""))</f>
        <v>45462</v>
      </c>
      <c r="B48" s="248">
        <v>0.13</v>
      </c>
      <c r="C48" s="11">
        <f>IF(B48="","",IF(B48&lt;0.0001,0,IF(B48&gt;0.0001,'Crop Coeff'!E43*B48,"")))</f>
        <v>8.6016666666666644E-2</v>
      </c>
      <c r="D48" s="248">
        <v>0</v>
      </c>
      <c r="E48" s="5"/>
      <c r="F48" s="16"/>
      <c r="G48" s="75">
        <f t="shared" si="4"/>
        <v>0.68300438596491175</v>
      </c>
      <c r="H48" s="73">
        <f t="shared" si="5"/>
        <v>3.1144999999999978</v>
      </c>
      <c r="I48" s="68">
        <f t="shared" si="6"/>
        <v>1.4455000000000027</v>
      </c>
      <c r="J48" s="73" t="str">
        <f t="shared" si="2"/>
        <v/>
      </c>
      <c r="K48" s="2"/>
      <c r="L48" s="2"/>
      <c r="M48" s="2"/>
      <c r="N48" s="234">
        <f t="shared" si="0"/>
        <v>45462</v>
      </c>
      <c r="O48" s="235">
        <f>IF(A48&gt;Input!$C$22,+O47,(IF(A48&lt;Input!$C$13,"",('Budget (2)'!A48-Input!$C$13)*Input!$C$62+Input!$C$15)))</f>
        <v>32.571428571428569</v>
      </c>
      <c r="P48" s="235">
        <f>(+O48*Input!$C$8)+Q48</f>
        <v>13.028571428571428</v>
      </c>
      <c r="Q48" s="235">
        <f>+O48*Input!$C$9</f>
        <v>8.468571428571428</v>
      </c>
      <c r="R48" s="235">
        <f t="shared" si="3"/>
        <v>4.5600000000000005</v>
      </c>
      <c r="S48" s="235">
        <f t="shared" si="1"/>
        <v>10.748571428571427</v>
      </c>
      <c r="T48" s="235">
        <f t="shared" si="7"/>
        <v>11.583071428571426</v>
      </c>
      <c r="U48" s="235">
        <f t="shared" si="8"/>
        <v>7.129999999999999</v>
      </c>
      <c r="V48" s="235">
        <f t="shared" si="9"/>
        <v>46.824047392857111</v>
      </c>
      <c r="W48" s="235">
        <f t="shared" si="10"/>
        <v>2.31</v>
      </c>
      <c r="X48" s="235">
        <f t="shared" si="11"/>
        <v>0</v>
      </c>
    </row>
    <row r="49" spans="1:24" s="8" customFormat="1" ht="15.75" customHeight="1" x14ac:dyDescent="0.25">
      <c r="A49" s="35">
        <f>IF(A48="","",IF((1+A48)&lt;Input!$C$26,1+A48,""))</f>
        <v>45463</v>
      </c>
      <c r="B49" s="248">
        <v>0.28000000000000003</v>
      </c>
      <c r="C49" s="11">
        <f>IF(B49="","",IF(B49&lt;0.0001,0,IF(B49&gt;0.0001,'Crop Coeff'!E44*B49,"")))</f>
        <v>0.1941333333333333</v>
      </c>
      <c r="D49" s="248">
        <v>0.01</v>
      </c>
      <c r="E49" s="5"/>
      <c r="F49" s="16"/>
      <c r="G49" s="75">
        <f t="shared" si="4"/>
        <v>0.65178774928774919</v>
      </c>
      <c r="H49" s="73">
        <f t="shared" si="5"/>
        <v>3.0503666666666671</v>
      </c>
      <c r="I49" s="68">
        <f t="shared" si="6"/>
        <v>1.6296333333333344</v>
      </c>
      <c r="J49" s="73">
        <f t="shared" si="2"/>
        <v>0.01</v>
      </c>
      <c r="K49" s="2"/>
      <c r="L49" s="2"/>
      <c r="M49" s="2"/>
      <c r="N49" s="234">
        <f t="shared" si="0"/>
        <v>45463</v>
      </c>
      <c r="O49" s="235">
        <f>IF(A49&gt;Input!$C$22,+O48,(IF(A49&lt;Input!$C$13,"",('Budget (2)'!A49-Input!$C$13)*Input!$C$62+Input!$C$15)))</f>
        <v>33.428571428571431</v>
      </c>
      <c r="P49" s="235">
        <f>(+O49*Input!$C$8)+Q49</f>
        <v>13.371428571428574</v>
      </c>
      <c r="Q49" s="235">
        <f>+O49*Input!$C$9</f>
        <v>8.6914285714285722</v>
      </c>
      <c r="R49" s="235">
        <f t="shared" si="3"/>
        <v>4.6800000000000015</v>
      </c>
      <c r="S49" s="235">
        <f t="shared" si="1"/>
        <v>11.031428571428574</v>
      </c>
      <c r="T49" s="235">
        <f t="shared" si="7"/>
        <v>11.741795238095239</v>
      </c>
      <c r="U49" s="235">
        <f t="shared" si="8"/>
        <v>7.4099999999999993</v>
      </c>
      <c r="V49" s="235">
        <f t="shared" si="9"/>
        <v>46.848209372539699</v>
      </c>
      <c r="W49" s="235">
        <f t="shared" si="10"/>
        <v>2.3199999999999998</v>
      </c>
      <c r="X49" s="235">
        <f t="shared" si="11"/>
        <v>0</v>
      </c>
    </row>
    <row r="50" spans="1:24" s="8" customFormat="1" ht="15.75" customHeight="1" x14ac:dyDescent="0.25">
      <c r="A50" s="35">
        <f>IF(A49="","",IF((1+A49)&lt;Input!$C$26,1+A49,""))</f>
        <v>45464</v>
      </c>
      <c r="B50" s="248">
        <v>0.34</v>
      </c>
      <c r="C50" s="11">
        <f>IF(B50="","",IF(B50&lt;0.0001,0,IF(B50&gt;0.0001,'Crop Coeff'!E45*B50,"")))</f>
        <v>0.24649999999999994</v>
      </c>
      <c r="D50" s="248">
        <v>0</v>
      </c>
      <c r="E50" s="5"/>
      <c r="F50" s="16"/>
      <c r="G50" s="75">
        <f t="shared" si="4"/>
        <v>0.60913888888888856</v>
      </c>
      <c r="H50" s="73">
        <f t="shared" si="5"/>
        <v>2.9238666666666653</v>
      </c>
      <c r="I50" s="68">
        <f t="shared" si="6"/>
        <v>1.8761333333333354</v>
      </c>
      <c r="J50" s="73" t="str">
        <f t="shared" si="2"/>
        <v/>
      </c>
      <c r="K50" s="2"/>
      <c r="L50" s="2"/>
      <c r="M50" s="2"/>
      <c r="N50" s="234">
        <f t="shared" si="0"/>
        <v>45464</v>
      </c>
      <c r="O50" s="235">
        <f>IF(A50&gt;Input!$C$22,+O49,(IF(A50&lt;Input!$C$13,"",('Budget (2)'!A50-Input!$C$13)*Input!$C$62+Input!$C$15)))</f>
        <v>34.285714285714285</v>
      </c>
      <c r="P50" s="235">
        <f>(+O50*Input!$C$8)+Q50</f>
        <v>13.714285714285715</v>
      </c>
      <c r="Q50" s="235">
        <f>+O50*Input!$C$9</f>
        <v>8.9142857142857146</v>
      </c>
      <c r="R50" s="235">
        <f t="shared" si="3"/>
        <v>4.8000000000000007</v>
      </c>
      <c r="S50" s="235">
        <f t="shared" si="1"/>
        <v>11.314285714285715</v>
      </c>
      <c r="T50" s="235">
        <f t="shared" si="7"/>
        <v>11.83815238095238</v>
      </c>
      <c r="U50" s="235">
        <f t="shared" si="8"/>
        <v>7.7499999999999991</v>
      </c>
      <c r="V50" s="235">
        <f t="shared" si="9"/>
        <v>45.927464855872998</v>
      </c>
      <c r="W50" s="235">
        <f t="shared" si="10"/>
        <v>2.3199999999999998</v>
      </c>
      <c r="X50" s="235">
        <f t="shared" si="11"/>
        <v>0</v>
      </c>
    </row>
    <row r="51" spans="1:24" s="8" customFormat="1" ht="15.75" customHeight="1" x14ac:dyDescent="0.25">
      <c r="A51" s="35">
        <f>IF(A50="","",IF((1+A50)&lt;Input!$C$26,1+A50,""))</f>
        <v>45465</v>
      </c>
      <c r="B51" s="248">
        <v>0.28000000000000003</v>
      </c>
      <c r="C51" s="11">
        <f>IF(B51="","",IF(B51&lt;0.0001,0,IF(B51&gt;0.0001,'Crop Coeff'!E46*B51,"")))</f>
        <v>0.21186666666666659</v>
      </c>
      <c r="D51" s="248">
        <v>0</v>
      </c>
      <c r="E51" s="5"/>
      <c r="F51" s="16"/>
      <c r="G51" s="75">
        <f t="shared" si="4"/>
        <v>0.57560975609756082</v>
      </c>
      <c r="H51" s="73">
        <f t="shared" si="5"/>
        <v>2.831999999999999</v>
      </c>
      <c r="I51" s="68">
        <f t="shared" si="6"/>
        <v>2.088000000000001</v>
      </c>
      <c r="J51" s="73" t="str">
        <f t="shared" si="2"/>
        <v/>
      </c>
      <c r="K51" s="2"/>
      <c r="L51" s="2"/>
      <c r="M51" s="2"/>
      <c r="N51" s="234">
        <f t="shared" si="0"/>
        <v>45465</v>
      </c>
      <c r="O51" s="235">
        <f>IF(A51&gt;Input!$C$22,+O50,(IF(A51&lt;Input!$C$13,"",('Budget (2)'!A51-Input!$C$13)*Input!$C$62+Input!$C$15)))</f>
        <v>35.142857142857139</v>
      </c>
      <c r="P51" s="235">
        <f>(+O51*Input!$C$8)+Q51</f>
        <v>14.057142857142857</v>
      </c>
      <c r="Q51" s="235">
        <f>+O51*Input!$C$9</f>
        <v>9.137142857142857</v>
      </c>
      <c r="R51" s="235">
        <f t="shared" si="3"/>
        <v>4.92</v>
      </c>
      <c r="S51" s="235">
        <f t="shared" si="1"/>
        <v>11.597142857142856</v>
      </c>
      <c r="T51" s="235">
        <f t="shared" si="7"/>
        <v>11.969142857142856</v>
      </c>
      <c r="U51" s="235">
        <f t="shared" si="8"/>
        <v>8.0299999999999994</v>
      </c>
      <c r="V51" s="235">
        <f t="shared" si="9"/>
        <v>45.493755428571411</v>
      </c>
      <c r="W51" s="235">
        <f t="shared" si="10"/>
        <v>2.3199999999999998</v>
      </c>
      <c r="X51" s="235">
        <f t="shared" si="11"/>
        <v>0</v>
      </c>
    </row>
    <row r="52" spans="1:24" s="8" customFormat="1" ht="15.75" customHeight="1" x14ac:dyDescent="0.25">
      <c r="A52" s="35">
        <f>IF(A51="","",IF((1+A51)&lt;Input!$C$26,1+A51,""))</f>
        <v>45466</v>
      </c>
      <c r="B52" s="248">
        <v>0.35</v>
      </c>
      <c r="C52" s="11">
        <f>IF(B52="","",IF(B52&lt;0.0001,0,IF(B52&gt;0.0001,'Crop Coeff'!E47*B52,"")))</f>
        <v>0.27591666666666653</v>
      </c>
      <c r="D52" s="248">
        <v>0</v>
      </c>
      <c r="E52" s="5"/>
      <c r="F52" s="16"/>
      <c r="G52" s="75">
        <f t="shared" si="4"/>
        <v>0.53096891534391477</v>
      </c>
      <c r="H52" s="73">
        <f t="shared" si="5"/>
        <v>2.6760833333333309</v>
      </c>
      <c r="I52" s="68">
        <f t="shared" si="6"/>
        <v>2.36391666666667</v>
      </c>
      <c r="J52" s="73" t="str">
        <f t="shared" si="2"/>
        <v/>
      </c>
      <c r="K52" s="2"/>
      <c r="L52" s="2"/>
      <c r="M52" s="2"/>
      <c r="N52" s="234">
        <f t="shared" si="0"/>
        <v>45466</v>
      </c>
      <c r="O52" s="235">
        <f>IF(A52&gt;Input!$C$22,+O51,(IF(A52&lt;Input!$C$13,"",('Budget (2)'!A52-Input!$C$13)*Input!$C$62+Input!$C$15)))</f>
        <v>36</v>
      </c>
      <c r="P52" s="235">
        <f>(+O52*Input!$C$8)+Q52</f>
        <v>14.4</v>
      </c>
      <c r="Q52" s="235">
        <f>+O52*Input!$C$9</f>
        <v>9.36</v>
      </c>
      <c r="R52" s="235">
        <f t="shared" si="3"/>
        <v>5.0400000000000009</v>
      </c>
      <c r="S52" s="235">
        <f t="shared" si="1"/>
        <v>11.879999999999999</v>
      </c>
      <c r="T52" s="235">
        <f t="shared" si="7"/>
        <v>12.03608333333333</v>
      </c>
      <c r="U52" s="235">
        <f t="shared" si="8"/>
        <v>8.379999999999999</v>
      </c>
      <c r="V52" s="235">
        <f t="shared" si="9"/>
        <v>44.089562006944405</v>
      </c>
      <c r="W52" s="235">
        <f t="shared" si="10"/>
        <v>2.3199999999999998</v>
      </c>
      <c r="X52" s="235">
        <f t="shared" si="11"/>
        <v>0</v>
      </c>
    </row>
    <row r="53" spans="1:24" s="8" customFormat="1" ht="15.75" customHeight="1" x14ac:dyDescent="0.25">
      <c r="A53" s="35">
        <f>IF(A52="","",IF((1+A52)&lt;Input!$C$26,1+A52,""))</f>
        <v>45467</v>
      </c>
      <c r="B53" s="248">
        <v>0.33</v>
      </c>
      <c r="C53" s="11">
        <f>IF(B53="","",IF(B53&lt;0.0001,0,IF(B53&gt;0.0001,'Crop Coeff'!E48*B53,"")))</f>
        <v>0.2705999999999999</v>
      </c>
      <c r="D53" s="248">
        <v>0</v>
      </c>
      <c r="E53" s="5"/>
      <c r="F53" s="16"/>
      <c r="G53" s="75">
        <f t="shared" si="4"/>
        <v>0.48943475452196322</v>
      </c>
      <c r="H53" s="73">
        <f t="shared" si="5"/>
        <v>2.5254833333333302</v>
      </c>
      <c r="I53" s="68">
        <f t="shared" si="6"/>
        <v>2.6345166666666699</v>
      </c>
      <c r="J53" s="73" t="str">
        <f t="shared" si="2"/>
        <v/>
      </c>
      <c r="K53" s="2"/>
      <c r="L53" s="2"/>
      <c r="M53" s="2"/>
      <c r="N53" s="234">
        <f t="shared" si="0"/>
        <v>45467</v>
      </c>
      <c r="O53" s="235">
        <f>IF(A53&gt;Input!$C$22,+O52,(IF(A53&lt;Input!$C$13,"",('Budget (2)'!A53-Input!$C$13)*Input!$C$62+Input!$C$15)))</f>
        <v>36.857142857142854</v>
      </c>
      <c r="P53" s="235">
        <f>(+O53*Input!$C$8)+Q53</f>
        <v>14.742857142857142</v>
      </c>
      <c r="Q53" s="235">
        <f>+O53*Input!$C$9</f>
        <v>9.5828571428571419</v>
      </c>
      <c r="R53" s="235">
        <f t="shared" si="3"/>
        <v>5.16</v>
      </c>
      <c r="S53" s="235">
        <f t="shared" si="1"/>
        <v>12.162857142857142</v>
      </c>
      <c r="T53" s="235">
        <f t="shared" si="7"/>
        <v>12.108340476190472</v>
      </c>
      <c r="U53" s="235">
        <f t="shared" si="8"/>
        <v>8.7099999999999991</v>
      </c>
      <c r="V53" s="235">
        <f t="shared" si="9"/>
        <v>42.742269209801535</v>
      </c>
      <c r="W53" s="235">
        <f t="shared" si="10"/>
        <v>2.3199999999999998</v>
      </c>
      <c r="X53" s="235">
        <f t="shared" si="11"/>
        <v>0</v>
      </c>
    </row>
    <row r="54" spans="1:24" s="8" customFormat="1" ht="15.75" customHeight="1" x14ac:dyDescent="0.25">
      <c r="A54" s="35">
        <f>IF(A53="","",IF((1+A53)&lt;Input!$C$26,1+A53,""))</f>
        <v>45468</v>
      </c>
      <c r="B54" s="248">
        <v>0.33</v>
      </c>
      <c r="C54" s="11">
        <f>IF(B54="","",IF(B54&lt;0.0001,0,IF(B54&gt;0.0001,'Crop Coeff'!E49*B54,"")))</f>
        <v>0.28104999999999986</v>
      </c>
      <c r="D54" s="248">
        <v>0</v>
      </c>
      <c r="E54" s="5"/>
      <c r="F54" s="16"/>
      <c r="G54" s="75">
        <f t="shared" si="4"/>
        <v>0.44780934343434264</v>
      </c>
      <c r="H54" s="73">
        <f t="shared" si="5"/>
        <v>2.3644333333333289</v>
      </c>
      <c r="I54" s="68">
        <f t="shared" si="6"/>
        <v>2.9155666666666704</v>
      </c>
      <c r="J54" s="73" t="str">
        <f t="shared" si="2"/>
        <v/>
      </c>
      <c r="K54" s="2"/>
      <c r="L54" s="2"/>
      <c r="M54" s="2"/>
      <c r="N54" s="234">
        <f t="shared" si="0"/>
        <v>45468</v>
      </c>
      <c r="O54" s="235">
        <f>IF(A54&gt;Input!$C$22,+O53,(IF(A54&lt;Input!$C$13,"",('Budget (2)'!A54-Input!$C$13)*Input!$C$62+Input!$C$15)))</f>
        <v>37.714285714285708</v>
      </c>
      <c r="P54" s="235">
        <f>(+O54*Input!$C$8)+Q54</f>
        <v>15.085714285714284</v>
      </c>
      <c r="Q54" s="235">
        <f>+O54*Input!$C$9</f>
        <v>9.8057142857142843</v>
      </c>
      <c r="R54" s="235">
        <f t="shared" si="3"/>
        <v>5.2799999999999994</v>
      </c>
      <c r="S54" s="235">
        <f t="shared" si="1"/>
        <v>12.445714285714285</v>
      </c>
      <c r="T54" s="235">
        <f t="shared" si="7"/>
        <v>12.170147619047613</v>
      </c>
      <c r="U54" s="235">
        <f t="shared" si="8"/>
        <v>9.0399999999999991</v>
      </c>
      <c r="V54" s="235">
        <f t="shared" si="9"/>
        <v>41.221216987777709</v>
      </c>
      <c r="W54" s="235">
        <f t="shared" si="10"/>
        <v>2.3199999999999998</v>
      </c>
      <c r="X54" s="235">
        <f t="shared" si="11"/>
        <v>0</v>
      </c>
    </row>
    <row r="55" spans="1:24" s="8" customFormat="1" ht="15.75" customHeight="1" x14ac:dyDescent="0.2">
      <c r="A55" s="35">
        <f>IF(A54="","",IF((1+A54)&lt;Input!$C$26,1+A54,""))</f>
        <v>45469</v>
      </c>
      <c r="B55" s="247">
        <v>0.31</v>
      </c>
      <c r="C55" s="11">
        <f>IF(B55="","",IF(B55&lt;0.0001,0,IF(B55&gt;0.0001,'Crop Coeff'!E50*B55,"")))</f>
        <v>0.27383333333333321</v>
      </c>
      <c r="D55" s="247">
        <v>0</v>
      </c>
      <c r="E55" s="5"/>
      <c r="F55" s="16"/>
      <c r="G55" s="75">
        <f t="shared" si="4"/>
        <v>0.40937037037036927</v>
      </c>
      <c r="H55" s="73">
        <f t="shared" si="5"/>
        <v>2.2105999999999941</v>
      </c>
      <c r="I55" s="68">
        <f t="shared" si="6"/>
        <v>3.1894000000000062</v>
      </c>
      <c r="J55" s="73" t="str">
        <f t="shared" si="2"/>
        <v/>
      </c>
      <c r="K55" s="2"/>
      <c r="L55" s="2"/>
      <c r="M55" s="2"/>
      <c r="N55" s="234">
        <f t="shared" si="0"/>
        <v>45469</v>
      </c>
      <c r="O55" s="235">
        <f>IF(A55&gt;Input!$C$22,+O54,(IF(A55&lt;Input!$C$13,"",('Budget (2)'!A55-Input!$C$13)*Input!$C$62+Input!$C$15)))</f>
        <v>38.571428571428569</v>
      </c>
      <c r="P55" s="235">
        <f>(+O55*Input!$C$8)+Q55</f>
        <v>15.428571428571429</v>
      </c>
      <c r="Q55" s="235">
        <f>+O55*Input!$C$9</f>
        <v>10.028571428571428</v>
      </c>
      <c r="R55" s="235">
        <f t="shared" si="3"/>
        <v>5.4</v>
      </c>
      <c r="S55" s="235">
        <f t="shared" si="1"/>
        <v>12.728571428571428</v>
      </c>
      <c r="T55" s="235">
        <f t="shared" si="7"/>
        <v>12.239171428571423</v>
      </c>
      <c r="U55" s="235">
        <f t="shared" si="8"/>
        <v>9.35</v>
      </c>
      <c r="V55" s="235">
        <f t="shared" si="9"/>
        <v>39.784483788571343</v>
      </c>
      <c r="W55" s="235">
        <f t="shared" si="10"/>
        <v>2.3199999999999998</v>
      </c>
      <c r="X55" s="235">
        <f t="shared" si="11"/>
        <v>0</v>
      </c>
    </row>
    <row r="56" spans="1:24" s="8" customFormat="1" ht="15.75" customHeight="1" x14ac:dyDescent="0.2">
      <c r="A56" s="35">
        <f>IF(A55="","",IF((1+A55)&lt;Input!$C$26,1+A55,""))</f>
        <v>45470</v>
      </c>
      <c r="B56" s="247">
        <v>0.25</v>
      </c>
      <c r="C56" s="11">
        <f>IF(B56="","",IF(B56&lt;0.0001,0,IF(B56&gt;0.0001,'Crop Coeff'!E51*B56,"")))</f>
        <v>0.22874999999999987</v>
      </c>
      <c r="D56" s="247">
        <v>0.02</v>
      </c>
      <c r="E56" s="5"/>
      <c r="F56" s="16"/>
      <c r="G56" s="75">
        <f t="shared" si="4"/>
        <v>0.38439311594202807</v>
      </c>
      <c r="H56" s="73">
        <f t="shared" si="5"/>
        <v>2.1218499999999949</v>
      </c>
      <c r="I56" s="68">
        <f t="shared" si="6"/>
        <v>3.3981500000000047</v>
      </c>
      <c r="J56" s="73">
        <f t="shared" si="2"/>
        <v>0.02</v>
      </c>
      <c r="K56" s="2"/>
      <c r="L56" s="2"/>
      <c r="M56" s="2"/>
      <c r="N56" s="234">
        <f t="shared" si="0"/>
        <v>45470</v>
      </c>
      <c r="O56" s="235">
        <f>IF(A56&gt;Input!$C$22,+O55,(IF(A56&lt;Input!$C$13,"",('Budget (2)'!A56-Input!$C$13)*Input!$C$62+Input!$C$15)))</f>
        <v>39.428571428571423</v>
      </c>
      <c r="P56" s="235">
        <f>(+O56*Input!$C$8)+Q56</f>
        <v>15.77142857142857</v>
      </c>
      <c r="Q56" s="235">
        <f>+O56*Input!$C$9</f>
        <v>10.251428571428571</v>
      </c>
      <c r="R56" s="235">
        <f t="shared" si="3"/>
        <v>5.52</v>
      </c>
      <c r="S56" s="235">
        <f t="shared" si="1"/>
        <v>13.011428571428571</v>
      </c>
      <c r="T56" s="235">
        <f t="shared" si="7"/>
        <v>12.373278571428566</v>
      </c>
      <c r="U56" s="235">
        <f t="shared" si="8"/>
        <v>9.6</v>
      </c>
      <c r="V56" s="235">
        <f t="shared" si="9"/>
        <v>39.265669708214212</v>
      </c>
      <c r="W56" s="235">
        <f t="shared" si="10"/>
        <v>2.34</v>
      </c>
      <c r="X56" s="235">
        <f t="shared" si="11"/>
        <v>0</v>
      </c>
    </row>
    <row r="57" spans="1:24" s="8" customFormat="1" ht="15.75" customHeight="1" x14ac:dyDescent="0.2">
      <c r="A57" s="35">
        <f>IF(A56="","",IF((1+A56)&lt;Input!$C$26,1+A56,""))</f>
        <v>45471</v>
      </c>
      <c r="B57" s="247">
        <v>0.28999999999999998</v>
      </c>
      <c r="C57" s="11">
        <f>IF(B57="","",IF(B57&lt;0.0001,0,IF(B57&gt;0.0001,'Crop Coeff'!E52*B57,"")))</f>
        <v>0.27453333333333313</v>
      </c>
      <c r="D57" s="247">
        <v>7.0000000000000007E-2</v>
      </c>
      <c r="E57" s="5"/>
      <c r="F57" s="16"/>
      <c r="G57" s="75">
        <f t="shared" si="4"/>
        <v>0.36122635933806074</v>
      </c>
      <c r="H57" s="73">
        <f t="shared" si="5"/>
        <v>2.037316666666662</v>
      </c>
      <c r="I57" s="68">
        <f t="shared" si="6"/>
        <v>3.6026833333333368</v>
      </c>
      <c r="J57" s="73">
        <f t="shared" si="2"/>
        <v>7.0000000000000007E-2</v>
      </c>
      <c r="K57" s="2"/>
      <c r="L57" s="2"/>
      <c r="M57" s="2"/>
      <c r="N57" s="234">
        <f t="shared" si="0"/>
        <v>45471</v>
      </c>
      <c r="O57" s="235">
        <f>IF(A57&gt;Input!$C$22,+O56,(IF(A57&lt;Input!$C$13,"",('Budget (2)'!A57-Input!$C$13)*Input!$C$62+Input!$C$15)))</f>
        <v>40.285714285714285</v>
      </c>
      <c r="P57" s="235">
        <f>(+O57*Input!$C$8)+Q57</f>
        <v>16.114285714285714</v>
      </c>
      <c r="Q57" s="235">
        <f>+O57*Input!$C$9</f>
        <v>10.474285714285715</v>
      </c>
      <c r="R57" s="235">
        <f t="shared" si="3"/>
        <v>5.6399999999999988</v>
      </c>
      <c r="S57" s="235">
        <f t="shared" si="1"/>
        <v>13.294285714285714</v>
      </c>
      <c r="T57" s="235">
        <f t="shared" si="7"/>
        <v>12.511602380952377</v>
      </c>
      <c r="U57" s="235">
        <f t="shared" si="8"/>
        <v>9.8899999999999988</v>
      </c>
      <c r="V57" s="235">
        <f t="shared" si="9"/>
        <v>38.784381771706279</v>
      </c>
      <c r="W57" s="235">
        <f t="shared" si="10"/>
        <v>2.4099999999999997</v>
      </c>
      <c r="X57" s="235">
        <f t="shared" si="11"/>
        <v>0</v>
      </c>
    </row>
    <row r="58" spans="1:24" s="8" customFormat="1" ht="15.75" customHeight="1" x14ac:dyDescent="0.2">
      <c r="A58" s="35">
        <f>IF(A57="","",IF((1+A57)&lt;Input!$C$26,1+A57,""))</f>
        <v>45472</v>
      </c>
      <c r="B58" s="247">
        <v>0.24</v>
      </c>
      <c r="C58" s="11">
        <f>IF(B58="","",IF(B58&lt;0.0001,0,IF(B58&gt;0.0001,'Crop Coeff'!E53*B58,"")))</f>
        <v>0.23479999999999984</v>
      </c>
      <c r="D58" s="247">
        <v>0.01</v>
      </c>
      <c r="E58" s="5"/>
      <c r="F58" s="16"/>
      <c r="G58" s="75">
        <f t="shared" si="4"/>
        <v>0.33550636574074011</v>
      </c>
      <c r="H58" s="73">
        <f t="shared" si="5"/>
        <v>1.9325166666666629</v>
      </c>
      <c r="I58" s="68">
        <f t="shared" si="6"/>
        <v>3.8274833333333369</v>
      </c>
      <c r="J58" s="73">
        <f t="shared" si="2"/>
        <v>0.01</v>
      </c>
      <c r="K58" s="2"/>
      <c r="L58" s="2"/>
      <c r="M58" s="2"/>
      <c r="N58" s="234">
        <f t="shared" si="0"/>
        <v>45472</v>
      </c>
      <c r="O58" s="235">
        <f>IF(A58&gt;Input!$C$22,+O57,(IF(A58&lt;Input!$C$13,"",('Budget (2)'!A58-Input!$C$13)*Input!$C$62+Input!$C$15)))</f>
        <v>41.142857142857139</v>
      </c>
      <c r="P58" s="235">
        <f>(+O58*Input!$C$8)+Q58</f>
        <v>16.457142857142856</v>
      </c>
      <c r="Q58" s="235">
        <f>+O58*Input!$C$9</f>
        <v>10.697142857142856</v>
      </c>
      <c r="R58" s="235">
        <f t="shared" si="3"/>
        <v>5.76</v>
      </c>
      <c r="S58" s="235">
        <f t="shared" si="1"/>
        <v>13.577142857142857</v>
      </c>
      <c r="T58" s="235">
        <f t="shared" si="7"/>
        <v>12.629659523809519</v>
      </c>
      <c r="U58" s="235">
        <f t="shared" si="8"/>
        <v>10.129999999999999</v>
      </c>
      <c r="V58" s="235">
        <f t="shared" si="9"/>
        <v>37.984170381230101</v>
      </c>
      <c r="W58" s="235">
        <f t="shared" si="10"/>
        <v>2.4199999999999995</v>
      </c>
      <c r="X58" s="235">
        <f t="shared" si="11"/>
        <v>0</v>
      </c>
    </row>
    <row r="59" spans="1:24" s="8" customFormat="1" ht="15.75" customHeight="1" x14ac:dyDescent="0.2">
      <c r="A59" s="35">
        <f>IF(A58="","",IF((1+A58)&lt;Input!$C$26,1+A58,""))</f>
        <v>45473</v>
      </c>
      <c r="B59" s="247">
        <v>0.09</v>
      </c>
      <c r="C59" s="11">
        <f>IF(B59="","",IF(B59&lt;0.0001,0,IF(B59&gt;0.0001,'Crop Coeff'!E54*B59,"")))</f>
        <v>9.0899999999999939E-2</v>
      </c>
      <c r="D59" s="247">
        <v>0.14000000000000001</v>
      </c>
      <c r="E59" s="5"/>
      <c r="F59" s="16"/>
      <c r="G59" s="75">
        <f t="shared" si="4"/>
        <v>0.35741780045351468</v>
      </c>
      <c r="H59" s="73">
        <f t="shared" si="5"/>
        <v>2.1016166666666667</v>
      </c>
      <c r="I59" s="68">
        <f t="shared" si="6"/>
        <v>3.7783833333333341</v>
      </c>
      <c r="J59" s="73">
        <f t="shared" si="2"/>
        <v>0.14000000000000001</v>
      </c>
      <c r="K59" s="2"/>
      <c r="L59" s="2"/>
      <c r="M59" s="2"/>
      <c r="N59" s="234">
        <f t="shared" si="0"/>
        <v>45473</v>
      </c>
      <c r="O59" s="235">
        <f>IF(A59&gt;Input!$C$22,+O58,(IF(A59&lt;Input!$C$13,"",('Budget (2)'!A59-Input!$C$13)*Input!$C$62+Input!$C$15)))</f>
        <v>42</v>
      </c>
      <c r="P59" s="235">
        <f>(+O59*Input!$C$8)+Q59</f>
        <v>16.8</v>
      </c>
      <c r="Q59" s="235">
        <f>+O59*Input!$C$9</f>
        <v>10.92</v>
      </c>
      <c r="R59" s="235">
        <f t="shared" si="3"/>
        <v>5.8800000000000008</v>
      </c>
      <c r="S59" s="235">
        <f t="shared" si="1"/>
        <v>13.86</v>
      </c>
      <c r="T59" s="235">
        <f t="shared" si="7"/>
        <v>13.021616666666667</v>
      </c>
      <c r="U59" s="235">
        <f t="shared" si="8"/>
        <v>10.219999999999999</v>
      </c>
      <c r="V59" s="235">
        <f t="shared" si="9"/>
        <v>41.22644661361111</v>
      </c>
      <c r="W59" s="235">
        <f t="shared" si="10"/>
        <v>2.5599999999999996</v>
      </c>
      <c r="X59" s="235">
        <f t="shared" si="11"/>
        <v>0</v>
      </c>
    </row>
    <row r="60" spans="1:24" s="8" customFormat="1" ht="15.75" customHeight="1" x14ac:dyDescent="0.2">
      <c r="A60" s="35">
        <f>IF(A59="","",IF((1+A59)&lt;Input!$C$26,1+A59,""))</f>
        <v>45474</v>
      </c>
      <c r="B60" s="247">
        <v>0.23</v>
      </c>
      <c r="C60" s="11">
        <f>IF(B60="","",IF(B60&lt;0.0001,0,IF(B60&gt;0.0001,'Crop Coeff'!E55*B60,"")))</f>
        <v>0.2395833333333332</v>
      </c>
      <c r="D60" s="247">
        <v>0.35</v>
      </c>
      <c r="E60" s="5"/>
      <c r="F60" s="16"/>
      <c r="G60" s="75">
        <f t="shared" si="4"/>
        <v>0.38867222222222192</v>
      </c>
      <c r="H60" s="73">
        <f t="shared" si="5"/>
        <v>2.3320333333333316</v>
      </c>
      <c r="I60" s="68">
        <f t="shared" si="6"/>
        <v>3.6679666666666684</v>
      </c>
      <c r="J60" s="73">
        <f t="shared" si="2"/>
        <v>0.35</v>
      </c>
      <c r="K60" s="2"/>
      <c r="L60" s="2"/>
      <c r="M60" s="2"/>
      <c r="N60" s="234">
        <f t="shared" si="0"/>
        <v>45474</v>
      </c>
      <c r="O60" s="235">
        <f>IF(A60&gt;Input!$C$22,+O59,(IF(A60&lt;Input!$C$13,"",('Budget (2)'!A60-Input!$C$13)*Input!$C$62+Input!$C$15)))</f>
        <v>42.857142857142854</v>
      </c>
      <c r="P60" s="235">
        <f>(+O60*Input!$C$8)+Q60</f>
        <v>17.142857142857142</v>
      </c>
      <c r="Q60" s="235">
        <f>+O60*Input!$C$9</f>
        <v>11.142857142857142</v>
      </c>
      <c r="R60" s="235">
        <f t="shared" si="3"/>
        <v>6</v>
      </c>
      <c r="S60" s="235">
        <f t="shared" si="1"/>
        <v>14.142857142857142</v>
      </c>
      <c r="T60" s="235">
        <f t="shared" si="7"/>
        <v>13.474890476190474</v>
      </c>
      <c r="U60" s="235">
        <f t="shared" si="8"/>
        <v>10.45</v>
      </c>
      <c r="V60" s="235">
        <f t="shared" si="9"/>
        <v>45.566750896349177</v>
      </c>
      <c r="W60" s="235">
        <f t="shared" si="10"/>
        <v>2.9099999999999997</v>
      </c>
      <c r="X60" s="235">
        <f t="shared" si="11"/>
        <v>0</v>
      </c>
    </row>
    <row r="61" spans="1:24" s="8" customFormat="1" ht="15.75" customHeight="1" x14ac:dyDescent="0.2">
      <c r="A61" s="35">
        <f>IF(A60="","",IF((1+A60)&lt;Input!$C$26,1+A60,""))</f>
        <v>45475</v>
      </c>
      <c r="B61" s="247">
        <v>0.22</v>
      </c>
      <c r="C61" s="11">
        <f>IF(B61="","",IF(B61&lt;0.0001,0,IF(B61&gt;0.0001,'Crop Coeff'!E56*B61,"")))</f>
        <v>0.23613333333333322</v>
      </c>
      <c r="D61" s="247">
        <v>0</v>
      </c>
      <c r="E61" s="5"/>
      <c r="F61" s="16"/>
      <c r="G61" s="75">
        <f t="shared" si="4"/>
        <v>0.36207516339869239</v>
      </c>
      <c r="H61" s="73">
        <f t="shared" si="5"/>
        <v>2.2158999999999978</v>
      </c>
      <c r="I61" s="68">
        <f t="shared" si="6"/>
        <v>3.9041000000000032</v>
      </c>
      <c r="J61" s="73" t="str">
        <f t="shared" si="2"/>
        <v/>
      </c>
      <c r="K61" s="2"/>
      <c r="L61" s="2"/>
      <c r="M61" s="2"/>
      <c r="N61" s="234">
        <f t="shared" si="0"/>
        <v>45475</v>
      </c>
      <c r="O61" s="235">
        <f>IF(A61&gt;Input!$C$22,+O60,(IF(A61&lt;Input!$C$13,"",('Budget (2)'!A61-Input!$C$13)*Input!$C$62+Input!$C$15)))</f>
        <v>43.714285714285715</v>
      </c>
      <c r="P61" s="235">
        <f>(+O61*Input!$C$8)+Q61</f>
        <v>17.485714285714288</v>
      </c>
      <c r="Q61" s="235">
        <f>+O61*Input!$C$9</f>
        <v>11.365714285714287</v>
      </c>
      <c r="R61" s="235">
        <f t="shared" si="3"/>
        <v>6.120000000000001</v>
      </c>
      <c r="S61" s="235">
        <f t="shared" si="1"/>
        <v>14.425714285714287</v>
      </c>
      <c r="T61" s="235">
        <f t="shared" si="7"/>
        <v>13.581614285714284</v>
      </c>
      <c r="U61" s="235">
        <f t="shared" si="8"/>
        <v>10.67</v>
      </c>
      <c r="V61" s="235">
        <f t="shared" si="9"/>
        <v>44.521213381428538</v>
      </c>
      <c r="W61" s="235">
        <f t="shared" si="10"/>
        <v>2.9099999999999997</v>
      </c>
      <c r="X61" s="235">
        <f t="shared" si="11"/>
        <v>0</v>
      </c>
    </row>
    <row r="62" spans="1:24" s="8" customFormat="1" ht="15.75" customHeight="1" x14ac:dyDescent="0.2">
      <c r="A62" s="35">
        <f>IF(A61="","",IF((1+A61)&lt;Input!$C$26,1+A61,""))</f>
        <v>45476</v>
      </c>
      <c r="B62" s="247">
        <v>0.2</v>
      </c>
      <c r="C62" s="11">
        <f>IF(B62="","",IF(B62&lt;0.0001,0,IF(B62&gt;0.0001,'Crop Coeff'!E57*B62,"")))</f>
        <v>0.22099999999999992</v>
      </c>
      <c r="D62" s="247">
        <v>0.18</v>
      </c>
      <c r="E62" s="5"/>
      <c r="F62" s="16"/>
      <c r="G62" s="75">
        <f t="shared" si="4"/>
        <v>0.36777243589743536</v>
      </c>
      <c r="H62" s="73">
        <f t="shared" si="5"/>
        <v>2.2948999999999966</v>
      </c>
      <c r="I62" s="68">
        <f t="shared" si="6"/>
        <v>3.9451000000000036</v>
      </c>
      <c r="J62" s="73">
        <f t="shared" si="2"/>
        <v>0.18</v>
      </c>
      <c r="K62" s="2"/>
      <c r="L62" s="2"/>
      <c r="M62" s="2"/>
      <c r="N62" s="234">
        <f t="shared" si="0"/>
        <v>45476</v>
      </c>
      <c r="O62" s="235">
        <f>IF(A62&gt;Input!$C$22,+O61,(IF(A62&lt;Input!$C$13,"",('Budget (2)'!A62-Input!$C$13)*Input!$C$62+Input!$C$15)))</f>
        <v>44.571428571428569</v>
      </c>
      <c r="P62" s="235">
        <f>(+O62*Input!$C$8)+Q62</f>
        <v>17.828571428571429</v>
      </c>
      <c r="Q62" s="235">
        <f>+O62*Input!$C$9</f>
        <v>11.588571428571429</v>
      </c>
      <c r="R62" s="235">
        <f t="shared" si="3"/>
        <v>6.24</v>
      </c>
      <c r="S62" s="235">
        <f t="shared" si="1"/>
        <v>14.708571428571428</v>
      </c>
      <c r="T62" s="235">
        <f t="shared" si="7"/>
        <v>13.883471428571426</v>
      </c>
      <c r="U62" s="235">
        <f t="shared" si="8"/>
        <v>10.87</v>
      </c>
      <c r="V62" s="235">
        <f t="shared" si="9"/>
        <v>46.56975000999995</v>
      </c>
      <c r="W62" s="235">
        <f t="shared" si="10"/>
        <v>3.09</v>
      </c>
      <c r="X62" s="235">
        <f t="shared" si="11"/>
        <v>0</v>
      </c>
    </row>
    <row r="63" spans="1:24" s="8" customFormat="1" ht="15.75" customHeight="1" x14ac:dyDescent="0.2">
      <c r="A63" s="35">
        <f>IF(A62="","",IF((1+A62)&lt;Input!$C$26,1+A62,""))</f>
        <v>45477</v>
      </c>
      <c r="B63" s="247">
        <v>0.23</v>
      </c>
      <c r="C63" s="11">
        <f>IF(B63="","",IF(B63&lt;0.0001,0,IF(B63&gt;0.0001,'Crop Coeff'!E58*B63,"")))</f>
        <v>0.26143333333333324</v>
      </c>
      <c r="D63" s="247">
        <v>0</v>
      </c>
      <c r="E63" s="5"/>
      <c r="F63" s="16"/>
      <c r="G63" s="75">
        <f t="shared" si="4"/>
        <v>0.33859538784067034</v>
      </c>
      <c r="H63" s="73">
        <f t="shared" si="5"/>
        <v>2.1534666666666631</v>
      </c>
      <c r="I63" s="68">
        <f t="shared" si="6"/>
        <v>4.2065333333333363</v>
      </c>
      <c r="J63" s="73" t="str">
        <f t="shared" si="2"/>
        <v/>
      </c>
      <c r="K63" s="2"/>
      <c r="L63" s="2"/>
      <c r="M63" s="2"/>
      <c r="N63" s="234">
        <f t="shared" si="0"/>
        <v>45477</v>
      </c>
      <c r="O63" s="235">
        <f>IF(A63&gt;Input!$C$22,+O62,(IF(A63&lt;Input!$C$13,"",('Budget (2)'!A63-Input!$C$13)*Input!$C$62+Input!$C$15)))</f>
        <v>45.428571428571423</v>
      </c>
      <c r="P63" s="235">
        <f>(+O63*Input!$C$8)+Q63</f>
        <v>18.171428571428571</v>
      </c>
      <c r="Q63" s="235">
        <f>+O63*Input!$C$9</f>
        <v>11.811428571428571</v>
      </c>
      <c r="R63" s="235">
        <f t="shared" si="3"/>
        <v>6.3599999999999994</v>
      </c>
      <c r="S63" s="235">
        <f t="shared" si="1"/>
        <v>14.991428571428571</v>
      </c>
      <c r="T63" s="235">
        <f t="shared" si="7"/>
        <v>13.964895238095234</v>
      </c>
      <c r="U63" s="235">
        <f t="shared" si="8"/>
        <v>11.1</v>
      </c>
      <c r="V63" s="235">
        <f t="shared" si="9"/>
        <v>45.064364970158671</v>
      </c>
      <c r="W63" s="235">
        <f t="shared" si="10"/>
        <v>3.09</v>
      </c>
      <c r="X63" s="235">
        <f t="shared" si="11"/>
        <v>0</v>
      </c>
    </row>
    <row r="64" spans="1:24" s="8" customFormat="1" ht="15.75" customHeight="1" x14ac:dyDescent="0.2">
      <c r="A64" s="35">
        <f>IF(A63="","",IF((1+A63)&lt;Input!$C$26,1+A63,""))</f>
        <v>45478</v>
      </c>
      <c r="B64" s="247">
        <v>0.15</v>
      </c>
      <c r="C64" s="11">
        <f>IF(B64="","",IF(B64&lt;0.0001,0,IF(B64&gt;0.0001,'Crop Coeff'!E59*B64,"")))</f>
        <v>0.17524999999999993</v>
      </c>
      <c r="D64" s="247">
        <v>0.18</v>
      </c>
      <c r="E64" s="5"/>
      <c r="F64" s="16"/>
      <c r="G64" s="75">
        <f t="shared" si="4"/>
        <v>0.35157664609053402</v>
      </c>
      <c r="H64" s="73">
        <f t="shared" si="5"/>
        <v>2.2782166666666601</v>
      </c>
      <c r="I64" s="68">
        <f t="shared" si="6"/>
        <v>4.2017833333333385</v>
      </c>
      <c r="J64" s="73">
        <f t="shared" si="2"/>
        <v>0.18</v>
      </c>
      <c r="K64" s="2"/>
      <c r="L64" s="2"/>
      <c r="M64" s="2"/>
      <c r="N64" s="234">
        <f t="shared" si="0"/>
        <v>45478</v>
      </c>
      <c r="O64" s="235">
        <f>IF(A64&gt;Input!$C$22,+O63,(IF(A64&lt;Input!$C$13,"",('Budget (2)'!A64-Input!$C$13)*Input!$C$62+Input!$C$15)))</f>
        <v>46.285714285714285</v>
      </c>
      <c r="P64" s="235">
        <f>(+O64*Input!$C$8)+Q64</f>
        <v>18.514285714285712</v>
      </c>
      <c r="Q64" s="235">
        <f>+O64*Input!$C$9</f>
        <v>12.034285714285714</v>
      </c>
      <c r="R64" s="235">
        <f t="shared" si="3"/>
        <v>6.4799999999999986</v>
      </c>
      <c r="S64" s="235">
        <f t="shared" si="1"/>
        <v>15.274285714285714</v>
      </c>
      <c r="T64" s="235">
        <f t="shared" si="7"/>
        <v>14.312502380952374</v>
      </c>
      <c r="U64" s="235">
        <f t="shared" si="8"/>
        <v>11.25</v>
      </c>
      <c r="V64" s="235">
        <f t="shared" si="9"/>
        <v>47.881267180277675</v>
      </c>
      <c r="W64" s="235">
        <f t="shared" si="10"/>
        <v>3.27</v>
      </c>
      <c r="X64" s="235">
        <f t="shared" si="11"/>
        <v>0</v>
      </c>
    </row>
    <row r="65" spans="1:24" s="8" customFormat="1" ht="15.75" customHeight="1" x14ac:dyDescent="0.2">
      <c r="A65" s="35">
        <f>IF(A64="","",IF((1+A64)&lt;Input!$C$26,1+A64,""))</f>
        <v>45479</v>
      </c>
      <c r="B65" s="247">
        <v>0.21</v>
      </c>
      <c r="C65" s="11">
        <f>IF(B65="","",IF(B65&lt;0.0001,0,IF(B65&gt;0.0001,'Crop Coeff'!E60*B65,"")))</f>
        <v>0.25199999999999995</v>
      </c>
      <c r="D65" s="247">
        <v>0.19</v>
      </c>
      <c r="E65" s="5"/>
      <c r="F65" s="16"/>
      <c r="G65" s="75">
        <f t="shared" si="4"/>
        <v>0.35397222222222158</v>
      </c>
      <c r="H65" s="73">
        <f t="shared" si="5"/>
        <v>2.3362166666666617</v>
      </c>
      <c r="I65" s="68">
        <f t="shared" si="6"/>
        <v>4.2637833333333361</v>
      </c>
      <c r="J65" s="73">
        <f t="shared" si="2"/>
        <v>0.19</v>
      </c>
      <c r="K65" s="2"/>
      <c r="L65" s="2"/>
      <c r="M65" s="2"/>
      <c r="N65" s="234">
        <f t="shared" si="0"/>
        <v>45479</v>
      </c>
      <c r="O65" s="235">
        <f>IF(A65&gt;Input!$C$22,+O64,(IF(A65&lt;Input!$C$13,"",('Budget (2)'!A65-Input!$C$13)*Input!$C$62+Input!$C$15)))</f>
        <v>47.142857142857139</v>
      </c>
      <c r="P65" s="235">
        <f>(+O65*Input!$C$8)+Q65</f>
        <v>18.857142857142854</v>
      </c>
      <c r="Q65" s="235">
        <f>+O65*Input!$C$9</f>
        <v>12.257142857142856</v>
      </c>
      <c r="R65" s="235">
        <f t="shared" si="3"/>
        <v>6.5999999999999979</v>
      </c>
      <c r="S65" s="235">
        <f t="shared" si="1"/>
        <v>15.557142857142855</v>
      </c>
      <c r="T65" s="235">
        <f t="shared" si="7"/>
        <v>14.593359523809518</v>
      </c>
      <c r="U65" s="235">
        <f t="shared" si="8"/>
        <v>11.46</v>
      </c>
      <c r="V65" s="235">
        <f t="shared" si="9"/>
        <v>49.650392599325308</v>
      </c>
      <c r="W65" s="235">
        <f t="shared" si="10"/>
        <v>3.46</v>
      </c>
      <c r="X65" s="235">
        <f t="shared" si="11"/>
        <v>0</v>
      </c>
    </row>
    <row r="66" spans="1:24" s="8" customFormat="1" ht="15.75" customHeight="1" x14ac:dyDescent="0.2">
      <c r="A66" s="35">
        <f>IF(A65="","",IF((1+A65)&lt;Input!$C$26,1+A65,""))</f>
        <v>45480</v>
      </c>
      <c r="B66" s="247">
        <v>0.09</v>
      </c>
      <c r="C66" s="11">
        <f>IF(B66="","",IF(B66&lt;0.0001,0,IF(B66&gt;0.0001,'Crop Coeff'!E61*B66,"")))</f>
        <v>0.108</v>
      </c>
      <c r="D66" s="247">
        <v>0.09</v>
      </c>
      <c r="E66" s="5"/>
      <c r="F66" s="16"/>
      <c r="G66" s="75">
        <f t="shared" si="4"/>
        <v>0.36282986111111082</v>
      </c>
      <c r="H66" s="73">
        <f t="shared" si="5"/>
        <v>2.4382166666666656</v>
      </c>
      <c r="I66" s="68">
        <f t="shared" si="6"/>
        <v>4.2817833333333368</v>
      </c>
      <c r="J66" s="73">
        <f t="shared" si="2"/>
        <v>0.09</v>
      </c>
      <c r="K66" s="2"/>
      <c r="L66" s="2"/>
      <c r="M66" s="2"/>
      <c r="N66" s="234">
        <f t="shared" si="0"/>
        <v>45480</v>
      </c>
      <c r="O66" s="235">
        <f>IF(A66&gt;Input!$C$22,+O65,(IF(A66&lt;Input!$C$13,"",('Budget (2)'!A66-Input!$C$13)*Input!$C$62+Input!$C$15)))</f>
        <v>48</v>
      </c>
      <c r="P66" s="235">
        <f>(+O66*Input!$C$8)+Q66</f>
        <v>19.200000000000003</v>
      </c>
      <c r="Q66" s="235">
        <f>+O66*Input!$C$9</f>
        <v>12.48</v>
      </c>
      <c r="R66" s="235">
        <f t="shared" si="3"/>
        <v>6.7200000000000024</v>
      </c>
      <c r="S66" s="235">
        <f t="shared" si="1"/>
        <v>15.840000000000002</v>
      </c>
      <c r="T66" s="235">
        <f t="shared" si="7"/>
        <v>14.918216666666666</v>
      </c>
      <c r="U66" s="235">
        <f t="shared" si="8"/>
        <v>11.55</v>
      </c>
      <c r="V66" s="235">
        <f t="shared" si="9"/>
        <v>52.2138445136111</v>
      </c>
      <c r="W66" s="235">
        <f t="shared" si="10"/>
        <v>3.55</v>
      </c>
      <c r="X66" s="235">
        <f t="shared" si="11"/>
        <v>0</v>
      </c>
    </row>
    <row r="67" spans="1:24" s="8" customFormat="1" ht="15.75" customHeight="1" x14ac:dyDescent="0.2">
      <c r="A67" s="35">
        <f>IF(A66="","",IF((1+A66)&lt;Input!$C$26,1+A66,""))</f>
        <v>45481</v>
      </c>
      <c r="B67" s="247">
        <v>0.23</v>
      </c>
      <c r="C67" s="11">
        <f>IF(B67="","",IF(B67&lt;0.0001,0,IF(B67&gt;0.0001,'Crop Coeff'!E62*B67,"")))</f>
        <v>0.27600000000000002</v>
      </c>
      <c r="D67" s="247">
        <v>0</v>
      </c>
      <c r="E67" s="5"/>
      <c r="F67" s="16"/>
      <c r="G67" s="75">
        <f t="shared" si="4"/>
        <v>0.32175843253968284</v>
      </c>
      <c r="H67" s="73">
        <f t="shared" si="5"/>
        <v>2.1622166666666693</v>
      </c>
      <c r="I67" s="68">
        <f t="shared" si="6"/>
        <v>4.5577833333333331</v>
      </c>
      <c r="J67" s="73" t="str">
        <f t="shared" si="2"/>
        <v/>
      </c>
      <c r="K67" s="2"/>
      <c r="L67" s="2"/>
      <c r="M67" s="2"/>
      <c r="N67" s="234">
        <f t="shared" si="0"/>
        <v>45481</v>
      </c>
      <c r="O67" s="235">
        <f>IF(A67&gt;Input!$C$22,+O66,(IF(A67&lt;Input!$C$13,"",('Budget (2)'!A67-Input!$C$13)*Input!$C$62+Input!$C$15)))</f>
        <v>48</v>
      </c>
      <c r="P67" s="235">
        <f>(+O67*Input!$C$8)+Q67</f>
        <v>19.200000000000003</v>
      </c>
      <c r="Q67" s="235">
        <f>+O67*Input!$C$9</f>
        <v>12.48</v>
      </c>
      <c r="R67" s="235">
        <f t="shared" si="3"/>
        <v>6.7200000000000024</v>
      </c>
      <c r="S67" s="235">
        <f t="shared" si="1"/>
        <v>15.840000000000002</v>
      </c>
      <c r="T67" s="235">
        <f t="shared" si="7"/>
        <v>14.64221666666667</v>
      </c>
      <c r="U67" s="235">
        <f t="shared" si="8"/>
        <v>11.780000000000001</v>
      </c>
      <c r="V67" s="235">
        <f t="shared" si="9"/>
        <v>47.499644913611156</v>
      </c>
      <c r="W67" s="235">
        <f t="shared" si="10"/>
        <v>3.55</v>
      </c>
      <c r="X67" s="235">
        <f t="shared" si="11"/>
        <v>0</v>
      </c>
    </row>
    <row r="68" spans="1:24" s="8" customFormat="1" ht="15.75" customHeight="1" x14ac:dyDescent="0.2">
      <c r="A68" s="35">
        <f>IF(A67="","",IF((1+A67)&lt;Input!$C$26,1+A67,""))</f>
        <v>45482</v>
      </c>
      <c r="B68" s="247">
        <v>0.24</v>
      </c>
      <c r="C68" s="11">
        <f>IF(B68="","",IF(B68&lt;0.0001,0,IF(B68&gt;0.0001,'Crop Coeff'!E63*B68,"")))</f>
        <v>0.28799999999999998</v>
      </c>
      <c r="D68" s="247">
        <v>0</v>
      </c>
      <c r="E68" s="5"/>
      <c r="F68" s="16"/>
      <c r="G68" s="75">
        <f t="shared" si="4"/>
        <v>0.27890128968254047</v>
      </c>
      <c r="H68" s="73">
        <f t="shared" si="5"/>
        <v>1.8742166666666726</v>
      </c>
      <c r="I68" s="68">
        <f t="shared" si="6"/>
        <v>4.8457833333333298</v>
      </c>
      <c r="J68" s="73" t="str">
        <f t="shared" si="2"/>
        <v/>
      </c>
      <c r="K68" s="2"/>
      <c r="L68" s="2"/>
      <c r="M68" s="2"/>
      <c r="N68" s="234">
        <f t="shared" si="0"/>
        <v>45482</v>
      </c>
      <c r="O68" s="235">
        <f>IF(A68&gt;Input!$C$22,+O67,(IF(A68&lt;Input!$C$13,"",('Budget (2)'!A68-Input!$C$13)*Input!$C$62+Input!$C$15)))</f>
        <v>48</v>
      </c>
      <c r="P68" s="235">
        <f>(+O68*Input!$C$8)+Q68</f>
        <v>19.200000000000003</v>
      </c>
      <c r="Q68" s="235">
        <f>+O68*Input!$C$9</f>
        <v>12.48</v>
      </c>
      <c r="R68" s="235">
        <f t="shared" si="3"/>
        <v>6.7200000000000024</v>
      </c>
      <c r="S68" s="235">
        <f t="shared" si="1"/>
        <v>15.840000000000002</v>
      </c>
      <c r="T68" s="235">
        <f t="shared" si="7"/>
        <v>14.354216666666673</v>
      </c>
      <c r="U68" s="235">
        <f t="shared" si="8"/>
        <v>12.020000000000001</v>
      </c>
      <c r="V68" s="235">
        <f t="shared" si="9"/>
        <v>42.742912113611212</v>
      </c>
      <c r="W68" s="235">
        <f t="shared" si="10"/>
        <v>3.55</v>
      </c>
      <c r="X68" s="235">
        <f t="shared" si="11"/>
        <v>0</v>
      </c>
    </row>
    <row r="69" spans="1:24" s="8" customFormat="1" ht="15.75" customHeight="1" x14ac:dyDescent="0.2">
      <c r="A69" s="35">
        <f>IF(A68="","",IF((1+A68)&lt;Input!$C$26,1+A68,""))</f>
        <v>45483</v>
      </c>
      <c r="B69" s="247">
        <v>0.26</v>
      </c>
      <c r="C69" s="11">
        <f>IF(B69="","",IF(B69&lt;0.0001,0,IF(B69&gt;0.0001,'Crop Coeff'!E64*B69,"")))</f>
        <v>0.312</v>
      </c>
      <c r="D69" s="247">
        <v>0</v>
      </c>
      <c r="E69" s="5"/>
      <c r="F69" s="16"/>
      <c r="G69" s="75">
        <f t="shared" si="4"/>
        <v>0.23247271825396942</v>
      </c>
      <c r="H69" s="73">
        <f t="shared" si="5"/>
        <v>1.562216666666675</v>
      </c>
      <c r="I69" s="68">
        <f t="shared" si="6"/>
        <v>5.1577833333333274</v>
      </c>
      <c r="J69" s="73" t="str">
        <f t="shared" si="2"/>
        <v/>
      </c>
      <c r="K69" s="2"/>
      <c r="L69" s="2"/>
      <c r="M69" s="2"/>
      <c r="N69" s="234">
        <f t="shared" si="0"/>
        <v>45483</v>
      </c>
      <c r="O69" s="235">
        <f>IF(A69&gt;Input!$C$22,+O68,(IF(A69&lt;Input!$C$13,"",('Budget (2)'!A69-Input!$C$13)*Input!$C$62+Input!$C$15)))</f>
        <v>48</v>
      </c>
      <c r="P69" s="235">
        <f>(+O69*Input!$C$8)+Q69</f>
        <v>19.200000000000003</v>
      </c>
      <c r="Q69" s="235">
        <f>+O69*Input!$C$9</f>
        <v>12.48</v>
      </c>
      <c r="R69" s="235">
        <f t="shared" si="3"/>
        <v>6.7200000000000024</v>
      </c>
      <c r="S69" s="235">
        <f t="shared" si="1"/>
        <v>15.840000000000002</v>
      </c>
      <c r="T69" s="235">
        <f t="shared" si="7"/>
        <v>14.042216666666675</v>
      </c>
      <c r="U69" s="235">
        <f t="shared" si="8"/>
        <v>12.280000000000001</v>
      </c>
      <c r="V69" s="235">
        <f t="shared" si="9"/>
        <v>37.776984913611244</v>
      </c>
      <c r="W69" s="235">
        <f t="shared" si="10"/>
        <v>3.55</v>
      </c>
      <c r="X69" s="235">
        <f t="shared" si="11"/>
        <v>0</v>
      </c>
    </row>
    <row r="70" spans="1:24" s="8" customFormat="1" ht="15.75" customHeight="1" x14ac:dyDescent="0.2">
      <c r="A70" s="35">
        <f>IF(A69="","",IF((1+A69)&lt;Input!$C$26,1+A69,""))</f>
        <v>45484</v>
      </c>
      <c r="B70" s="247">
        <v>0.26</v>
      </c>
      <c r="C70" s="11">
        <f>IF(B70="","",IF(B70&lt;0.0001,0,IF(B70&gt;0.0001,'Crop Coeff'!E65*B70,"")))</f>
        <v>0.312</v>
      </c>
      <c r="D70" s="247">
        <v>0</v>
      </c>
      <c r="E70" s="5"/>
      <c r="F70" s="16"/>
      <c r="G70" s="75">
        <f t="shared" si="4"/>
        <v>0.18604414682539835</v>
      </c>
      <c r="H70" s="73">
        <f t="shared" si="5"/>
        <v>1.2502166666666774</v>
      </c>
      <c r="I70" s="68">
        <f t="shared" si="6"/>
        <v>5.469783333333325</v>
      </c>
      <c r="J70" s="73" t="str">
        <f t="shared" si="2"/>
        <v/>
      </c>
      <c r="K70" s="2"/>
      <c r="L70" s="2"/>
      <c r="M70" s="2"/>
      <c r="N70" s="234">
        <f t="shared" si="0"/>
        <v>45484</v>
      </c>
      <c r="O70" s="235">
        <f>IF(A70&gt;Input!$C$22,+O69,(IF(A70&lt;Input!$C$13,"",('Budget (2)'!A70-Input!$C$13)*Input!$C$62+Input!$C$15)))</f>
        <v>48</v>
      </c>
      <c r="P70" s="235">
        <f>(+O70*Input!$C$8)+Q70</f>
        <v>19.200000000000003</v>
      </c>
      <c r="Q70" s="235">
        <f>+O70*Input!$C$9</f>
        <v>12.48</v>
      </c>
      <c r="R70" s="235">
        <f t="shared" si="3"/>
        <v>6.7200000000000024</v>
      </c>
      <c r="S70" s="235">
        <f t="shared" si="1"/>
        <v>15.840000000000002</v>
      </c>
      <c r="T70" s="235">
        <f t="shared" si="7"/>
        <v>13.730216666666678</v>
      </c>
      <c r="U70" s="235">
        <f t="shared" si="8"/>
        <v>12.540000000000001</v>
      </c>
      <c r="V70" s="235">
        <f t="shared" si="9"/>
        <v>33.005745713611276</v>
      </c>
      <c r="W70" s="235">
        <f t="shared" si="10"/>
        <v>3.55</v>
      </c>
      <c r="X70" s="235">
        <f t="shared" si="11"/>
        <v>0</v>
      </c>
    </row>
    <row r="71" spans="1:24" s="8" customFormat="1" ht="15.75" customHeight="1" x14ac:dyDescent="0.2">
      <c r="A71" s="35">
        <f>IF(A70="","",IF((1+A70)&lt;Input!$C$26,1+A70,""))</f>
        <v>45485</v>
      </c>
      <c r="B71" s="247">
        <v>0.3</v>
      </c>
      <c r="C71" s="11">
        <f>IF(B71="","",IF(B71&lt;0.0001,0,IF(B71&gt;0.0001,'Crop Coeff'!E66*B71,"")))</f>
        <v>0.36</v>
      </c>
      <c r="D71" s="247">
        <v>0</v>
      </c>
      <c r="E71" s="5"/>
      <c r="F71" s="16"/>
      <c r="G71" s="75">
        <f t="shared" si="4"/>
        <v>0.13247271825396989</v>
      </c>
      <c r="H71" s="73">
        <f t="shared" si="5"/>
        <v>0.89021666666667798</v>
      </c>
      <c r="I71" s="68">
        <f t="shared" si="6"/>
        <v>5.8297833333333244</v>
      </c>
      <c r="J71" s="73" t="str">
        <f t="shared" si="2"/>
        <v/>
      </c>
      <c r="K71" s="2"/>
      <c r="L71" s="2"/>
      <c r="M71" s="2"/>
      <c r="N71" s="234">
        <f t="shared" si="0"/>
        <v>45485</v>
      </c>
      <c r="O71" s="235">
        <f>IF(A71&gt;Input!$C$22,+O70,(IF(A71&lt;Input!$C$13,"",('Budget (2)'!A71-Input!$C$13)*Input!$C$62+Input!$C$15)))</f>
        <v>48</v>
      </c>
      <c r="P71" s="235">
        <f>(+O71*Input!$C$8)+Q71</f>
        <v>19.200000000000003</v>
      </c>
      <c r="Q71" s="235">
        <f>+O71*Input!$C$9</f>
        <v>12.48</v>
      </c>
      <c r="R71" s="235">
        <f t="shared" si="3"/>
        <v>6.7200000000000024</v>
      </c>
      <c r="S71" s="235">
        <f t="shared" si="1"/>
        <v>15.840000000000002</v>
      </c>
      <c r="T71" s="235">
        <f t="shared" si="7"/>
        <v>13.370216666666678</v>
      </c>
      <c r="U71" s="235">
        <f t="shared" si="8"/>
        <v>12.840000000000002</v>
      </c>
      <c r="V71" s="235">
        <f t="shared" si="9"/>
        <v>27.742389713611274</v>
      </c>
      <c r="W71" s="235">
        <f t="shared" si="10"/>
        <v>3.55</v>
      </c>
      <c r="X71" s="235">
        <f t="shared" si="11"/>
        <v>0</v>
      </c>
    </row>
    <row r="72" spans="1:24" s="8" customFormat="1" ht="15.75" customHeight="1" x14ac:dyDescent="0.2">
      <c r="A72" s="35">
        <f>IF(A71="","",IF((1+A71)&lt;Input!$C$26,1+A71,""))</f>
        <v>45486</v>
      </c>
      <c r="B72" s="247">
        <v>0.28000000000000003</v>
      </c>
      <c r="C72" s="11">
        <f>IF(B72="","",IF(B72&lt;0.0001,0,IF(B72&gt;0.0001,'Crop Coeff'!E67*B72,"")))</f>
        <v>0.33600000000000002</v>
      </c>
      <c r="D72" s="247">
        <v>0</v>
      </c>
      <c r="E72" s="5"/>
      <c r="F72" s="16"/>
      <c r="G72" s="75">
        <f t="shared" si="4"/>
        <v>8.2472718253970123E-2</v>
      </c>
      <c r="H72" s="73">
        <f t="shared" si="5"/>
        <v>0.55421666666667946</v>
      </c>
      <c r="I72" s="68">
        <f t="shared" si="6"/>
        <v>6.165783333333323</v>
      </c>
      <c r="J72" s="73" t="str">
        <f t="shared" si="2"/>
        <v/>
      </c>
      <c r="K72" s="2"/>
      <c r="L72" s="2"/>
      <c r="M72" s="2"/>
      <c r="N72" s="234">
        <f t="shared" si="0"/>
        <v>45486</v>
      </c>
      <c r="O72" s="235">
        <f>IF(A72&gt;Input!$C$22,+O71,(IF(A72&lt;Input!$C$13,"",('Budget (2)'!A72-Input!$C$13)*Input!$C$62+Input!$C$15)))</f>
        <v>48</v>
      </c>
      <c r="P72" s="235">
        <f>(+O72*Input!$C$8)+Q72</f>
        <v>19.200000000000003</v>
      </c>
      <c r="Q72" s="235">
        <f>+O72*Input!$C$9</f>
        <v>12.48</v>
      </c>
      <c r="R72" s="235">
        <f t="shared" si="3"/>
        <v>6.7200000000000024</v>
      </c>
      <c r="S72" s="235">
        <f t="shared" si="1"/>
        <v>15.840000000000002</v>
      </c>
      <c r="T72" s="235">
        <f t="shared" si="7"/>
        <v>13.03421666666668</v>
      </c>
      <c r="U72" s="235">
        <f t="shared" si="8"/>
        <v>13.120000000000001</v>
      </c>
      <c r="V72" s="235">
        <f t="shared" si="9"/>
        <v>23.063780113611287</v>
      </c>
      <c r="W72" s="235">
        <f t="shared" si="10"/>
        <v>3.55</v>
      </c>
      <c r="X72" s="235">
        <f t="shared" si="11"/>
        <v>0</v>
      </c>
    </row>
    <row r="73" spans="1:24" s="8" customFormat="1" ht="15.75" customHeight="1" x14ac:dyDescent="0.2">
      <c r="A73" s="35">
        <f>IF(A72="","",IF((1+A72)&lt;Input!$C$26,1+A72,""))</f>
        <v>45487</v>
      </c>
      <c r="B73" s="247">
        <v>0.3</v>
      </c>
      <c r="C73" s="11">
        <f>IF(B73="","",IF(B73&lt;0.0001,0,IF(B73&gt;0.0001,'Crop Coeff'!E68*B73,"")))</f>
        <v>0.36</v>
      </c>
      <c r="D73" s="247">
        <v>0</v>
      </c>
      <c r="E73" s="5"/>
      <c r="F73" s="16"/>
      <c r="G73" s="75">
        <f t="shared" si="4"/>
        <v>2.8901289682541659E-2</v>
      </c>
      <c r="H73" s="73">
        <f t="shared" si="5"/>
        <v>0.19421666666668003</v>
      </c>
      <c r="I73" s="68">
        <f t="shared" si="6"/>
        <v>6.5257833333333224</v>
      </c>
      <c r="J73" s="73" t="str">
        <f t="shared" si="2"/>
        <v/>
      </c>
      <c r="K73" s="2"/>
      <c r="L73" s="2"/>
      <c r="M73" s="2"/>
      <c r="N73" s="234">
        <f t="shared" si="0"/>
        <v>45487</v>
      </c>
      <c r="O73" s="235">
        <f>IF(A73&gt;Input!$C$22,+O72,(IF(A73&lt;Input!$C$13,"",('Budget (2)'!A73-Input!$C$13)*Input!$C$62+Input!$C$15)))</f>
        <v>48</v>
      </c>
      <c r="P73" s="235">
        <f>(+O73*Input!$C$8)+Q73</f>
        <v>19.200000000000003</v>
      </c>
      <c r="Q73" s="235">
        <f>+O73*Input!$C$9</f>
        <v>12.48</v>
      </c>
      <c r="R73" s="235">
        <f t="shared" si="3"/>
        <v>6.7200000000000024</v>
      </c>
      <c r="S73" s="235">
        <f t="shared" si="1"/>
        <v>15.840000000000002</v>
      </c>
      <c r="T73" s="235">
        <f t="shared" si="7"/>
        <v>12.67421666666668</v>
      </c>
      <c r="U73" s="235">
        <f t="shared" si="8"/>
        <v>13.420000000000002</v>
      </c>
      <c r="V73" s="235">
        <f t="shared" si="9"/>
        <v>18.301544113611286</v>
      </c>
      <c r="W73" s="235">
        <f t="shared" si="10"/>
        <v>3.55</v>
      </c>
      <c r="X73" s="235">
        <f t="shared" si="11"/>
        <v>0</v>
      </c>
    </row>
    <row r="74" spans="1:24" s="8" customFormat="1" ht="15.75" customHeight="1" x14ac:dyDescent="0.2">
      <c r="A74" s="35">
        <f>IF(A73="","",IF((1+A73)&lt;Input!$C$26,1+A73,""))</f>
        <v>45488</v>
      </c>
      <c r="B74" s="247">
        <v>0.3</v>
      </c>
      <c r="C74" s="11">
        <f>IF(B74="","",IF(B74&lt;0.0001,0,IF(B74&gt;0.0001,'Crop Coeff'!E69*B74,"")))</f>
        <v>0.36</v>
      </c>
      <c r="D74" s="247">
        <v>0</v>
      </c>
      <c r="E74" s="5"/>
      <c r="F74" s="16"/>
      <c r="G74" s="75">
        <f t="shared" si="4"/>
        <v>0</v>
      </c>
      <c r="H74" s="73">
        <f t="shared" si="5"/>
        <v>0</v>
      </c>
      <c r="I74" s="68">
        <f t="shared" si="6"/>
        <v>6.7200000000000024</v>
      </c>
      <c r="J74" s="73" t="str">
        <f t="shared" si="2"/>
        <v/>
      </c>
      <c r="K74" s="2"/>
      <c r="L74" s="2"/>
      <c r="M74" s="2"/>
      <c r="N74" s="234">
        <f t="shared" si="0"/>
        <v>45488</v>
      </c>
      <c r="O74" s="235">
        <f>IF(A74&gt;Input!$C$22,+O73,(IF(A74&lt;Input!$C$13,"",('Budget (2)'!A74-Input!$C$13)*Input!$C$62+Input!$C$15)))</f>
        <v>48</v>
      </c>
      <c r="P74" s="235">
        <f>(+O74*Input!$C$8)+Q74</f>
        <v>19.200000000000003</v>
      </c>
      <c r="Q74" s="235">
        <f>+O74*Input!$C$9</f>
        <v>12.48</v>
      </c>
      <c r="R74" s="235">
        <f t="shared" si="3"/>
        <v>6.7200000000000024</v>
      </c>
      <c r="S74" s="235">
        <f t="shared" si="1"/>
        <v>15.840000000000002</v>
      </c>
      <c r="T74" s="235">
        <f t="shared" si="7"/>
        <v>12.48</v>
      </c>
      <c r="U74" s="235">
        <f t="shared" si="8"/>
        <v>13.720000000000002</v>
      </c>
      <c r="V74" s="235">
        <f t="shared" si="9"/>
        <v>15.840000000000002</v>
      </c>
      <c r="W74" s="235">
        <f t="shared" si="10"/>
        <v>3.55</v>
      </c>
      <c r="X74" s="235">
        <f t="shared" si="11"/>
        <v>0</v>
      </c>
    </row>
    <row r="75" spans="1:24" s="8" customFormat="1" ht="15.75" customHeight="1" x14ac:dyDescent="0.2">
      <c r="A75" s="35">
        <f>IF(A74="","",IF((1+A74)&lt;Input!$C$26,1+A74,""))</f>
        <v>45489</v>
      </c>
      <c r="B75" s="247">
        <v>0.22</v>
      </c>
      <c r="C75" s="11">
        <f>IF(B75="","",IF(B75&lt;0.0001,0,IF(B75&gt;0.0001,'Crop Coeff'!E70*B75,"")))</f>
        <v>0.26400000000000001</v>
      </c>
      <c r="D75" s="247">
        <v>0</v>
      </c>
      <c r="E75" s="5"/>
      <c r="F75" s="16"/>
      <c r="G75" s="75">
        <f t="shared" si="4"/>
        <v>0</v>
      </c>
      <c r="H75" s="73">
        <f t="shared" si="5"/>
        <v>0</v>
      </c>
      <c r="I75" s="68">
        <f t="shared" si="6"/>
        <v>6.7200000000000024</v>
      </c>
      <c r="J75" s="73" t="str">
        <f t="shared" si="2"/>
        <v/>
      </c>
      <c r="K75" s="2"/>
      <c r="L75" s="2"/>
      <c r="M75" s="2"/>
      <c r="N75" s="234">
        <f t="shared" si="0"/>
        <v>45489</v>
      </c>
      <c r="O75" s="235">
        <f>IF(A75&gt;Input!$C$22,+O74,(IF(A75&lt;Input!$C$13,"",('Budget (2)'!A75-Input!$C$13)*Input!$C$62+Input!$C$15)))</f>
        <v>48</v>
      </c>
      <c r="P75" s="235">
        <f>(+O75*Input!$C$8)+Q75</f>
        <v>19.200000000000003</v>
      </c>
      <c r="Q75" s="235">
        <f>+O75*Input!$C$9</f>
        <v>12.48</v>
      </c>
      <c r="R75" s="235">
        <f t="shared" si="3"/>
        <v>6.7200000000000024</v>
      </c>
      <c r="S75" s="235">
        <f t="shared" si="1"/>
        <v>15.840000000000002</v>
      </c>
      <c r="T75" s="235">
        <f t="shared" si="7"/>
        <v>12.48</v>
      </c>
      <c r="U75" s="235">
        <f t="shared" si="8"/>
        <v>13.940000000000003</v>
      </c>
      <c r="V75" s="235">
        <f t="shared" si="9"/>
        <v>15.840000000000002</v>
      </c>
      <c r="W75" s="235">
        <f t="shared" si="10"/>
        <v>3.55</v>
      </c>
      <c r="X75" s="235">
        <f t="shared" si="11"/>
        <v>0</v>
      </c>
    </row>
    <row r="76" spans="1:24" s="8" customFormat="1" ht="15.75" customHeight="1" x14ac:dyDescent="0.2">
      <c r="A76" s="35">
        <f>IF(A75="","",IF((1+A75)&lt;Input!$C$26,1+A75,""))</f>
        <v>45490</v>
      </c>
      <c r="B76" s="247">
        <v>0.2</v>
      </c>
      <c r="C76" s="11">
        <f>IF(B76="","",IF(B76&lt;0.0001,0,IF(B76&gt;0.0001,'Crop Coeff'!E71*B76,"")))</f>
        <v>0.24</v>
      </c>
      <c r="D76" s="247">
        <v>0.04</v>
      </c>
      <c r="E76" s="5"/>
      <c r="F76" s="16"/>
      <c r="G76" s="75">
        <f t="shared" si="4"/>
        <v>0</v>
      </c>
      <c r="H76" s="73">
        <f t="shared" si="5"/>
        <v>0</v>
      </c>
      <c r="I76" s="68">
        <f t="shared" si="6"/>
        <v>6.7200000000000024</v>
      </c>
      <c r="J76" s="73">
        <f t="shared" si="2"/>
        <v>0.04</v>
      </c>
      <c r="K76" s="2"/>
      <c r="L76" s="2"/>
      <c r="M76" s="2"/>
      <c r="N76" s="234">
        <f t="shared" si="0"/>
        <v>45490</v>
      </c>
      <c r="O76" s="235">
        <f>IF(A76&gt;Input!$C$22,+O75,(IF(A76&lt;Input!$C$13,"",('Budget (2)'!A76-Input!$C$13)*Input!$C$62+Input!$C$15)))</f>
        <v>48</v>
      </c>
      <c r="P76" s="235">
        <f>(+O76*Input!$C$8)+Q76</f>
        <v>19.200000000000003</v>
      </c>
      <c r="Q76" s="235">
        <f>+O76*Input!$C$9</f>
        <v>12.48</v>
      </c>
      <c r="R76" s="235">
        <f t="shared" si="3"/>
        <v>6.7200000000000024</v>
      </c>
      <c r="S76" s="235">
        <f t="shared" si="1"/>
        <v>15.840000000000002</v>
      </c>
      <c r="T76" s="235">
        <f t="shared" si="7"/>
        <v>12.48</v>
      </c>
      <c r="U76" s="235">
        <f t="shared" si="8"/>
        <v>14.140000000000002</v>
      </c>
      <c r="V76" s="235">
        <f t="shared" si="9"/>
        <v>15.840000000000002</v>
      </c>
      <c r="W76" s="235">
        <f t="shared" si="10"/>
        <v>3.59</v>
      </c>
      <c r="X76" s="235">
        <f t="shared" si="11"/>
        <v>0</v>
      </c>
    </row>
    <row r="77" spans="1:24" s="8" customFormat="1" ht="15.75" customHeight="1" x14ac:dyDescent="0.2">
      <c r="A77" s="35">
        <f>IF(A76="","",IF((1+A76)&lt;Input!$C$26,1+A76,""))</f>
        <v>45491</v>
      </c>
      <c r="B77" s="247">
        <v>0.24</v>
      </c>
      <c r="C77" s="11">
        <f>IF(B77="","",IF(B77&lt;0.0001,0,IF(B77&gt;0.0001,'Crop Coeff'!E72*B77,"")))</f>
        <v>0.28799999999999998</v>
      </c>
      <c r="D77" s="247">
        <v>0</v>
      </c>
      <c r="E77" s="5"/>
      <c r="F77" s="16"/>
      <c r="G77" s="75">
        <f t="shared" si="4"/>
        <v>0</v>
      </c>
      <c r="H77" s="73">
        <f t="shared" si="5"/>
        <v>0</v>
      </c>
      <c r="I77" s="68">
        <f t="shared" si="6"/>
        <v>6.7200000000000024</v>
      </c>
      <c r="J77" s="73" t="str">
        <f t="shared" si="2"/>
        <v/>
      </c>
      <c r="K77" s="2"/>
      <c r="L77" s="2"/>
      <c r="M77" s="2"/>
      <c r="N77" s="234">
        <f t="shared" si="0"/>
        <v>45491</v>
      </c>
      <c r="O77" s="235">
        <f>IF(A77&gt;Input!$C$22,+O76,(IF(A77&lt;Input!$C$13,"",('Budget (2)'!A77-Input!$C$13)*Input!$C$62+Input!$C$15)))</f>
        <v>48</v>
      </c>
      <c r="P77" s="235">
        <f>(+O77*Input!$C$8)+Q77</f>
        <v>19.200000000000003</v>
      </c>
      <c r="Q77" s="235">
        <f>+O77*Input!$C$9</f>
        <v>12.48</v>
      </c>
      <c r="R77" s="235">
        <f t="shared" si="3"/>
        <v>6.7200000000000024</v>
      </c>
      <c r="S77" s="235">
        <f t="shared" si="1"/>
        <v>15.840000000000002</v>
      </c>
      <c r="T77" s="235">
        <f t="shared" si="7"/>
        <v>12.48</v>
      </c>
      <c r="U77" s="235">
        <f t="shared" si="8"/>
        <v>14.380000000000003</v>
      </c>
      <c r="V77" s="235">
        <f t="shared" si="9"/>
        <v>15.840000000000002</v>
      </c>
      <c r="W77" s="235">
        <f t="shared" si="10"/>
        <v>3.59</v>
      </c>
      <c r="X77" s="235">
        <f t="shared" si="11"/>
        <v>0</v>
      </c>
    </row>
    <row r="78" spans="1:24" s="8" customFormat="1" ht="15.75" customHeight="1" x14ac:dyDescent="0.2">
      <c r="A78" s="35">
        <f>IF(A77="","",IF((1+A77)&lt;Input!$C$26,1+A77,""))</f>
        <v>45492</v>
      </c>
      <c r="B78" s="247">
        <v>0.2</v>
      </c>
      <c r="C78" s="11">
        <f>IF(B78="","",IF(B78&lt;0.0001,0,IF(B78&gt;0.0001,'Crop Coeff'!E73*B78,"")))</f>
        <v>0.24</v>
      </c>
      <c r="D78" s="247">
        <v>1.65</v>
      </c>
      <c r="E78" s="5"/>
      <c r="F78" s="16"/>
      <c r="G78" s="75">
        <f t="shared" si="4"/>
        <v>0.20982142857142852</v>
      </c>
      <c r="H78" s="73">
        <f t="shared" si="5"/>
        <v>1.4100000000000001</v>
      </c>
      <c r="I78" s="68">
        <f t="shared" si="6"/>
        <v>5.3100000000000023</v>
      </c>
      <c r="J78" s="73">
        <f t="shared" si="2"/>
        <v>1.65</v>
      </c>
      <c r="K78" s="2"/>
      <c r="L78" s="2"/>
      <c r="M78" s="2"/>
      <c r="N78" s="234">
        <f t="shared" si="0"/>
        <v>45492</v>
      </c>
      <c r="O78" s="235">
        <f>IF(A78&gt;Input!$C$22,+O77,(IF(A78&lt;Input!$C$13,"",('Budget (2)'!A78-Input!$C$13)*Input!$C$62+Input!$C$15)))</f>
        <v>48</v>
      </c>
      <c r="P78" s="235">
        <f>(+O78*Input!$C$8)+Q78</f>
        <v>19.200000000000003</v>
      </c>
      <c r="Q78" s="235">
        <f>+O78*Input!$C$9</f>
        <v>12.48</v>
      </c>
      <c r="R78" s="235">
        <f t="shared" si="3"/>
        <v>6.7200000000000024</v>
      </c>
      <c r="S78" s="235">
        <f t="shared" si="1"/>
        <v>15.840000000000002</v>
      </c>
      <c r="T78" s="235">
        <f t="shared" si="7"/>
        <v>13.89</v>
      </c>
      <c r="U78" s="235">
        <f t="shared" si="8"/>
        <v>14.580000000000002</v>
      </c>
      <c r="V78" s="235">
        <f t="shared" si="9"/>
        <v>35.424900000000001</v>
      </c>
      <c r="W78" s="235">
        <f t="shared" si="10"/>
        <v>5.24</v>
      </c>
      <c r="X78" s="235">
        <f t="shared" si="11"/>
        <v>0</v>
      </c>
    </row>
    <row r="79" spans="1:24" s="8" customFormat="1" ht="15.75" customHeight="1" x14ac:dyDescent="0.2">
      <c r="A79" s="35">
        <f>IF(A78="","",IF((1+A78)&lt;Input!$C$26,1+A78,""))</f>
        <v>45493</v>
      </c>
      <c r="B79" s="247">
        <v>0.15</v>
      </c>
      <c r="C79" s="11">
        <f>IF(B79="","",IF(B79&lt;0.0001,0,IF(B79&gt;0.0001,'Crop Coeff'!E74*B79,"")))</f>
        <v>0.18</v>
      </c>
      <c r="D79" s="247">
        <v>0</v>
      </c>
      <c r="E79" s="5"/>
      <c r="F79" s="16"/>
      <c r="G79" s="75">
        <f t="shared" si="4"/>
        <v>0.18303571428571427</v>
      </c>
      <c r="H79" s="73">
        <f t="shared" si="5"/>
        <v>1.2300000000000004</v>
      </c>
      <c r="I79" s="68">
        <f t="shared" si="6"/>
        <v>5.490000000000002</v>
      </c>
      <c r="J79" s="73" t="str">
        <f t="shared" si="2"/>
        <v/>
      </c>
      <c r="K79" s="2"/>
      <c r="L79" s="2"/>
      <c r="M79" s="2"/>
      <c r="N79" s="234">
        <f t="shared" ref="N79:N116" si="12">+A79</f>
        <v>45493</v>
      </c>
      <c r="O79" s="235">
        <f>IF(A79&gt;Input!$C$22,+O78,(IF(A79&lt;Input!$C$13,"",('Budget (2)'!A79-Input!$C$13)*Input!$C$62+Input!$C$15)))</f>
        <v>48</v>
      </c>
      <c r="P79" s="235">
        <f>(+O79*Input!$C$8)+Q79</f>
        <v>19.200000000000003</v>
      </c>
      <c r="Q79" s="235">
        <f>+O79*Input!$C$9</f>
        <v>12.48</v>
      </c>
      <c r="R79" s="235">
        <f t="shared" si="3"/>
        <v>6.7200000000000024</v>
      </c>
      <c r="S79" s="235">
        <f t="shared" si="1"/>
        <v>15.840000000000002</v>
      </c>
      <c r="T79" s="235">
        <f t="shared" si="7"/>
        <v>13.71</v>
      </c>
      <c r="U79" s="235">
        <f t="shared" si="8"/>
        <v>14.730000000000002</v>
      </c>
      <c r="V79" s="235">
        <f t="shared" si="9"/>
        <v>32.703300000000006</v>
      </c>
      <c r="W79" s="235">
        <f t="shared" si="10"/>
        <v>5.24</v>
      </c>
      <c r="X79" s="235">
        <f t="shared" si="11"/>
        <v>0</v>
      </c>
    </row>
    <row r="80" spans="1:24" s="8" customFormat="1" ht="15.75" customHeight="1" x14ac:dyDescent="0.2">
      <c r="A80" s="35">
        <f>IF(A79="","",IF((1+A79)&lt;Input!$C$26,1+A79,""))</f>
        <v>45494</v>
      </c>
      <c r="B80" s="247">
        <v>0.17</v>
      </c>
      <c r="C80" s="11">
        <f>IF(B80="","",IF(B80&lt;0.0001,0,IF(B80&gt;0.0001,'Crop Coeff'!E75*B80,"")))</f>
        <v>0.20400000000000001</v>
      </c>
      <c r="D80" s="247">
        <v>0</v>
      </c>
      <c r="E80" s="5"/>
      <c r="F80" s="16"/>
      <c r="G80" s="75">
        <f t="shared" si="4"/>
        <v>0.15267857142857133</v>
      </c>
      <c r="H80" s="73">
        <f t="shared" si="5"/>
        <v>1.0259999999999998</v>
      </c>
      <c r="I80" s="68">
        <f t="shared" si="6"/>
        <v>5.6940000000000026</v>
      </c>
      <c r="J80" s="73" t="str">
        <f t="shared" si="2"/>
        <v/>
      </c>
      <c r="K80" s="2"/>
      <c r="L80" s="2"/>
      <c r="M80" s="2"/>
      <c r="N80" s="234">
        <f t="shared" si="12"/>
        <v>45494</v>
      </c>
      <c r="O80" s="235">
        <f>IF(A80&gt;Input!$C$22,+O79,(IF(A80&lt;Input!$C$13,"",('Budget (2)'!A80-Input!$C$13)*Input!$C$62+Input!$C$15)))</f>
        <v>48</v>
      </c>
      <c r="P80" s="235">
        <f>(+O80*Input!$C$8)+Q80</f>
        <v>19.200000000000003</v>
      </c>
      <c r="Q80" s="235">
        <f>+O80*Input!$C$9</f>
        <v>12.48</v>
      </c>
      <c r="R80" s="235">
        <f t="shared" si="3"/>
        <v>6.7200000000000024</v>
      </c>
      <c r="S80" s="235">
        <f t="shared" si="1"/>
        <v>15.840000000000002</v>
      </c>
      <c r="T80" s="235">
        <f t="shared" si="7"/>
        <v>13.506</v>
      </c>
      <c r="U80" s="235">
        <f t="shared" si="8"/>
        <v>14.900000000000002</v>
      </c>
      <c r="V80" s="235">
        <f t="shared" si="9"/>
        <v>29.697156</v>
      </c>
      <c r="W80" s="235">
        <f t="shared" si="10"/>
        <v>5.24</v>
      </c>
      <c r="X80" s="235">
        <f t="shared" si="11"/>
        <v>0</v>
      </c>
    </row>
    <row r="81" spans="1:24" s="8" customFormat="1" ht="15.75" customHeight="1" x14ac:dyDescent="0.2">
      <c r="A81" s="35">
        <f>IF(A80="","",IF((1+A80)&lt;Input!$C$26,1+A80,""))</f>
        <v>45495</v>
      </c>
      <c r="B81" s="247">
        <v>0.18</v>
      </c>
      <c r="C81" s="11">
        <f>IF(B81="","",IF(B81&lt;0.0001,0,IF(B81&gt;0.0001,'Crop Coeff'!E76*B81,"")))</f>
        <v>0.216</v>
      </c>
      <c r="D81" s="247">
        <v>0.05</v>
      </c>
      <c r="E81" s="5"/>
      <c r="F81" s="16"/>
      <c r="G81" s="75">
        <f t="shared" si="4"/>
        <v>0.12797619047619088</v>
      </c>
      <c r="H81" s="73">
        <f t="shared" si="5"/>
        <v>0.86000000000000298</v>
      </c>
      <c r="I81" s="68">
        <f t="shared" si="6"/>
        <v>5.8599999999999994</v>
      </c>
      <c r="J81" s="73">
        <f t="shared" si="2"/>
        <v>0.05</v>
      </c>
      <c r="K81" s="2"/>
      <c r="L81" s="2"/>
      <c r="M81" s="2"/>
      <c r="N81" s="234">
        <f t="shared" si="12"/>
        <v>45495</v>
      </c>
      <c r="O81" s="235">
        <f>IF(A81&gt;Input!$C$22,+O80,(IF(A81&lt;Input!$C$13,"",('Budget (2)'!A81-Input!$C$13)*Input!$C$62+Input!$C$15)))</f>
        <v>48</v>
      </c>
      <c r="P81" s="235">
        <f>(+O81*Input!$C$8)+Q81</f>
        <v>19.200000000000003</v>
      </c>
      <c r="Q81" s="235">
        <f>+O81*Input!$C$9</f>
        <v>12.48</v>
      </c>
      <c r="R81" s="235">
        <f t="shared" si="3"/>
        <v>6.7200000000000024</v>
      </c>
      <c r="S81" s="235">
        <f t="shared" ref="S81:S112" si="13">+(1-$F$4)*R81+Q81</f>
        <v>15.840000000000002</v>
      </c>
      <c r="T81" s="235">
        <f t="shared" si="7"/>
        <v>13.340000000000003</v>
      </c>
      <c r="U81" s="235">
        <f t="shared" si="8"/>
        <v>15.080000000000002</v>
      </c>
      <c r="V81" s="235">
        <f t="shared" si="9"/>
        <v>27.312400000000046</v>
      </c>
      <c r="W81" s="235">
        <f t="shared" si="10"/>
        <v>5.29</v>
      </c>
      <c r="X81" s="235">
        <f t="shared" si="11"/>
        <v>0</v>
      </c>
    </row>
    <row r="82" spans="1:24" s="8" customFormat="1" ht="15.75" customHeight="1" x14ac:dyDescent="0.2">
      <c r="A82" s="35">
        <f>IF(A81="","",IF((1+A81)&lt;Input!$C$26,1+A81,""))</f>
        <v>45496</v>
      </c>
      <c r="B82" s="247">
        <v>0.18</v>
      </c>
      <c r="C82" s="11">
        <f>IF(B82="","",IF(B82&lt;0.0001,0,IF(B82&gt;0.0001,'Crop Coeff'!E77*B82,"")))</f>
        <v>0.216</v>
      </c>
      <c r="D82" s="247">
        <v>0</v>
      </c>
      <c r="E82" s="5"/>
      <c r="F82" s="16"/>
      <c r="G82" s="75">
        <f t="shared" si="4"/>
        <v>9.5833333333333576E-2</v>
      </c>
      <c r="H82" s="73">
        <f t="shared" si="5"/>
        <v>0.6440000000000019</v>
      </c>
      <c r="I82" s="68">
        <f t="shared" si="6"/>
        <v>6.0760000000000005</v>
      </c>
      <c r="J82" s="73" t="str">
        <f t="shared" ref="J82:J145" si="14">IF(D82&gt;0.001,MIN(I81+C82,D82),"")</f>
        <v/>
      </c>
      <c r="K82" s="2"/>
      <c r="L82" s="2"/>
      <c r="M82" s="2"/>
      <c r="N82" s="234">
        <f t="shared" si="12"/>
        <v>45496</v>
      </c>
      <c r="O82" s="235">
        <f>IF(A82&gt;Input!$C$22,+O81,(IF(A82&lt;Input!$C$13,"",('Budget (2)'!A82-Input!$C$13)*Input!$C$62+Input!$C$15)))</f>
        <v>48</v>
      </c>
      <c r="P82" s="235">
        <f>(+O82*Input!$C$8)+Q82</f>
        <v>19.200000000000003</v>
      </c>
      <c r="Q82" s="235">
        <f>+O82*Input!$C$9</f>
        <v>12.48</v>
      </c>
      <c r="R82" s="235">
        <f t="shared" ref="R82:R116" si="15">+P82-Q82</f>
        <v>6.7200000000000024</v>
      </c>
      <c r="S82" s="235">
        <f t="shared" si="13"/>
        <v>15.840000000000002</v>
      </c>
      <c r="T82" s="235">
        <f t="shared" si="7"/>
        <v>13.124000000000002</v>
      </c>
      <c r="U82" s="235">
        <f t="shared" si="8"/>
        <v>15.260000000000002</v>
      </c>
      <c r="V82" s="235">
        <f t="shared" si="9"/>
        <v>24.291856000000028</v>
      </c>
      <c r="W82" s="235">
        <f t="shared" si="10"/>
        <v>5.29</v>
      </c>
      <c r="X82" s="235">
        <f t="shared" si="11"/>
        <v>0</v>
      </c>
    </row>
    <row r="83" spans="1:24" s="8" customFormat="1" ht="15.75" customHeight="1" x14ac:dyDescent="0.2">
      <c r="A83" s="35">
        <f>IF(A82="","",IF((1+A82)&lt;Input!$C$26,1+A82,""))</f>
        <v>45497</v>
      </c>
      <c r="B83" s="247">
        <v>0.23</v>
      </c>
      <c r="C83" s="11">
        <f>IF(B83="","",IF(B83&lt;0.0001,0,IF(B83&gt;0.0001,'Crop Coeff'!E78*B83,"")))</f>
        <v>0.27600000000000002</v>
      </c>
      <c r="D83" s="247">
        <v>0</v>
      </c>
      <c r="E83" s="5"/>
      <c r="F83" s="16"/>
      <c r="G83" s="75">
        <f t="shared" ref="G83:G146" si="16">IF(B83="","",IF(B83&gt;-0.0001,IF(F83&gt;0.0001,+F83,IF((+T83-Q83)/(P83-Q83)&gt;1,1,(MAX(0,(+T83-Q83)/(P83-Q83))))),""))</f>
        <v>5.4761904761904526E-2</v>
      </c>
      <c r="H83" s="73">
        <f t="shared" ref="H83:H146" si="17">IF(B83="","",IF(B83&gt;-0.0001,IF((+T83-Q83)&lt;0,0,+T83-Q83),""))</f>
        <v>0.36799999999999855</v>
      </c>
      <c r="I83" s="68">
        <f t="shared" ref="I83:I146" si="18">IF(B83="","",IF(B83&gt;-0.0001,IF((P83-T83)&lt;0,0,P83-T83),""))</f>
        <v>6.3520000000000039</v>
      </c>
      <c r="J83" s="73" t="str">
        <f t="shared" si="14"/>
        <v/>
      </c>
      <c r="K83" s="2"/>
      <c r="L83" s="2"/>
      <c r="M83" s="2"/>
      <c r="N83" s="234">
        <f t="shared" si="12"/>
        <v>45497</v>
      </c>
      <c r="O83" s="235">
        <f>IF(A83&gt;Input!$C$22,+O82,(IF(A83&lt;Input!$C$13,"",('Budget (2)'!A83-Input!$C$13)*Input!$C$62+Input!$C$15)))</f>
        <v>48</v>
      </c>
      <c r="P83" s="235">
        <f>(+O83*Input!$C$8)+Q83</f>
        <v>19.200000000000003</v>
      </c>
      <c r="Q83" s="235">
        <f>+O83*Input!$C$9</f>
        <v>12.48</v>
      </c>
      <c r="R83" s="235">
        <f t="shared" si="15"/>
        <v>6.7200000000000024</v>
      </c>
      <c r="S83" s="235">
        <f t="shared" si="13"/>
        <v>15.840000000000002</v>
      </c>
      <c r="T83" s="235">
        <f t="shared" ref="T83:T146" si="19">IF(B83="",0,IF(B83&gt;-0.0001,MAX(IF(F83&gt;0.001,(F83*R83+Q83),MIN((+T82+D83+E83-C83+P83-P82),P83)),Q83),""))</f>
        <v>12.847999999999999</v>
      </c>
      <c r="U83" s="235">
        <f t="shared" ref="U83:U116" si="20">IF(+B83&gt;-0.01,+B83+U82,"")</f>
        <v>15.490000000000002</v>
      </c>
      <c r="V83" s="235">
        <f t="shared" ref="V83:V146" si="21">IF(D83="",0,IF(D83&gt;-0.0001,MAX(IF(H83&gt;0.001,(H83*T83+S83),MIN((+V82+F83+G83-E83+R83-R82),R83)),S83),""))</f>
        <v>20.568063999999982</v>
      </c>
      <c r="W83" s="235">
        <f t="shared" ref="W83:W116" si="22">IF(+B83&gt;-0.01,+D83+W82,"")</f>
        <v>5.29</v>
      </c>
      <c r="X83" s="235">
        <f t="shared" ref="X83:X116" si="23">IF(+B83&gt;-0.01,+E83+X82,"")</f>
        <v>0</v>
      </c>
    </row>
    <row r="84" spans="1:24" s="8" customFormat="1" ht="15.75" customHeight="1" x14ac:dyDescent="0.2">
      <c r="A84" s="35">
        <f>IF(A83="","",IF((1+A83)&lt;Input!$C$26,1+A83,""))</f>
        <v>45498</v>
      </c>
      <c r="B84" s="247">
        <v>0.25</v>
      </c>
      <c r="C84" s="11">
        <f>IF(B84="","",IF(B84&lt;0.0001,0,IF(B84&gt;0.0001,'Crop Coeff'!E79*B84,"")))</f>
        <v>0.3</v>
      </c>
      <c r="D84" s="247">
        <v>0</v>
      </c>
      <c r="E84" s="5"/>
      <c r="F84" s="16"/>
      <c r="G84" s="75">
        <f t="shared" si="16"/>
        <v>1.0119047619047293E-2</v>
      </c>
      <c r="H84" s="73">
        <f t="shared" si="17"/>
        <v>6.799999999999784E-2</v>
      </c>
      <c r="I84" s="68">
        <f t="shared" si="18"/>
        <v>6.6520000000000046</v>
      </c>
      <c r="J84" s="73" t="str">
        <f t="shared" si="14"/>
        <v/>
      </c>
      <c r="K84" s="2"/>
      <c r="L84" s="2"/>
      <c r="M84" s="2"/>
      <c r="N84" s="234">
        <f t="shared" si="12"/>
        <v>45498</v>
      </c>
      <c r="O84" s="235">
        <f>IF(A84&gt;Input!$C$22,+O83,(IF(A84&lt;Input!$C$13,"",('Budget (2)'!A84-Input!$C$13)*Input!$C$62+Input!$C$15)))</f>
        <v>48</v>
      </c>
      <c r="P84" s="235">
        <f>(+O84*Input!$C$8)+Q84</f>
        <v>19.200000000000003</v>
      </c>
      <c r="Q84" s="235">
        <f>+O84*Input!$C$9</f>
        <v>12.48</v>
      </c>
      <c r="R84" s="235">
        <f t="shared" si="15"/>
        <v>6.7200000000000024</v>
      </c>
      <c r="S84" s="235">
        <f t="shared" si="13"/>
        <v>15.840000000000002</v>
      </c>
      <c r="T84" s="235">
        <f t="shared" si="19"/>
        <v>12.547999999999998</v>
      </c>
      <c r="U84" s="235">
        <f t="shared" si="20"/>
        <v>15.740000000000002</v>
      </c>
      <c r="V84" s="235">
        <f t="shared" si="21"/>
        <v>16.693263999999974</v>
      </c>
      <c r="W84" s="235">
        <f t="shared" si="22"/>
        <v>5.29</v>
      </c>
      <c r="X84" s="235">
        <f t="shared" si="23"/>
        <v>0</v>
      </c>
    </row>
    <row r="85" spans="1:24" s="8" customFormat="1" ht="15.75" customHeight="1" x14ac:dyDescent="0.2">
      <c r="A85" s="35">
        <f>IF(A84="","",IF((1+A84)&lt;Input!$C$26,1+A84,""))</f>
        <v>45499</v>
      </c>
      <c r="B85" s="247">
        <v>0.32</v>
      </c>
      <c r="C85" s="11">
        <f>IF(B85="","",IF(B85&lt;0.0001,0,IF(B85&gt;0.0001,'Crop Coeff'!E80*B85,"")))</f>
        <v>0.38400000000000001</v>
      </c>
      <c r="D85" s="247">
        <v>0</v>
      </c>
      <c r="E85" s="5"/>
      <c r="F85" s="16"/>
      <c r="G85" s="75">
        <f t="shared" si="16"/>
        <v>0</v>
      </c>
      <c r="H85" s="73">
        <f t="shared" si="17"/>
        <v>0</v>
      </c>
      <c r="I85" s="68">
        <f t="shared" si="18"/>
        <v>6.7200000000000024</v>
      </c>
      <c r="J85" s="73" t="str">
        <f t="shared" si="14"/>
        <v/>
      </c>
      <c r="K85" s="2"/>
      <c r="L85" s="2"/>
      <c r="M85" s="2"/>
      <c r="N85" s="234">
        <f t="shared" si="12"/>
        <v>45499</v>
      </c>
      <c r="O85" s="235">
        <f>IF(A85&gt;Input!$C$22,+O84,(IF(A85&lt;Input!$C$13,"",('Budget (2)'!A85-Input!$C$13)*Input!$C$62+Input!$C$15)))</f>
        <v>48</v>
      </c>
      <c r="P85" s="235">
        <f>(+O85*Input!$C$8)+Q85</f>
        <v>19.200000000000003</v>
      </c>
      <c r="Q85" s="235">
        <f>+O85*Input!$C$9</f>
        <v>12.48</v>
      </c>
      <c r="R85" s="235">
        <f t="shared" si="15"/>
        <v>6.7200000000000024</v>
      </c>
      <c r="S85" s="235">
        <f t="shared" si="13"/>
        <v>15.840000000000002</v>
      </c>
      <c r="T85" s="235">
        <f t="shared" si="19"/>
        <v>12.48</v>
      </c>
      <c r="U85" s="235">
        <f t="shared" si="20"/>
        <v>16.060000000000002</v>
      </c>
      <c r="V85" s="235">
        <f t="shared" si="21"/>
        <v>15.840000000000002</v>
      </c>
      <c r="W85" s="235">
        <f t="shared" si="22"/>
        <v>5.29</v>
      </c>
      <c r="X85" s="235">
        <f t="shared" si="23"/>
        <v>0</v>
      </c>
    </row>
    <row r="86" spans="1:24" s="8" customFormat="1" ht="15.75" customHeight="1" x14ac:dyDescent="0.2">
      <c r="A86" s="35">
        <f>IF(A85="","",IF((1+A85)&lt;Input!$C$26,1+A85,""))</f>
        <v>45500</v>
      </c>
      <c r="B86" s="247">
        <v>0.31</v>
      </c>
      <c r="C86" s="11">
        <f>IF(B86="","",IF(B86&lt;0.0001,0,IF(B86&gt;0.0001,'Crop Coeff'!E81*B86,"")))</f>
        <v>0.372</v>
      </c>
      <c r="D86" s="247">
        <v>0</v>
      </c>
      <c r="E86" s="5"/>
      <c r="F86" s="16"/>
      <c r="G86" s="75">
        <f t="shared" si="16"/>
        <v>0</v>
      </c>
      <c r="H86" s="73">
        <f t="shared" si="17"/>
        <v>0</v>
      </c>
      <c r="I86" s="68">
        <f t="shared" si="18"/>
        <v>6.7200000000000024</v>
      </c>
      <c r="J86" s="73" t="str">
        <f t="shared" si="14"/>
        <v/>
      </c>
      <c r="K86" s="2"/>
      <c r="L86" s="2"/>
      <c r="M86" s="2"/>
      <c r="N86" s="234">
        <f t="shared" si="12"/>
        <v>45500</v>
      </c>
      <c r="O86" s="235">
        <f>IF(A86&gt;Input!$C$22,+O85,(IF(A86&lt;Input!$C$13,"",('Budget (2)'!A86-Input!$C$13)*Input!$C$62+Input!$C$15)))</f>
        <v>48</v>
      </c>
      <c r="P86" s="235">
        <f>(+O86*Input!$C$8)+Q86</f>
        <v>19.200000000000003</v>
      </c>
      <c r="Q86" s="235">
        <f>+O86*Input!$C$9</f>
        <v>12.48</v>
      </c>
      <c r="R86" s="235">
        <f t="shared" si="15"/>
        <v>6.7200000000000024</v>
      </c>
      <c r="S86" s="235">
        <f t="shared" si="13"/>
        <v>15.840000000000002</v>
      </c>
      <c r="T86" s="235">
        <f t="shared" si="19"/>
        <v>12.48</v>
      </c>
      <c r="U86" s="235">
        <f t="shared" si="20"/>
        <v>16.37</v>
      </c>
      <c r="V86" s="235">
        <f t="shared" si="21"/>
        <v>15.840000000000002</v>
      </c>
      <c r="W86" s="235">
        <f t="shared" si="22"/>
        <v>5.29</v>
      </c>
      <c r="X86" s="235">
        <f t="shared" si="23"/>
        <v>0</v>
      </c>
    </row>
    <row r="87" spans="1:24" s="8" customFormat="1" ht="15.75" customHeight="1" x14ac:dyDescent="0.2">
      <c r="A87" s="35">
        <f>IF(A86="","",IF((1+A86)&lt;Input!$C$26,1+A86,""))</f>
        <v>45501</v>
      </c>
      <c r="B87" s="247">
        <v>0.24</v>
      </c>
      <c r="C87" s="11">
        <f>IF(B87="","",IF(B87&lt;0.0001,0,IF(B87&gt;0.0001,'Crop Coeff'!E82*B87,"")))</f>
        <v>0.28799999999999998</v>
      </c>
      <c r="D87" s="247">
        <v>0</v>
      </c>
      <c r="E87" s="5"/>
      <c r="F87" s="16"/>
      <c r="G87" s="75">
        <f t="shared" si="16"/>
        <v>0</v>
      </c>
      <c r="H87" s="73">
        <f t="shared" si="17"/>
        <v>0</v>
      </c>
      <c r="I87" s="68">
        <f t="shared" si="18"/>
        <v>6.7200000000000024</v>
      </c>
      <c r="J87" s="73" t="str">
        <f t="shared" si="14"/>
        <v/>
      </c>
      <c r="K87" s="2"/>
      <c r="L87" s="2"/>
      <c r="M87" s="2"/>
      <c r="N87" s="234">
        <f t="shared" si="12"/>
        <v>45501</v>
      </c>
      <c r="O87" s="235">
        <f>IF(A87&gt;Input!$C$22,+O86,(IF(A87&lt;Input!$C$13,"",('Budget (2)'!A87-Input!$C$13)*Input!$C$62+Input!$C$15)))</f>
        <v>48</v>
      </c>
      <c r="P87" s="235">
        <f>(+O87*Input!$C$8)+Q87</f>
        <v>19.200000000000003</v>
      </c>
      <c r="Q87" s="235">
        <f>+O87*Input!$C$9</f>
        <v>12.48</v>
      </c>
      <c r="R87" s="235">
        <f t="shared" si="15"/>
        <v>6.7200000000000024</v>
      </c>
      <c r="S87" s="235">
        <f t="shared" si="13"/>
        <v>15.840000000000002</v>
      </c>
      <c r="T87" s="235">
        <f t="shared" si="19"/>
        <v>12.48</v>
      </c>
      <c r="U87" s="235">
        <f t="shared" si="20"/>
        <v>16.61</v>
      </c>
      <c r="V87" s="235">
        <f t="shared" si="21"/>
        <v>15.840000000000002</v>
      </c>
      <c r="W87" s="235">
        <f t="shared" si="22"/>
        <v>5.29</v>
      </c>
      <c r="X87" s="235">
        <f t="shared" si="23"/>
        <v>0</v>
      </c>
    </row>
    <row r="88" spans="1:24" s="8" customFormat="1" ht="15.75" customHeight="1" x14ac:dyDescent="0.2">
      <c r="A88" s="35">
        <f>IF(A87="","",IF((1+A87)&lt;Input!$C$26,1+A87,""))</f>
        <v>45502</v>
      </c>
      <c r="B88" s="247">
        <v>0.24</v>
      </c>
      <c r="C88" s="11">
        <f>IF(B88="","",IF(B88&lt;0.0001,0,IF(B88&gt;0.0001,'Crop Coeff'!E83*B88,"")))</f>
        <v>0.28799999999999998</v>
      </c>
      <c r="D88" s="247">
        <v>0</v>
      </c>
      <c r="E88" s="5"/>
      <c r="F88" s="16"/>
      <c r="G88" s="75">
        <f t="shared" si="16"/>
        <v>0</v>
      </c>
      <c r="H88" s="73">
        <f t="shared" si="17"/>
        <v>0</v>
      </c>
      <c r="I88" s="68">
        <f t="shared" si="18"/>
        <v>6.7200000000000024</v>
      </c>
      <c r="J88" s="73" t="str">
        <f t="shared" si="14"/>
        <v/>
      </c>
      <c r="K88" s="2"/>
      <c r="L88" s="2"/>
      <c r="M88" s="2"/>
      <c r="N88" s="234">
        <f t="shared" si="12"/>
        <v>45502</v>
      </c>
      <c r="O88" s="235">
        <f>IF(A88&gt;Input!$C$22,+O87,(IF(A88&lt;Input!$C$13,"",('Budget (2)'!A88-Input!$C$13)*Input!$C$62+Input!$C$15)))</f>
        <v>48</v>
      </c>
      <c r="P88" s="235">
        <f>(+O88*Input!$C$8)+Q88</f>
        <v>19.200000000000003</v>
      </c>
      <c r="Q88" s="235">
        <f>+O88*Input!$C$9</f>
        <v>12.48</v>
      </c>
      <c r="R88" s="235">
        <f t="shared" si="15"/>
        <v>6.7200000000000024</v>
      </c>
      <c r="S88" s="235">
        <f t="shared" si="13"/>
        <v>15.840000000000002</v>
      </c>
      <c r="T88" s="235">
        <f t="shared" si="19"/>
        <v>12.48</v>
      </c>
      <c r="U88" s="235">
        <f t="shared" si="20"/>
        <v>16.849999999999998</v>
      </c>
      <c r="V88" s="235">
        <f t="shared" si="21"/>
        <v>15.840000000000002</v>
      </c>
      <c r="W88" s="235">
        <f t="shared" si="22"/>
        <v>5.29</v>
      </c>
      <c r="X88" s="235">
        <f t="shared" si="23"/>
        <v>0</v>
      </c>
    </row>
    <row r="89" spans="1:24" s="8" customFormat="1" ht="15.75" customHeight="1" x14ac:dyDescent="0.2">
      <c r="A89" s="35">
        <f>IF(A88="","",IF((1+A88)&lt;Input!$C$26,1+A88,""))</f>
        <v>45503</v>
      </c>
      <c r="B89" s="247">
        <v>0.25</v>
      </c>
      <c r="C89" s="11">
        <f>IF(B89="","",IF(B89&lt;0.0001,0,IF(B89&gt;0.0001,'Crop Coeff'!E84*B89,"")))</f>
        <v>0.3</v>
      </c>
      <c r="D89" s="247">
        <v>0</v>
      </c>
      <c r="E89" s="5"/>
      <c r="F89" s="16"/>
      <c r="G89" s="75">
        <f t="shared" si="16"/>
        <v>0</v>
      </c>
      <c r="H89" s="73">
        <f t="shared" si="17"/>
        <v>0</v>
      </c>
      <c r="I89" s="68">
        <f t="shared" si="18"/>
        <v>6.7200000000000024</v>
      </c>
      <c r="J89" s="73" t="str">
        <f t="shared" si="14"/>
        <v/>
      </c>
      <c r="K89" s="2"/>
      <c r="L89" s="2"/>
      <c r="M89" s="2"/>
      <c r="N89" s="234">
        <f t="shared" si="12"/>
        <v>45503</v>
      </c>
      <c r="O89" s="235">
        <f>IF(A89&gt;Input!$C$22,+O88,(IF(A89&lt;Input!$C$13,"",('Budget (2)'!A89-Input!$C$13)*Input!$C$62+Input!$C$15)))</f>
        <v>48</v>
      </c>
      <c r="P89" s="235">
        <f>(+O89*Input!$C$8)+Q89</f>
        <v>19.200000000000003</v>
      </c>
      <c r="Q89" s="235">
        <f>+O89*Input!$C$9</f>
        <v>12.48</v>
      </c>
      <c r="R89" s="235">
        <f t="shared" si="15"/>
        <v>6.7200000000000024</v>
      </c>
      <c r="S89" s="235">
        <f t="shared" si="13"/>
        <v>15.840000000000002</v>
      </c>
      <c r="T89" s="235">
        <f t="shared" si="19"/>
        <v>12.48</v>
      </c>
      <c r="U89" s="235">
        <f t="shared" si="20"/>
        <v>17.099999999999998</v>
      </c>
      <c r="V89" s="235">
        <f t="shared" si="21"/>
        <v>15.840000000000002</v>
      </c>
      <c r="W89" s="235">
        <f t="shared" si="22"/>
        <v>5.29</v>
      </c>
      <c r="X89" s="235">
        <f t="shared" si="23"/>
        <v>0</v>
      </c>
    </row>
    <row r="90" spans="1:24" s="8" customFormat="1" ht="15.75" customHeight="1" x14ac:dyDescent="0.2">
      <c r="A90" s="35">
        <f>IF(A89="","",IF((1+A89)&lt;Input!$C$26,1+A89,""))</f>
        <v>45504</v>
      </c>
      <c r="B90" s="247">
        <v>0.24</v>
      </c>
      <c r="C90" s="11">
        <f>IF(B90="","",IF(B90&lt;0.0001,0,IF(B90&gt;0.0001,'Crop Coeff'!E85*B90,"")))</f>
        <v>0.28799999999999998</v>
      </c>
      <c r="D90" s="247">
        <v>0</v>
      </c>
      <c r="E90" s="5"/>
      <c r="F90" s="16"/>
      <c r="G90" s="75">
        <f t="shared" si="16"/>
        <v>0</v>
      </c>
      <c r="H90" s="73">
        <f t="shared" si="17"/>
        <v>0</v>
      </c>
      <c r="I90" s="68">
        <f t="shared" si="18"/>
        <v>6.7200000000000024</v>
      </c>
      <c r="J90" s="73" t="str">
        <f t="shared" si="14"/>
        <v/>
      </c>
      <c r="K90" s="2"/>
      <c r="L90" s="2"/>
      <c r="M90" s="2"/>
      <c r="N90" s="234">
        <f t="shared" si="12"/>
        <v>45504</v>
      </c>
      <c r="O90" s="235">
        <f>IF(A90&gt;Input!$C$22,+O89,(IF(A90&lt;Input!$C$13,"",('Budget (2)'!A90-Input!$C$13)*Input!$C$62+Input!$C$15)))</f>
        <v>48</v>
      </c>
      <c r="P90" s="235">
        <f>(+O90*Input!$C$8)+Q90</f>
        <v>19.200000000000003</v>
      </c>
      <c r="Q90" s="235">
        <f>+O90*Input!$C$9</f>
        <v>12.48</v>
      </c>
      <c r="R90" s="235">
        <f t="shared" si="15"/>
        <v>6.7200000000000024</v>
      </c>
      <c r="S90" s="235">
        <f t="shared" si="13"/>
        <v>15.840000000000002</v>
      </c>
      <c r="T90" s="235">
        <f t="shared" si="19"/>
        <v>12.48</v>
      </c>
      <c r="U90" s="235">
        <f t="shared" si="20"/>
        <v>17.339999999999996</v>
      </c>
      <c r="V90" s="235">
        <f t="shared" si="21"/>
        <v>15.840000000000002</v>
      </c>
      <c r="W90" s="235">
        <f t="shared" si="22"/>
        <v>5.29</v>
      </c>
      <c r="X90" s="235">
        <f t="shared" si="23"/>
        <v>0</v>
      </c>
    </row>
    <row r="91" spans="1:24" s="8" customFormat="1" ht="15.75" customHeight="1" x14ac:dyDescent="0.2">
      <c r="A91" s="35">
        <f>IF(A90="","",IF((1+A90)&lt;Input!$C$26,1+A90,""))</f>
        <v>45505</v>
      </c>
      <c r="B91" s="247">
        <v>0.24</v>
      </c>
      <c r="C91" s="11">
        <f>IF(B91="","",IF(B91&lt;0.0001,0,IF(B91&gt;0.0001,'Crop Coeff'!E86*B91,"")))</f>
        <v>0.28799999999999998</v>
      </c>
      <c r="D91" s="247">
        <v>0</v>
      </c>
      <c r="E91" s="5"/>
      <c r="F91" s="16"/>
      <c r="G91" s="75">
        <f t="shared" si="16"/>
        <v>0</v>
      </c>
      <c r="H91" s="73">
        <f t="shared" si="17"/>
        <v>0</v>
      </c>
      <c r="I91" s="68">
        <f t="shared" si="18"/>
        <v>6.7200000000000024</v>
      </c>
      <c r="J91" s="73" t="str">
        <f t="shared" si="14"/>
        <v/>
      </c>
      <c r="K91" s="2"/>
      <c r="L91" s="2"/>
      <c r="M91" s="2"/>
      <c r="N91" s="234">
        <f t="shared" si="12"/>
        <v>45505</v>
      </c>
      <c r="O91" s="235">
        <f>IF(A91&gt;Input!$C$22,+O90,(IF(A91&lt;Input!$C$13,"",('Budget (2)'!A91-Input!$C$13)*Input!$C$62+Input!$C$15)))</f>
        <v>48</v>
      </c>
      <c r="P91" s="235">
        <f>(+O91*Input!$C$8)+Q91</f>
        <v>19.200000000000003</v>
      </c>
      <c r="Q91" s="235">
        <f>+O91*Input!$C$9</f>
        <v>12.48</v>
      </c>
      <c r="R91" s="235">
        <f t="shared" si="15"/>
        <v>6.7200000000000024</v>
      </c>
      <c r="S91" s="235">
        <f t="shared" si="13"/>
        <v>15.840000000000002</v>
      </c>
      <c r="T91" s="235">
        <f t="shared" si="19"/>
        <v>12.48</v>
      </c>
      <c r="U91" s="235">
        <f t="shared" si="20"/>
        <v>17.579999999999995</v>
      </c>
      <c r="V91" s="235">
        <f t="shared" si="21"/>
        <v>15.840000000000002</v>
      </c>
      <c r="W91" s="235">
        <f t="shared" si="22"/>
        <v>5.29</v>
      </c>
      <c r="X91" s="235">
        <f t="shared" si="23"/>
        <v>0</v>
      </c>
    </row>
    <row r="92" spans="1:24" s="8" customFormat="1" ht="15.75" customHeight="1" x14ac:dyDescent="0.2">
      <c r="A92" s="35">
        <f>IF(A91="","",IF((1+A91)&lt;Input!$C$26,1+A91,""))</f>
        <v>45506</v>
      </c>
      <c r="B92" s="247">
        <v>0.26</v>
      </c>
      <c r="C92" s="11">
        <f>IF(B92="","",IF(B92&lt;0.0001,0,IF(B92&gt;0.0001,'Crop Coeff'!E87*B92,"")))</f>
        <v>0.312</v>
      </c>
      <c r="D92" s="247">
        <v>0</v>
      </c>
      <c r="E92" s="5"/>
      <c r="F92" s="16"/>
      <c r="G92" s="75">
        <f t="shared" si="16"/>
        <v>0</v>
      </c>
      <c r="H92" s="73">
        <f t="shared" si="17"/>
        <v>0</v>
      </c>
      <c r="I92" s="68">
        <f t="shared" si="18"/>
        <v>6.7200000000000024</v>
      </c>
      <c r="J92" s="73" t="str">
        <f t="shared" si="14"/>
        <v/>
      </c>
      <c r="K92" s="2"/>
      <c r="L92" s="2"/>
      <c r="M92" s="2"/>
      <c r="N92" s="234">
        <f t="shared" si="12"/>
        <v>45506</v>
      </c>
      <c r="O92" s="235">
        <f>IF(A92&gt;Input!$C$22,+O91,(IF(A92&lt;Input!$C$13,"",('Budget (2)'!A92-Input!$C$13)*Input!$C$62+Input!$C$15)))</f>
        <v>48</v>
      </c>
      <c r="P92" s="235">
        <f>(+O92*Input!$C$8)+Q92</f>
        <v>19.200000000000003</v>
      </c>
      <c r="Q92" s="235">
        <f>+O92*Input!$C$9</f>
        <v>12.48</v>
      </c>
      <c r="R92" s="235">
        <f t="shared" si="15"/>
        <v>6.7200000000000024</v>
      </c>
      <c r="S92" s="235">
        <f t="shared" si="13"/>
        <v>15.840000000000002</v>
      </c>
      <c r="T92" s="235">
        <f t="shared" si="19"/>
        <v>12.48</v>
      </c>
      <c r="U92" s="235">
        <f t="shared" si="20"/>
        <v>17.839999999999996</v>
      </c>
      <c r="V92" s="235">
        <f t="shared" si="21"/>
        <v>15.840000000000002</v>
      </c>
      <c r="W92" s="235">
        <f t="shared" si="22"/>
        <v>5.29</v>
      </c>
      <c r="X92" s="235">
        <f t="shared" si="23"/>
        <v>0</v>
      </c>
    </row>
    <row r="93" spans="1:24" s="8" customFormat="1" ht="15.75" customHeight="1" x14ac:dyDescent="0.2">
      <c r="A93" s="35">
        <f>IF(A92="","",IF((1+A92)&lt;Input!$C$26,1+A92,""))</f>
        <v>45507</v>
      </c>
      <c r="B93" s="247">
        <v>0.27</v>
      </c>
      <c r="C93" s="11">
        <f>IF(B93="","",IF(B93&lt;0.0001,0,IF(B93&gt;0.0001,'Crop Coeff'!E88*B93,"")))</f>
        <v>0.32400000000000001</v>
      </c>
      <c r="D93" s="247">
        <v>0</v>
      </c>
      <c r="E93" s="5"/>
      <c r="F93" s="16"/>
      <c r="G93" s="75">
        <f t="shared" si="16"/>
        <v>0</v>
      </c>
      <c r="H93" s="73">
        <f t="shared" si="17"/>
        <v>0</v>
      </c>
      <c r="I93" s="68">
        <f t="shared" si="18"/>
        <v>6.7200000000000024</v>
      </c>
      <c r="J93" s="73" t="str">
        <f t="shared" si="14"/>
        <v/>
      </c>
      <c r="K93" s="2"/>
      <c r="L93" s="2"/>
      <c r="M93" s="2"/>
      <c r="N93" s="234">
        <f t="shared" si="12"/>
        <v>45507</v>
      </c>
      <c r="O93" s="235">
        <f>IF(A93&gt;Input!$C$22,+O92,(IF(A93&lt;Input!$C$13,"",('Budget (2)'!A93-Input!$C$13)*Input!$C$62+Input!$C$15)))</f>
        <v>48</v>
      </c>
      <c r="P93" s="235">
        <f>(+O93*Input!$C$8)+Q93</f>
        <v>19.200000000000003</v>
      </c>
      <c r="Q93" s="235">
        <f>+O93*Input!$C$9</f>
        <v>12.48</v>
      </c>
      <c r="R93" s="235">
        <f t="shared" si="15"/>
        <v>6.7200000000000024</v>
      </c>
      <c r="S93" s="235">
        <f t="shared" si="13"/>
        <v>15.840000000000002</v>
      </c>
      <c r="T93" s="235">
        <f t="shared" si="19"/>
        <v>12.48</v>
      </c>
      <c r="U93" s="235">
        <f t="shared" si="20"/>
        <v>18.109999999999996</v>
      </c>
      <c r="V93" s="235">
        <f t="shared" si="21"/>
        <v>15.840000000000002</v>
      </c>
      <c r="W93" s="235">
        <f t="shared" si="22"/>
        <v>5.29</v>
      </c>
      <c r="X93" s="235">
        <f t="shared" si="23"/>
        <v>0</v>
      </c>
    </row>
    <row r="94" spans="1:24" s="8" customFormat="1" ht="15.75" customHeight="1" x14ac:dyDescent="0.2">
      <c r="A94" s="35">
        <f>IF(A93="","",IF((1+A93)&lt;Input!$C$26,1+A93,""))</f>
        <v>45508</v>
      </c>
      <c r="B94" s="247">
        <v>0.32</v>
      </c>
      <c r="C94" s="11">
        <f>IF(B94="","",IF(B94&lt;0.0001,0,IF(B94&gt;0.0001,'Crop Coeff'!E89*B94,"")))</f>
        <v>0.37785333333333898</v>
      </c>
      <c r="D94" s="247">
        <v>0</v>
      </c>
      <c r="E94" s="5"/>
      <c r="F94" s="16"/>
      <c r="G94" s="75">
        <f t="shared" si="16"/>
        <v>0</v>
      </c>
      <c r="H94" s="73">
        <f t="shared" si="17"/>
        <v>0</v>
      </c>
      <c r="I94" s="68">
        <f t="shared" si="18"/>
        <v>6.7200000000000024</v>
      </c>
      <c r="J94" s="73" t="str">
        <f t="shared" si="14"/>
        <v/>
      </c>
      <c r="K94" s="2"/>
      <c r="L94" s="2"/>
      <c r="M94" s="2"/>
      <c r="N94" s="234">
        <f t="shared" si="12"/>
        <v>45508</v>
      </c>
      <c r="O94" s="235">
        <f>IF(A94&gt;Input!$C$22,+O93,(IF(A94&lt;Input!$C$13,"",('Budget (2)'!A94-Input!$C$13)*Input!$C$62+Input!$C$15)))</f>
        <v>48</v>
      </c>
      <c r="P94" s="235">
        <f>(+O94*Input!$C$8)+Q94</f>
        <v>19.200000000000003</v>
      </c>
      <c r="Q94" s="235">
        <f>+O94*Input!$C$9</f>
        <v>12.48</v>
      </c>
      <c r="R94" s="235">
        <f t="shared" si="15"/>
        <v>6.7200000000000024</v>
      </c>
      <c r="S94" s="235">
        <f t="shared" si="13"/>
        <v>15.840000000000002</v>
      </c>
      <c r="T94" s="235">
        <f t="shared" si="19"/>
        <v>12.48</v>
      </c>
      <c r="U94" s="235">
        <f t="shared" si="20"/>
        <v>18.429999999999996</v>
      </c>
      <c r="V94" s="235">
        <f t="shared" si="21"/>
        <v>15.840000000000002</v>
      </c>
      <c r="W94" s="235">
        <f t="shared" si="22"/>
        <v>5.29</v>
      </c>
      <c r="X94" s="235">
        <f t="shared" si="23"/>
        <v>0</v>
      </c>
    </row>
    <row r="95" spans="1:24" s="8" customFormat="1" ht="15.75" customHeight="1" x14ac:dyDescent="0.2">
      <c r="A95" s="35">
        <f>IF(A94="","",IF((1+A94)&lt;Input!$C$26,1+A94,""))</f>
        <v>45509</v>
      </c>
      <c r="B95" s="247">
        <v>0.32</v>
      </c>
      <c r="C95" s="11">
        <f>IF(B95="","",IF(B95&lt;0.0001,0,IF(B95&gt;0.0001,'Crop Coeff'!E90*B95,"")))</f>
        <v>0.33467009523809998</v>
      </c>
      <c r="D95" s="247">
        <v>0</v>
      </c>
      <c r="E95" s="5"/>
      <c r="F95" s="16"/>
      <c r="G95" s="75">
        <f t="shared" si="16"/>
        <v>0</v>
      </c>
      <c r="H95" s="73">
        <f t="shared" si="17"/>
        <v>0</v>
      </c>
      <c r="I95" s="68">
        <f t="shared" si="18"/>
        <v>6.7200000000000024</v>
      </c>
      <c r="J95" s="73" t="str">
        <f t="shared" si="14"/>
        <v/>
      </c>
      <c r="K95" s="2"/>
      <c r="L95" s="2"/>
      <c r="M95" s="2"/>
      <c r="N95" s="234">
        <f t="shared" si="12"/>
        <v>45509</v>
      </c>
      <c r="O95" s="235">
        <f>IF(A95&gt;Input!$C$22,+O94,(IF(A95&lt;Input!$C$13,"",('Budget (2)'!A95-Input!$C$13)*Input!$C$62+Input!$C$15)))</f>
        <v>48</v>
      </c>
      <c r="P95" s="235">
        <f>(+O95*Input!$C$8)+Q95</f>
        <v>19.200000000000003</v>
      </c>
      <c r="Q95" s="235">
        <f>+O95*Input!$C$9</f>
        <v>12.48</v>
      </c>
      <c r="R95" s="235">
        <f t="shared" si="15"/>
        <v>6.7200000000000024</v>
      </c>
      <c r="S95" s="235">
        <f t="shared" si="13"/>
        <v>15.840000000000002</v>
      </c>
      <c r="T95" s="235">
        <f t="shared" si="19"/>
        <v>12.48</v>
      </c>
      <c r="U95" s="235">
        <f t="shared" si="20"/>
        <v>18.749999999999996</v>
      </c>
      <c r="V95" s="235">
        <f t="shared" si="21"/>
        <v>15.840000000000002</v>
      </c>
      <c r="W95" s="235">
        <f t="shared" si="22"/>
        <v>5.29</v>
      </c>
      <c r="X95" s="235">
        <f t="shared" si="23"/>
        <v>0</v>
      </c>
    </row>
    <row r="96" spans="1:24" s="8" customFormat="1" ht="15.75" customHeight="1" x14ac:dyDescent="0.2">
      <c r="A96" s="35">
        <f>IF(A95="","",IF((1+A95)&lt;Input!$C$26,1+A95,""))</f>
        <v>45510</v>
      </c>
      <c r="B96" s="247">
        <v>0.15</v>
      </c>
      <c r="C96" s="11">
        <f>IF(B96="","",IF(B96&lt;0.0001,0,IF(B96&gt;0.0001,'Crop Coeff'!E91*B96,"")))</f>
        <v>0.13894785204081814</v>
      </c>
      <c r="D96" s="247">
        <v>0</v>
      </c>
      <c r="E96" s="5"/>
      <c r="F96" s="16"/>
      <c r="G96" s="75">
        <f t="shared" si="16"/>
        <v>0</v>
      </c>
      <c r="H96" s="73">
        <f t="shared" si="17"/>
        <v>0</v>
      </c>
      <c r="I96" s="68">
        <f t="shared" si="18"/>
        <v>6.7200000000000024</v>
      </c>
      <c r="J96" s="73" t="str">
        <f t="shared" si="14"/>
        <v/>
      </c>
      <c r="K96" s="2"/>
      <c r="L96" s="2"/>
      <c r="M96" s="2"/>
      <c r="N96" s="234">
        <f t="shared" si="12"/>
        <v>45510</v>
      </c>
      <c r="O96" s="235">
        <f>IF(A96&gt;Input!$C$22,+O95,(IF(A96&lt;Input!$C$13,"",('Budget (2)'!A96-Input!$C$13)*Input!$C$62+Input!$C$15)))</f>
        <v>48</v>
      </c>
      <c r="P96" s="235">
        <f>(+O96*Input!$C$8)+Q96</f>
        <v>19.200000000000003</v>
      </c>
      <c r="Q96" s="235">
        <f>+O96*Input!$C$9</f>
        <v>12.48</v>
      </c>
      <c r="R96" s="235">
        <f t="shared" si="15"/>
        <v>6.7200000000000024</v>
      </c>
      <c r="S96" s="235">
        <f t="shared" si="13"/>
        <v>15.840000000000002</v>
      </c>
      <c r="T96" s="235">
        <f>IF(B96="",0,IF(B96&gt;-0.0001,MAX(IF(F96&gt;0.001,(F96*R96+Q96),MIN((+T95+D96+E96-C96+P96-P95),P96)),Q96),""))</f>
        <v>12.48</v>
      </c>
      <c r="U96" s="235">
        <f t="shared" si="20"/>
        <v>18.899999999999995</v>
      </c>
      <c r="V96" s="235">
        <f>IF(D96="",0,IF(D96&gt;-0.0001,MAX(IF(H96&gt;0.001,(H96*T96+S96),MIN((+V95+F96+G96-E96+R96-R95),R96)),S96),""))</f>
        <v>15.840000000000002</v>
      </c>
      <c r="W96" s="235">
        <f t="shared" si="22"/>
        <v>5.29</v>
      </c>
      <c r="X96" s="235">
        <f>IF(+B96&gt;-0.01,+E96+X95,"")</f>
        <v>0</v>
      </c>
    </row>
    <row r="97" spans="1:24" s="8" customFormat="1" ht="15.75" customHeight="1" x14ac:dyDescent="0.2">
      <c r="A97" s="35">
        <f>IF(A96="","",IF((1+A96)&lt;Input!$C$26,1+A96,""))</f>
        <v>45511</v>
      </c>
      <c r="B97" s="247">
        <v>0.22</v>
      </c>
      <c r="C97" s="11">
        <f>IF(B97="","",IF(B97&lt;0.0001,0,IF(B97&gt;0.0001,'Crop Coeff'!E92*B97,"")))</f>
        <v>0.19287285176142166</v>
      </c>
      <c r="D97" s="247">
        <v>0.12</v>
      </c>
      <c r="E97" s="5"/>
      <c r="F97" s="16"/>
      <c r="G97" s="75">
        <f t="shared" si="16"/>
        <v>0</v>
      </c>
      <c r="H97" s="73">
        <f t="shared" si="17"/>
        <v>0</v>
      </c>
      <c r="I97" s="68">
        <f t="shared" si="18"/>
        <v>6.7200000000000024</v>
      </c>
      <c r="J97" s="73">
        <f t="shared" si="14"/>
        <v>0.12</v>
      </c>
      <c r="K97" s="2"/>
      <c r="L97" s="2"/>
      <c r="M97" s="2"/>
      <c r="N97" s="234">
        <f t="shared" si="12"/>
        <v>45511</v>
      </c>
      <c r="O97" s="235">
        <f>IF(A97&gt;Input!$C$22,+O96,(IF(A97&lt;Input!$C$13,"",('Budget (2)'!A97-Input!$C$13)*Input!$C$62+Input!$C$15)))</f>
        <v>48</v>
      </c>
      <c r="P97" s="235">
        <f>(+O97*Input!$C$8)+Q97</f>
        <v>19.200000000000003</v>
      </c>
      <c r="Q97" s="235">
        <f>+O97*Input!$C$9</f>
        <v>12.48</v>
      </c>
      <c r="R97" s="235">
        <f t="shared" si="15"/>
        <v>6.7200000000000024</v>
      </c>
      <c r="S97" s="235">
        <f t="shared" si="13"/>
        <v>15.840000000000002</v>
      </c>
      <c r="T97" s="235">
        <f>IF(B97="",0,IF(B97&gt;-0.0001,MAX(IF(F97&gt;0.001,(F97*R97+Q97),MIN((+T96+D97+E97-C97+P97-P96),P97)),Q97),""))</f>
        <v>12.48</v>
      </c>
      <c r="U97" s="235">
        <f t="shared" si="20"/>
        <v>19.119999999999994</v>
      </c>
      <c r="V97" s="235">
        <f>IF(D97="",0,IF(D97&gt;-0.0001,MAX(IF(H97&gt;0.001,(H97*T97+S97),MIN((+V96+F97+G97-E97+R97-R96),R97)),S97),""))</f>
        <v>15.840000000000002</v>
      </c>
      <c r="W97" s="235">
        <f t="shared" si="22"/>
        <v>5.41</v>
      </c>
      <c r="X97" s="235">
        <f>IF(+B97&gt;-0.01,+E97+X96,"")</f>
        <v>0</v>
      </c>
    </row>
    <row r="98" spans="1:24" s="8" customFormat="1" ht="15.75" customHeight="1" x14ac:dyDescent="0.2">
      <c r="A98" s="35">
        <f>IF(A97="","",IF((1+A97)&lt;Input!$C$26,1+A97,""))</f>
        <v>45512</v>
      </c>
      <c r="B98" s="247"/>
      <c r="C98" s="11" t="str">
        <f>IF(B98="","",IF(B98&lt;0.0001,0,IF(B98&gt;0.0001,'Crop Coeff'!E93*B98,"")))</f>
        <v/>
      </c>
      <c r="D98" s="5"/>
      <c r="E98" s="5"/>
      <c r="F98" s="16"/>
      <c r="G98" s="75" t="str">
        <f t="shared" si="16"/>
        <v/>
      </c>
      <c r="H98" s="73" t="str">
        <f t="shared" si="17"/>
        <v/>
      </c>
      <c r="I98" s="68" t="str">
        <f t="shared" si="18"/>
        <v/>
      </c>
      <c r="J98" s="73" t="str">
        <f t="shared" si="14"/>
        <v/>
      </c>
      <c r="K98" s="2"/>
      <c r="L98" s="2"/>
      <c r="M98" s="2"/>
      <c r="N98" s="234">
        <f t="shared" si="12"/>
        <v>45512</v>
      </c>
      <c r="O98" s="235">
        <f>IF(A98&gt;Input!$C$22,+O97,(IF(A98&lt;Input!$C$13,"",('Budget (2)'!A98-Input!$C$13)*Input!$C$62+Input!$C$15)))</f>
        <v>48</v>
      </c>
      <c r="P98" s="235">
        <f>(+O98*Input!$C$8)+Q98</f>
        <v>19.200000000000003</v>
      </c>
      <c r="Q98" s="235">
        <f>+O98*Input!$C$9</f>
        <v>12.48</v>
      </c>
      <c r="R98" s="235">
        <f t="shared" si="15"/>
        <v>6.7200000000000024</v>
      </c>
      <c r="S98" s="235">
        <f t="shared" si="13"/>
        <v>15.840000000000002</v>
      </c>
      <c r="T98" s="235">
        <f t="shared" si="19"/>
        <v>0</v>
      </c>
      <c r="U98" s="235">
        <f t="shared" si="20"/>
        <v>19.119999999999994</v>
      </c>
      <c r="V98" s="235">
        <f t="shared" si="21"/>
        <v>0</v>
      </c>
      <c r="W98" s="235">
        <f t="shared" si="22"/>
        <v>5.41</v>
      </c>
      <c r="X98" s="235">
        <f t="shared" si="23"/>
        <v>0</v>
      </c>
    </row>
    <row r="99" spans="1:24" s="8" customFormat="1" ht="15.75" customHeight="1" x14ac:dyDescent="0.2">
      <c r="A99" s="35">
        <f>IF(A98="","",IF((1+A98)&lt;Input!$C$26,1+A98,""))</f>
        <v>45513</v>
      </c>
      <c r="B99" s="5"/>
      <c r="C99" s="11" t="str">
        <f>IF(B99="","",IF(B99&lt;0.0001,0,IF(B99&gt;0.0001,'Crop Coeff'!E94*B99,"")))</f>
        <v/>
      </c>
      <c r="D99" s="5"/>
      <c r="E99" s="5"/>
      <c r="F99" s="16"/>
      <c r="G99" s="75" t="str">
        <f t="shared" si="16"/>
        <v/>
      </c>
      <c r="H99" s="73" t="str">
        <f t="shared" si="17"/>
        <v/>
      </c>
      <c r="I99" s="68" t="str">
        <f t="shared" si="18"/>
        <v/>
      </c>
      <c r="J99" s="73" t="str">
        <f t="shared" si="14"/>
        <v/>
      </c>
      <c r="K99" s="2"/>
      <c r="L99" s="2"/>
      <c r="M99" s="2"/>
      <c r="N99" s="234">
        <f t="shared" si="12"/>
        <v>45513</v>
      </c>
      <c r="O99" s="235">
        <f>IF(A99&gt;Input!$C$22,+O98,(IF(A99&lt;Input!$C$13,"",('Budget (2)'!A99-Input!$C$13)*Input!$C$62+Input!$C$15)))</f>
        <v>48</v>
      </c>
      <c r="P99" s="235">
        <f>(+O99*Input!$C$8)+Q99</f>
        <v>19.200000000000003</v>
      </c>
      <c r="Q99" s="235">
        <f>+O99*Input!$C$9</f>
        <v>12.48</v>
      </c>
      <c r="R99" s="235">
        <f t="shared" si="15"/>
        <v>6.7200000000000024</v>
      </c>
      <c r="S99" s="235">
        <f t="shared" si="13"/>
        <v>15.840000000000002</v>
      </c>
      <c r="T99" s="235">
        <f t="shared" si="19"/>
        <v>0</v>
      </c>
      <c r="U99" s="235">
        <f t="shared" si="20"/>
        <v>19.119999999999994</v>
      </c>
      <c r="V99" s="235">
        <f t="shared" si="21"/>
        <v>0</v>
      </c>
      <c r="W99" s="235">
        <f t="shared" si="22"/>
        <v>5.41</v>
      </c>
      <c r="X99" s="235">
        <f t="shared" si="23"/>
        <v>0</v>
      </c>
    </row>
    <row r="100" spans="1:24" s="8" customFormat="1" ht="15.75" customHeight="1" x14ac:dyDescent="0.2">
      <c r="A100" s="35">
        <f>IF(A99="","",IF((1+A99)&lt;Input!$C$26,1+A99,""))</f>
        <v>45514</v>
      </c>
      <c r="B100" s="5"/>
      <c r="C100" s="11" t="str">
        <f>IF(B100="","",IF(B100&lt;0.0001,0,IF(B100&gt;0.0001,'Crop Coeff'!E95*B100,"")))</f>
        <v/>
      </c>
      <c r="D100" s="5"/>
      <c r="E100" s="5"/>
      <c r="F100" s="16"/>
      <c r="G100" s="75" t="str">
        <f t="shared" si="16"/>
        <v/>
      </c>
      <c r="H100" s="73" t="str">
        <f t="shared" si="17"/>
        <v/>
      </c>
      <c r="I100" s="68" t="str">
        <f t="shared" si="18"/>
        <v/>
      </c>
      <c r="J100" s="73" t="str">
        <f t="shared" si="14"/>
        <v/>
      </c>
      <c r="K100" s="2"/>
      <c r="L100" s="2"/>
      <c r="M100" s="2"/>
      <c r="N100" s="234">
        <f t="shared" si="12"/>
        <v>45514</v>
      </c>
      <c r="O100" s="235">
        <f>IF(A100&gt;Input!$C$22,+O99,(IF(A100&lt;Input!$C$13,"",('Budget (2)'!A100-Input!$C$13)*Input!$C$62+Input!$C$15)))</f>
        <v>48</v>
      </c>
      <c r="P100" s="235">
        <f>(+O100*Input!$C$8)+Q100</f>
        <v>19.200000000000003</v>
      </c>
      <c r="Q100" s="235">
        <f>+O100*Input!$C$9</f>
        <v>12.48</v>
      </c>
      <c r="R100" s="235">
        <f t="shared" si="15"/>
        <v>6.7200000000000024</v>
      </c>
      <c r="S100" s="235">
        <f t="shared" si="13"/>
        <v>15.840000000000002</v>
      </c>
      <c r="T100" s="235">
        <f t="shared" si="19"/>
        <v>0</v>
      </c>
      <c r="U100" s="235">
        <f t="shared" si="20"/>
        <v>19.119999999999994</v>
      </c>
      <c r="V100" s="235">
        <f t="shared" si="21"/>
        <v>0</v>
      </c>
      <c r="W100" s="235">
        <f t="shared" si="22"/>
        <v>5.41</v>
      </c>
      <c r="X100" s="235">
        <f t="shared" si="23"/>
        <v>0</v>
      </c>
    </row>
    <row r="101" spans="1:24" s="8" customFormat="1" ht="15.75" customHeight="1" x14ac:dyDescent="0.2">
      <c r="A101" s="35">
        <f>IF(A100="","",IF((1+A100)&lt;Input!$C$26,1+A100,""))</f>
        <v>45515</v>
      </c>
      <c r="B101" s="5"/>
      <c r="C101" s="11" t="str">
        <f>IF(B101="","",IF(B101&lt;0.0001,0,IF(B101&gt;0.0001,'Crop Coeff'!E96*B101,"")))</f>
        <v/>
      </c>
      <c r="D101" s="5"/>
      <c r="E101" s="5"/>
      <c r="F101" s="16"/>
      <c r="G101" s="75" t="str">
        <f t="shared" si="16"/>
        <v/>
      </c>
      <c r="H101" s="73" t="str">
        <f t="shared" si="17"/>
        <v/>
      </c>
      <c r="I101" s="68" t="str">
        <f t="shared" si="18"/>
        <v/>
      </c>
      <c r="J101" s="73" t="str">
        <f t="shared" si="14"/>
        <v/>
      </c>
      <c r="K101" s="2"/>
      <c r="L101" s="2"/>
      <c r="M101" s="2"/>
      <c r="N101" s="234">
        <f t="shared" si="12"/>
        <v>45515</v>
      </c>
      <c r="O101" s="235">
        <f>IF(A101&gt;Input!$C$22,+O100,(IF(A101&lt;Input!$C$13,"",('Budget (2)'!A101-Input!$C$13)*Input!$C$62+Input!$C$15)))</f>
        <v>48</v>
      </c>
      <c r="P101" s="235">
        <f>(+O101*Input!$C$8)+Q101</f>
        <v>19.200000000000003</v>
      </c>
      <c r="Q101" s="235">
        <f>+O101*Input!$C$9</f>
        <v>12.48</v>
      </c>
      <c r="R101" s="235">
        <f t="shared" si="15"/>
        <v>6.7200000000000024</v>
      </c>
      <c r="S101" s="235">
        <f t="shared" si="13"/>
        <v>15.840000000000002</v>
      </c>
      <c r="T101" s="235">
        <f t="shared" si="19"/>
        <v>0</v>
      </c>
      <c r="U101" s="235">
        <f t="shared" si="20"/>
        <v>19.119999999999994</v>
      </c>
      <c r="V101" s="235">
        <f t="shared" si="21"/>
        <v>0</v>
      </c>
      <c r="W101" s="235">
        <f t="shared" si="22"/>
        <v>5.41</v>
      </c>
      <c r="X101" s="235">
        <f t="shared" si="23"/>
        <v>0</v>
      </c>
    </row>
    <row r="102" spans="1:24" s="8" customFormat="1" ht="15.75" customHeight="1" x14ac:dyDescent="0.2">
      <c r="A102" s="35">
        <f>IF(A101="","",IF((1+A101)&lt;Input!$C$26,1+A101,""))</f>
        <v>45516</v>
      </c>
      <c r="B102" s="5"/>
      <c r="C102" s="11" t="str">
        <f>IF(B102="","",IF(B102&lt;0.0001,0,IF(B102&gt;0.0001,'Crop Coeff'!E97*B102,"")))</f>
        <v/>
      </c>
      <c r="D102" s="5"/>
      <c r="E102" s="5"/>
      <c r="F102" s="16"/>
      <c r="G102" s="75" t="str">
        <f t="shared" si="16"/>
        <v/>
      </c>
      <c r="H102" s="73" t="str">
        <f t="shared" si="17"/>
        <v/>
      </c>
      <c r="I102" s="68" t="str">
        <f t="shared" si="18"/>
        <v/>
      </c>
      <c r="J102" s="73" t="str">
        <f t="shared" si="14"/>
        <v/>
      </c>
      <c r="K102" s="2"/>
      <c r="L102" s="2"/>
      <c r="M102" s="2"/>
      <c r="N102" s="234">
        <f t="shared" si="12"/>
        <v>45516</v>
      </c>
      <c r="O102" s="235">
        <f>IF(A102&gt;Input!$C$22,+O101,(IF(A102&lt;Input!$C$13,"",('Budget (2)'!A102-Input!$C$13)*Input!$C$62+Input!$C$15)))</f>
        <v>48</v>
      </c>
      <c r="P102" s="235">
        <f>(+O102*Input!$C$8)+Q102</f>
        <v>19.200000000000003</v>
      </c>
      <c r="Q102" s="235">
        <f>+O102*Input!$C$9</f>
        <v>12.48</v>
      </c>
      <c r="R102" s="235">
        <f t="shared" si="15"/>
        <v>6.7200000000000024</v>
      </c>
      <c r="S102" s="235">
        <f t="shared" si="13"/>
        <v>15.840000000000002</v>
      </c>
      <c r="T102" s="235">
        <f t="shared" si="19"/>
        <v>0</v>
      </c>
      <c r="U102" s="235">
        <f t="shared" si="20"/>
        <v>19.119999999999994</v>
      </c>
      <c r="V102" s="235">
        <f t="shared" si="21"/>
        <v>0</v>
      </c>
      <c r="W102" s="235">
        <f t="shared" si="22"/>
        <v>5.41</v>
      </c>
      <c r="X102" s="235">
        <f t="shared" si="23"/>
        <v>0</v>
      </c>
    </row>
    <row r="103" spans="1:24" s="8" customFormat="1" ht="15.75" customHeight="1" x14ac:dyDescent="0.2">
      <c r="A103" s="35">
        <f>IF(A102="","",IF((1+A102)&lt;Input!$C$26,1+A102,""))</f>
        <v>45517</v>
      </c>
      <c r="B103" s="5"/>
      <c r="C103" s="11" t="str">
        <f>IF(B103="","",IF(B103&lt;0.0001,0,IF(B103&gt;0.0001,'Crop Coeff'!E98*B103,"")))</f>
        <v/>
      </c>
      <c r="D103" s="5"/>
      <c r="E103" s="5"/>
      <c r="F103" s="16"/>
      <c r="G103" s="75" t="str">
        <f t="shared" si="16"/>
        <v/>
      </c>
      <c r="H103" s="73" t="str">
        <f t="shared" si="17"/>
        <v/>
      </c>
      <c r="I103" s="68" t="str">
        <f t="shared" si="18"/>
        <v/>
      </c>
      <c r="J103" s="73" t="str">
        <f t="shared" si="14"/>
        <v/>
      </c>
      <c r="K103" s="2"/>
      <c r="L103" s="2"/>
      <c r="M103" s="2"/>
      <c r="N103" s="234">
        <f t="shared" si="12"/>
        <v>45517</v>
      </c>
      <c r="O103" s="235">
        <f>IF(A103&gt;Input!$C$22,+O102,(IF(A103&lt;Input!$C$13,"",('Budget (2)'!A103-Input!$C$13)*Input!$C$62+Input!$C$15)))</f>
        <v>48</v>
      </c>
      <c r="P103" s="235">
        <f>(+O103*Input!$C$8)+Q103</f>
        <v>19.200000000000003</v>
      </c>
      <c r="Q103" s="235">
        <f>+O103*Input!$C$9</f>
        <v>12.48</v>
      </c>
      <c r="R103" s="235">
        <f t="shared" si="15"/>
        <v>6.7200000000000024</v>
      </c>
      <c r="S103" s="235">
        <f t="shared" si="13"/>
        <v>15.840000000000002</v>
      </c>
      <c r="T103" s="235">
        <f t="shared" si="19"/>
        <v>0</v>
      </c>
      <c r="U103" s="235">
        <f t="shared" si="20"/>
        <v>19.119999999999994</v>
      </c>
      <c r="V103" s="235">
        <f t="shared" si="21"/>
        <v>0</v>
      </c>
      <c r="W103" s="235">
        <f t="shared" si="22"/>
        <v>5.41</v>
      </c>
      <c r="X103" s="235">
        <f t="shared" si="23"/>
        <v>0</v>
      </c>
    </row>
    <row r="104" spans="1:24" s="8" customFormat="1" ht="15.75" customHeight="1" x14ac:dyDescent="0.2">
      <c r="A104" s="35">
        <f>IF(A103="","",IF((1+A103)&lt;Input!$C$26,1+A103,""))</f>
        <v>45518</v>
      </c>
      <c r="B104" s="5"/>
      <c r="C104" s="11" t="str">
        <f>IF(B104="","",IF(B104&lt;0.0001,0,IF(B104&gt;0.0001,'Crop Coeff'!E99*B104,"")))</f>
        <v/>
      </c>
      <c r="D104" s="5"/>
      <c r="E104" s="5"/>
      <c r="F104" s="16"/>
      <c r="G104" s="75" t="str">
        <f t="shared" si="16"/>
        <v/>
      </c>
      <c r="H104" s="73" t="str">
        <f t="shared" si="17"/>
        <v/>
      </c>
      <c r="I104" s="68" t="str">
        <f t="shared" si="18"/>
        <v/>
      </c>
      <c r="J104" s="73" t="str">
        <f t="shared" si="14"/>
        <v/>
      </c>
      <c r="K104" s="2"/>
      <c r="L104" s="2"/>
      <c r="M104" s="2"/>
      <c r="N104" s="234">
        <f t="shared" si="12"/>
        <v>45518</v>
      </c>
      <c r="O104" s="235">
        <f>IF(A104&gt;Input!$C$22,+O103,(IF(A104&lt;Input!$C$13,"",('Budget (2)'!A104-Input!$C$13)*Input!$C$62+Input!$C$15)))</f>
        <v>48</v>
      </c>
      <c r="P104" s="235">
        <f>(+O104*Input!$C$8)+Q104</f>
        <v>19.200000000000003</v>
      </c>
      <c r="Q104" s="235">
        <f>+O104*Input!$C$9</f>
        <v>12.48</v>
      </c>
      <c r="R104" s="235">
        <f t="shared" si="15"/>
        <v>6.7200000000000024</v>
      </c>
      <c r="S104" s="235">
        <f t="shared" si="13"/>
        <v>15.840000000000002</v>
      </c>
      <c r="T104" s="235">
        <f t="shared" si="19"/>
        <v>0</v>
      </c>
      <c r="U104" s="235">
        <f t="shared" si="20"/>
        <v>19.119999999999994</v>
      </c>
      <c r="V104" s="235">
        <f t="shared" si="21"/>
        <v>0</v>
      </c>
      <c r="W104" s="235">
        <f t="shared" si="22"/>
        <v>5.41</v>
      </c>
      <c r="X104" s="235">
        <f t="shared" si="23"/>
        <v>0</v>
      </c>
    </row>
    <row r="105" spans="1:24" s="8" customFormat="1" ht="15.75" customHeight="1" x14ac:dyDescent="0.2">
      <c r="A105" s="35">
        <f>IF(A104="","",IF((1+A104)&lt;Input!$C$26,1+A104,""))</f>
        <v>45519</v>
      </c>
      <c r="B105" s="5"/>
      <c r="C105" s="11" t="str">
        <f>IF(B105="","",IF(B105&lt;0.0001,0,IF(B105&gt;0.0001,'Crop Coeff'!E100*B105,"")))</f>
        <v/>
      </c>
      <c r="D105" s="5"/>
      <c r="E105" s="5"/>
      <c r="F105" s="16"/>
      <c r="G105" s="75" t="str">
        <f t="shared" si="16"/>
        <v/>
      </c>
      <c r="H105" s="73" t="str">
        <f t="shared" si="17"/>
        <v/>
      </c>
      <c r="I105" s="68" t="str">
        <f t="shared" si="18"/>
        <v/>
      </c>
      <c r="J105" s="73" t="str">
        <f t="shared" si="14"/>
        <v/>
      </c>
      <c r="K105" s="2"/>
      <c r="L105" s="2"/>
      <c r="M105" s="2"/>
      <c r="N105" s="234">
        <f t="shared" si="12"/>
        <v>45519</v>
      </c>
      <c r="O105" s="235">
        <f>IF(A105&gt;Input!$C$22,+O104,(IF(A105&lt;Input!$C$13,"",('Budget (2)'!A105-Input!$C$13)*Input!$C$62+Input!$C$15)))</f>
        <v>48</v>
      </c>
      <c r="P105" s="235">
        <f>(+O105*Input!$C$8)+Q105</f>
        <v>19.200000000000003</v>
      </c>
      <c r="Q105" s="235">
        <f>+O105*Input!$C$9</f>
        <v>12.48</v>
      </c>
      <c r="R105" s="235">
        <f t="shared" si="15"/>
        <v>6.7200000000000024</v>
      </c>
      <c r="S105" s="235">
        <f t="shared" si="13"/>
        <v>15.840000000000002</v>
      </c>
      <c r="T105" s="235">
        <f t="shared" si="19"/>
        <v>0</v>
      </c>
      <c r="U105" s="235">
        <f t="shared" si="20"/>
        <v>19.119999999999994</v>
      </c>
      <c r="V105" s="235">
        <f t="shared" si="21"/>
        <v>0</v>
      </c>
      <c r="W105" s="235">
        <f t="shared" si="22"/>
        <v>5.41</v>
      </c>
      <c r="X105" s="235">
        <f t="shared" si="23"/>
        <v>0</v>
      </c>
    </row>
    <row r="106" spans="1:24" s="8" customFormat="1" ht="15.75" customHeight="1" x14ac:dyDescent="0.2">
      <c r="A106" s="35">
        <f>IF(A105="","",IF((1+A105)&lt;Input!$C$26,1+A105,""))</f>
        <v>45520</v>
      </c>
      <c r="B106" s="5"/>
      <c r="C106" s="11" t="str">
        <f>IF(B106="","",IF(B106&lt;0.0001,0,IF(B106&gt;0.0001,'Crop Coeff'!E101*B106,"")))</f>
        <v/>
      </c>
      <c r="D106" s="5"/>
      <c r="E106" s="5"/>
      <c r="F106" s="16"/>
      <c r="G106" s="75" t="str">
        <f t="shared" si="16"/>
        <v/>
      </c>
      <c r="H106" s="73" t="str">
        <f t="shared" si="17"/>
        <v/>
      </c>
      <c r="I106" s="68" t="str">
        <f t="shared" si="18"/>
        <v/>
      </c>
      <c r="J106" s="73" t="str">
        <f t="shared" si="14"/>
        <v/>
      </c>
      <c r="K106" s="2"/>
      <c r="L106" s="2"/>
      <c r="M106" s="2"/>
      <c r="N106" s="234">
        <f t="shared" si="12"/>
        <v>45520</v>
      </c>
      <c r="O106" s="235">
        <f>IF(A106&gt;Input!$C$22,+O105,(IF(A106&lt;Input!$C$13,"",('Budget (2)'!A106-Input!$C$13)*Input!$C$62+Input!$C$15)))</f>
        <v>48</v>
      </c>
      <c r="P106" s="235">
        <f>(+O106*Input!$C$8)+Q106</f>
        <v>19.200000000000003</v>
      </c>
      <c r="Q106" s="235">
        <f>+O106*Input!$C$9</f>
        <v>12.48</v>
      </c>
      <c r="R106" s="235">
        <f t="shared" si="15"/>
        <v>6.7200000000000024</v>
      </c>
      <c r="S106" s="235">
        <f t="shared" si="13"/>
        <v>15.840000000000002</v>
      </c>
      <c r="T106" s="235">
        <f t="shared" si="19"/>
        <v>0</v>
      </c>
      <c r="U106" s="235">
        <f t="shared" si="20"/>
        <v>19.119999999999994</v>
      </c>
      <c r="V106" s="235">
        <f t="shared" si="21"/>
        <v>0</v>
      </c>
      <c r="W106" s="235">
        <f t="shared" si="22"/>
        <v>5.41</v>
      </c>
      <c r="X106" s="235">
        <f t="shared" si="23"/>
        <v>0</v>
      </c>
    </row>
    <row r="107" spans="1:24" s="8" customFormat="1" ht="15.75" customHeight="1" x14ac:dyDescent="0.2">
      <c r="A107" s="35">
        <f>IF(A106="","",IF((1+A106)&lt;Input!$C$26,1+A106,""))</f>
        <v>45521</v>
      </c>
      <c r="B107" s="5"/>
      <c r="C107" s="11" t="str">
        <f>IF(B107="","",IF(B107&lt;0.0001,0,IF(B107&gt;0.0001,'Crop Coeff'!E102*B107,"")))</f>
        <v/>
      </c>
      <c r="D107" s="5"/>
      <c r="E107" s="5"/>
      <c r="F107" s="16"/>
      <c r="G107" s="75" t="str">
        <f t="shared" si="16"/>
        <v/>
      </c>
      <c r="H107" s="73" t="str">
        <f t="shared" si="17"/>
        <v/>
      </c>
      <c r="I107" s="68" t="str">
        <f t="shared" si="18"/>
        <v/>
      </c>
      <c r="J107" s="73" t="str">
        <f t="shared" si="14"/>
        <v/>
      </c>
      <c r="K107" s="2"/>
      <c r="L107" s="2"/>
      <c r="M107" s="2"/>
      <c r="N107" s="234">
        <f t="shared" si="12"/>
        <v>45521</v>
      </c>
      <c r="O107" s="235">
        <f>IF(A107&gt;Input!$C$22,+O106,(IF(A107&lt;Input!$C$13,"",('Budget (2)'!A107-Input!$C$13)*Input!$C$62+Input!$C$15)))</f>
        <v>48</v>
      </c>
      <c r="P107" s="235">
        <f>(+O107*Input!$C$8)+Q107</f>
        <v>19.200000000000003</v>
      </c>
      <c r="Q107" s="235">
        <f>+O107*Input!$C$9</f>
        <v>12.48</v>
      </c>
      <c r="R107" s="235">
        <f t="shared" si="15"/>
        <v>6.7200000000000024</v>
      </c>
      <c r="S107" s="235">
        <f t="shared" si="13"/>
        <v>15.840000000000002</v>
      </c>
      <c r="T107" s="235">
        <f t="shared" si="19"/>
        <v>0</v>
      </c>
      <c r="U107" s="235">
        <f t="shared" si="20"/>
        <v>19.119999999999994</v>
      </c>
      <c r="V107" s="235">
        <f t="shared" si="21"/>
        <v>0</v>
      </c>
      <c r="W107" s="235">
        <f t="shared" si="22"/>
        <v>5.41</v>
      </c>
      <c r="X107" s="235">
        <f t="shared" si="23"/>
        <v>0</v>
      </c>
    </row>
    <row r="108" spans="1:24" s="8" customFormat="1" ht="15.75" customHeight="1" x14ac:dyDescent="0.2">
      <c r="A108" s="35">
        <f>IF(A107="","",IF((1+A107)&lt;Input!$C$26,1+A107,""))</f>
        <v>45522</v>
      </c>
      <c r="B108" s="5"/>
      <c r="C108" s="11" t="str">
        <f>IF(B108="","",IF(B108&lt;0.0001,0,IF(B108&gt;0.0001,'Crop Coeff'!E103*B108,"")))</f>
        <v/>
      </c>
      <c r="D108" s="5"/>
      <c r="E108" s="5"/>
      <c r="F108" s="16"/>
      <c r="G108" s="75" t="str">
        <f t="shared" si="16"/>
        <v/>
      </c>
      <c r="H108" s="73" t="str">
        <f t="shared" si="17"/>
        <v/>
      </c>
      <c r="I108" s="68" t="str">
        <f t="shared" si="18"/>
        <v/>
      </c>
      <c r="J108" s="73" t="str">
        <f t="shared" si="14"/>
        <v/>
      </c>
      <c r="K108" s="2"/>
      <c r="L108" s="2"/>
      <c r="M108" s="2"/>
      <c r="N108" s="234">
        <f t="shared" si="12"/>
        <v>45522</v>
      </c>
      <c r="O108" s="235">
        <f>IF(A108&gt;Input!$C$22,+O107,(IF(A108&lt;Input!$C$13,"",('Budget (2)'!A108-Input!$C$13)*Input!$C$62+Input!$C$15)))</f>
        <v>48</v>
      </c>
      <c r="P108" s="235">
        <f>(+O108*Input!$C$8)+Q108</f>
        <v>19.200000000000003</v>
      </c>
      <c r="Q108" s="235">
        <f>+O108*Input!$C$9</f>
        <v>12.48</v>
      </c>
      <c r="R108" s="235">
        <f t="shared" si="15"/>
        <v>6.7200000000000024</v>
      </c>
      <c r="S108" s="235">
        <f t="shared" si="13"/>
        <v>15.840000000000002</v>
      </c>
      <c r="T108" s="235">
        <f t="shared" si="19"/>
        <v>0</v>
      </c>
      <c r="U108" s="235">
        <f t="shared" si="20"/>
        <v>19.119999999999994</v>
      </c>
      <c r="V108" s="235">
        <f t="shared" si="21"/>
        <v>0</v>
      </c>
      <c r="W108" s="235">
        <f t="shared" si="22"/>
        <v>5.41</v>
      </c>
      <c r="X108" s="235">
        <f t="shared" si="23"/>
        <v>0</v>
      </c>
    </row>
    <row r="109" spans="1:24" s="8" customFormat="1" ht="15.75" customHeight="1" x14ac:dyDescent="0.2">
      <c r="A109" s="35">
        <f>IF(A108="","",IF((1+A108)&lt;Input!$C$26,1+A108,""))</f>
        <v>45523</v>
      </c>
      <c r="B109" s="5"/>
      <c r="C109" s="11" t="str">
        <f>IF(B109="","",IF(B109&lt;0.0001,0,IF(B109&gt;0.0001,'Crop Coeff'!E104*B109,"")))</f>
        <v/>
      </c>
      <c r="D109" s="5"/>
      <c r="E109" s="5"/>
      <c r="F109" s="16"/>
      <c r="G109" s="75" t="str">
        <f t="shared" si="16"/>
        <v/>
      </c>
      <c r="H109" s="73" t="str">
        <f t="shared" si="17"/>
        <v/>
      </c>
      <c r="I109" s="68" t="str">
        <f t="shared" si="18"/>
        <v/>
      </c>
      <c r="J109" s="73" t="str">
        <f t="shared" si="14"/>
        <v/>
      </c>
      <c r="K109" s="2"/>
      <c r="L109" s="2"/>
      <c r="M109" s="2"/>
      <c r="N109" s="234">
        <f t="shared" si="12"/>
        <v>45523</v>
      </c>
      <c r="O109" s="235">
        <f>IF(A109&gt;Input!$C$22,+O108,(IF(A109&lt;Input!$C$13,"",('Budget (2)'!A109-Input!$C$13)*Input!$C$62+Input!$C$15)))</f>
        <v>48</v>
      </c>
      <c r="P109" s="235">
        <f>(+O109*Input!$C$8)+Q109</f>
        <v>19.200000000000003</v>
      </c>
      <c r="Q109" s="235">
        <f>+O109*Input!$C$9</f>
        <v>12.48</v>
      </c>
      <c r="R109" s="235">
        <f t="shared" si="15"/>
        <v>6.7200000000000024</v>
      </c>
      <c r="S109" s="235">
        <f t="shared" si="13"/>
        <v>15.840000000000002</v>
      </c>
      <c r="T109" s="235">
        <f t="shared" si="19"/>
        <v>0</v>
      </c>
      <c r="U109" s="235">
        <f t="shared" si="20"/>
        <v>19.119999999999994</v>
      </c>
      <c r="V109" s="235">
        <f t="shared" si="21"/>
        <v>0</v>
      </c>
      <c r="W109" s="235">
        <f t="shared" si="22"/>
        <v>5.41</v>
      </c>
      <c r="X109" s="235">
        <f t="shared" si="23"/>
        <v>0</v>
      </c>
    </row>
    <row r="110" spans="1:24" s="8" customFormat="1" ht="15.75" customHeight="1" x14ac:dyDescent="0.2">
      <c r="A110" s="35">
        <f>IF(A109="","",IF((1+A109)&lt;Input!$C$26,1+A109,""))</f>
        <v>45524</v>
      </c>
      <c r="B110" s="5"/>
      <c r="C110" s="11" t="str">
        <f>IF(B110="","",IF(B110&lt;0.0001,0,IF(B110&gt;0.0001,'Crop Coeff'!E105*B110,"")))</f>
        <v/>
      </c>
      <c r="D110" s="5"/>
      <c r="E110" s="5"/>
      <c r="F110" s="16"/>
      <c r="G110" s="75" t="str">
        <f t="shared" si="16"/>
        <v/>
      </c>
      <c r="H110" s="73" t="str">
        <f t="shared" si="17"/>
        <v/>
      </c>
      <c r="I110" s="68" t="str">
        <f t="shared" si="18"/>
        <v/>
      </c>
      <c r="J110" s="73" t="str">
        <f t="shared" si="14"/>
        <v/>
      </c>
      <c r="K110" s="2"/>
      <c r="L110" s="2"/>
      <c r="M110" s="2"/>
      <c r="N110" s="234">
        <f t="shared" si="12"/>
        <v>45524</v>
      </c>
      <c r="O110" s="235">
        <f>IF(A110&gt;Input!$C$22,+O109,(IF(A110&lt;Input!$C$13,"",('Budget (2)'!A110-Input!$C$13)*Input!$C$62+Input!$C$15)))</f>
        <v>48</v>
      </c>
      <c r="P110" s="235">
        <f>(+O110*Input!$C$8)+Q110</f>
        <v>19.200000000000003</v>
      </c>
      <c r="Q110" s="235">
        <f>+O110*Input!$C$9</f>
        <v>12.48</v>
      </c>
      <c r="R110" s="235">
        <f t="shared" si="15"/>
        <v>6.7200000000000024</v>
      </c>
      <c r="S110" s="235">
        <f t="shared" si="13"/>
        <v>15.840000000000002</v>
      </c>
      <c r="T110" s="235">
        <f t="shared" si="19"/>
        <v>0</v>
      </c>
      <c r="U110" s="235">
        <f t="shared" si="20"/>
        <v>19.119999999999994</v>
      </c>
      <c r="V110" s="235">
        <f t="shared" si="21"/>
        <v>0</v>
      </c>
      <c r="W110" s="235">
        <f t="shared" si="22"/>
        <v>5.41</v>
      </c>
      <c r="X110" s="235">
        <f t="shared" si="23"/>
        <v>0</v>
      </c>
    </row>
    <row r="111" spans="1:24" s="8" customFormat="1" ht="15.75" customHeight="1" x14ac:dyDescent="0.2">
      <c r="A111" s="35">
        <f>IF(A110="","",IF((1+A110)&lt;Input!$C$26,1+A110,""))</f>
        <v>45525</v>
      </c>
      <c r="B111" s="5"/>
      <c r="C111" s="11" t="str">
        <f>IF(B111="","",IF(B111&lt;0.0001,0,IF(B111&gt;0.0001,'Crop Coeff'!E106*B111,"")))</f>
        <v/>
      </c>
      <c r="D111" s="5"/>
      <c r="E111" s="5"/>
      <c r="F111" s="16"/>
      <c r="G111" s="75" t="str">
        <f t="shared" si="16"/>
        <v/>
      </c>
      <c r="H111" s="73" t="str">
        <f t="shared" si="17"/>
        <v/>
      </c>
      <c r="I111" s="68" t="str">
        <f t="shared" si="18"/>
        <v/>
      </c>
      <c r="J111" s="73" t="str">
        <f t="shared" si="14"/>
        <v/>
      </c>
      <c r="K111" s="2"/>
      <c r="L111" s="2"/>
      <c r="M111" s="2"/>
      <c r="N111" s="234">
        <f t="shared" si="12"/>
        <v>45525</v>
      </c>
      <c r="O111" s="235">
        <f>IF(A111&gt;Input!$C$22,+O110,(IF(A111&lt;Input!$C$13,"",('Budget (2)'!A111-Input!$C$13)*Input!$C$62+Input!$C$15)))</f>
        <v>48</v>
      </c>
      <c r="P111" s="235">
        <f>(+O111*Input!$C$8)+Q111</f>
        <v>19.200000000000003</v>
      </c>
      <c r="Q111" s="235">
        <f>+O111*Input!$C$9</f>
        <v>12.48</v>
      </c>
      <c r="R111" s="235">
        <f t="shared" si="15"/>
        <v>6.7200000000000024</v>
      </c>
      <c r="S111" s="235">
        <f t="shared" si="13"/>
        <v>15.840000000000002</v>
      </c>
      <c r="T111" s="235">
        <f t="shared" si="19"/>
        <v>0</v>
      </c>
      <c r="U111" s="235">
        <f t="shared" si="20"/>
        <v>19.119999999999994</v>
      </c>
      <c r="V111" s="235">
        <f t="shared" si="21"/>
        <v>0</v>
      </c>
      <c r="W111" s="235">
        <f t="shared" si="22"/>
        <v>5.41</v>
      </c>
      <c r="X111" s="235">
        <f t="shared" si="23"/>
        <v>0</v>
      </c>
    </row>
    <row r="112" spans="1:24" s="8" customFormat="1" ht="15.75" customHeight="1" x14ac:dyDescent="0.2">
      <c r="A112" s="35">
        <f>IF(A111="","",IF((1+A111)&lt;Input!$C$26,1+A111,""))</f>
        <v>45526</v>
      </c>
      <c r="B112" s="5"/>
      <c r="C112" s="11" t="str">
        <f>IF(B112="","",IF(B112&lt;0.0001,0,IF(B112&gt;0.0001,'Crop Coeff'!E107*B112,"")))</f>
        <v/>
      </c>
      <c r="D112" s="5"/>
      <c r="E112" s="5"/>
      <c r="F112" s="16"/>
      <c r="G112" s="75" t="str">
        <f t="shared" si="16"/>
        <v/>
      </c>
      <c r="H112" s="73" t="str">
        <f t="shared" si="17"/>
        <v/>
      </c>
      <c r="I112" s="68" t="str">
        <f t="shared" si="18"/>
        <v/>
      </c>
      <c r="J112" s="73" t="str">
        <f t="shared" si="14"/>
        <v/>
      </c>
      <c r="K112" s="2"/>
      <c r="L112" s="2"/>
      <c r="M112" s="2"/>
      <c r="N112" s="234">
        <f t="shared" si="12"/>
        <v>45526</v>
      </c>
      <c r="O112" s="235">
        <f>IF(A112&gt;Input!$C$22,+O111,(IF(A112&lt;Input!$C$13,"",('Budget (2)'!A112-Input!$C$13)*Input!$C$62+Input!$C$15)))</f>
        <v>48</v>
      </c>
      <c r="P112" s="235">
        <f>(+O112*Input!$C$8)+Q112</f>
        <v>19.200000000000003</v>
      </c>
      <c r="Q112" s="235">
        <f>+O112*Input!$C$9</f>
        <v>12.48</v>
      </c>
      <c r="R112" s="235">
        <f t="shared" si="15"/>
        <v>6.7200000000000024</v>
      </c>
      <c r="S112" s="235">
        <f t="shared" si="13"/>
        <v>15.840000000000002</v>
      </c>
      <c r="T112" s="235">
        <f t="shared" si="19"/>
        <v>0</v>
      </c>
      <c r="U112" s="235">
        <f t="shared" si="20"/>
        <v>19.119999999999994</v>
      </c>
      <c r="V112" s="235">
        <f t="shared" si="21"/>
        <v>0</v>
      </c>
      <c r="W112" s="235">
        <f t="shared" si="22"/>
        <v>5.41</v>
      </c>
      <c r="X112" s="235">
        <f t="shared" si="23"/>
        <v>0</v>
      </c>
    </row>
    <row r="113" spans="1:24" s="8" customFormat="1" ht="15.75" customHeight="1" x14ac:dyDescent="0.2">
      <c r="A113" s="35">
        <f>IF(A112="","",IF((1+A112)&lt;Input!$C$26,1+A112,""))</f>
        <v>45527</v>
      </c>
      <c r="B113" s="5"/>
      <c r="C113" s="11" t="str">
        <f>IF(B113="","",IF(B113&lt;0.0001,0,IF(B113&gt;0.0001,'Crop Coeff'!E108*B113,"")))</f>
        <v/>
      </c>
      <c r="D113" s="5"/>
      <c r="E113" s="5"/>
      <c r="F113" s="16"/>
      <c r="G113" s="75" t="str">
        <f t="shared" si="16"/>
        <v/>
      </c>
      <c r="H113" s="73" t="str">
        <f t="shared" si="17"/>
        <v/>
      </c>
      <c r="I113" s="68" t="str">
        <f t="shared" si="18"/>
        <v/>
      </c>
      <c r="J113" s="73" t="str">
        <f t="shared" si="14"/>
        <v/>
      </c>
      <c r="K113" s="2"/>
      <c r="L113" s="2"/>
      <c r="M113" s="2"/>
      <c r="N113" s="234">
        <f t="shared" si="12"/>
        <v>45527</v>
      </c>
      <c r="O113" s="235">
        <f>IF(A113&gt;Input!$C$22,+O112,(IF(A113&lt;Input!$C$13,"",('Budget (2)'!A113-Input!$C$13)*Input!$C$62+Input!$C$15)))</f>
        <v>48</v>
      </c>
      <c r="P113" s="235">
        <f>(+O113*Input!$C$8)+Q113</f>
        <v>19.200000000000003</v>
      </c>
      <c r="Q113" s="235">
        <f>+O113*Input!$C$9</f>
        <v>12.48</v>
      </c>
      <c r="R113" s="235">
        <f t="shared" si="15"/>
        <v>6.7200000000000024</v>
      </c>
      <c r="S113" s="235">
        <f>+(1-$F$4)*R113+Q113</f>
        <v>15.840000000000002</v>
      </c>
      <c r="T113" s="235">
        <f t="shared" si="19"/>
        <v>0</v>
      </c>
      <c r="U113" s="235">
        <f t="shared" si="20"/>
        <v>19.119999999999994</v>
      </c>
      <c r="V113" s="235">
        <f t="shared" si="21"/>
        <v>0</v>
      </c>
      <c r="W113" s="235">
        <f t="shared" si="22"/>
        <v>5.41</v>
      </c>
      <c r="X113" s="235">
        <f t="shared" si="23"/>
        <v>0</v>
      </c>
    </row>
    <row r="114" spans="1:24" s="8" customFormat="1" ht="15.75" customHeight="1" x14ac:dyDescent="0.2">
      <c r="A114" s="35">
        <f>IF(A113="","",IF((1+A113)&lt;Input!$C$26,1+A113,""))</f>
        <v>45528</v>
      </c>
      <c r="B114" s="5"/>
      <c r="C114" s="11" t="str">
        <f>IF(B114="","",IF(B114&lt;0.0001,0,IF(B114&gt;0.0001,'Crop Coeff'!E109*B114,"")))</f>
        <v/>
      </c>
      <c r="D114" s="5"/>
      <c r="E114" s="5"/>
      <c r="F114" s="16"/>
      <c r="G114" s="75" t="str">
        <f t="shared" si="16"/>
        <v/>
      </c>
      <c r="H114" s="73" t="str">
        <f t="shared" si="17"/>
        <v/>
      </c>
      <c r="I114" s="68" t="str">
        <f t="shared" si="18"/>
        <v/>
      </c>
      <c r="J114" s="73" t="str">
        <f t="shared" si="14"/>
        <v/>
      </c>
      <c r="K114" s="2"/>
      <c r="L114" s="2"/>
      <c r="M114" s="2"/>
      <c r="N114" s="234">
        <f t="shared" si="12"/>
        <v>45528</v>
      </c>
      <c r="O114" s="235">
        <f>IF(A114&gt;Input!$C$22,+O113,(IF(A114&lt;Input!$C$13,"",('Budget (2)'!A114-Input!$C$13)*Input!$C$62+Input!$C$15)))</f>
        <v>48</v>
      </c>
      <c r="P114" s="235">
        <f>(+O114*Input!$C$8)+Q114</f>
        <v>19.200000000000003</v>
      </c>
      <c r="Q114" s="235">
        <f>+O114*Input!$C$9</f>
        <v>12.48</v>
      </c>
      <c r="R114" s="235">
        <f t="shared" si="15"/>
        <v>6.7200000000000024</v>
      </c>
      <c r="S114" s="235">
        <f>+(1-$F$4)*R114+Q114</f>
        <v>15.840000000000002</v>
      </c>
      <c r="T114" s="235">
        <f t="shared" si="19"/>
        <v>0</v>
      </c>
      <c r="U114" s="235">
        <f t="shared" si="20"/>
        <v>19.119999999999994</v>
      </c>
      <c r="V114" s="235">
        <f t="shared" si="21"/>
        <v>0</v>
      </c>
      <c r="W114" s="235">
        <f t="shared" si="22"/>
        <v>5.41</v>
      </c>
      <c r="X114" s="235">
        <f t="shared" si="23"/>
        <v>0</v>
      </c>
    </row>
    <row r="115" spans="1:24" s="8" customFormat="1" ht="15.75" customHeight="1" x14ac:dyDescent="0.2">
      <c r="A115" s="35">
        <f>IF(A114="","",IF((1+A114)&lt;Input!$C$26,1+A114,""))</f>
        <v>45529</v>
      </c>
      <c r="B115" s="5"/>
      <c r="C115" s="11" t="str">
        <f>IF(B115="","",IF(B115&lt;0.0001,0,IF(B115&gt;0.0001,'Crop Coeff'!E110*B115,"")))</f>
        <v/>
      </c>
      <c r="D115" s="5"/>
      <c r="E115" s="5"/>
      <c r="F115" s="16"/>
      <c r="G115" s="75" t="str">
        <f t="shared" si="16"/>
        <v/>
      </c>
      <c r="H115" s="73" t="str">
        <f t="shared" si="17"/>
        <v/>
      </c>
      <c r="I115" s="68" t="str">
        <f t="shared" si="18"/>
        <v/>
      </c>
      <c r="J115" s="73" t="str">
        <f t="shared" si="14"/>
        <v/>
      </c>
      <c r="K115" s="2"/>
      <c r="L115" s="2"/>
      <c r="M115" s="2"/>
      <c r="N115" s="234">
        <f t="shared" si="12"/>
        <v>45529</v>
      </c>
      <c r="O115" s="235">
        <f>IF(A115&gt;Input!$C$22,+O114,(IF(A115&lt;Input!$C$13,"",('Budget (2)'!A115-Input!$C$13)*Input!$C$62+Input!$C$15)))</f>
        <v>48</v>
      </c>
      <c r="P115" s="235">
        <f>(+O115*Input!$C$8)+Q115</f>
        <v>19.200000000000003</v>
      </c>
      <c r="Q115" s="235">
        <f>+O115*Input!$C$9</f>
        <v>12.48</v>
      </c>
      <c r="R115" s="235">
        <f t="shared" si="15"/>
        <v>6.7200000000000024</v>
      </c>
      <c r="S115" s="235">
        <f>+(1-$F$4)*R115+Q115</f>
        <v>15.840000000000002</v>
      </c>
      <c r="T115" s="235">
        <f t="shared" si="19"/>
        <v>0</v>
      </c>
      <c r="U115" s="235">
        <f t="shared" si="20"/>
        <v>19.119999999999994</v>
      </c>
      <c r="V115" s="235">
        <f t="shared" si="21"/>
        <v>0</v>
      </c>
      <c r="W115" s="235">
        <f t="shared" si="22"/>
        <v>5.41</v>
      </c>
      <c r="X115" s="235">
        <f t="shared" si="23"/>
        <v>0</v>
      </c>
    </row>
    <row r="116" spans="1:24" s="8" customFormat="1" ht="15.75" customHeight="1" x14ac:dyDescent="0.2">
      <c r="A116" s="35">
        <f>IF(A115="","",IF((1+A115)&lt;Input!$C$26,1+A115,""))</f>
        <v>45530</v>
      </c>
      <c r="B116" s="5"/>
      <c r="C116" s="11" t="str">
        <f>IF(B116="","",IF(B116&lt;0.0001,0,IF(B116&gt;0.0001,'Crop Coeff'!E111*B116,"")))</f>
        <v/>
      </c>
      <c r="D116" s="5"/>
      <c r="E116" s="5"/>
      <c r="F116" s="16"/>
      <c r="G116" s="75" t="str">
        <f t="shared" si="16"/>
        <v/>
      </c>
      <c r="H116" s="73" t="str">
        <f t="shared" si="17"/>
        <v/>
      </c>
      <c r="I116" s="68" t="str">
        <f t="shared" si="18"/>
        <v/>
      </c>
      <c r="J116" s="73" t="str">
        <f t="shared" si="14"/>
        <v/>
      </c>
      <c r="K116" s="2"/>
      <c r="L116" s="2"/>
      <c r="M116" s="2"/>
      <c r="N116" s="234">
        <f t="shared" si="12"/>
        <v>45530</v>
      </c>
      <c r="O116" s="235">
        <f>IF(A116&gt;Input!$C$22,+O115,(IF(A116&lt;Input!$C$13,"",('Budget (2)'!A116-Input!$C$13)*Input!$C$62+Input!$C$15)))</f>
        <v>48</v>
      </c>
      <c r="P116" s="235">
        <f>(+O116*Input!$C$8)+Q116</f>
        <v>19.200000000000003</v>
      </c>
      <c r="Q116" s="235">
        <f>+O116*Input!$C$9</f>
        <v>12.48</v>
      </c>
      <c r="R116" s="235">
        <f t="shared" si="15"/>
        <v>6.7200000000000024</v>
      </c>
      <c r="S116" s="235">
        <f>+(1-$F$4)*R116+Q116</f>
        <v>15.840000000000002</v>
      </c>
      <c r="T116" s="235">
        <f t="shared" si="19"/>
        <v>0</v>
      </c>
      <c r="U116" s="235">
        <f t="shared" si="20"/>
        <v>19.119999999999994</v>
      </c>
      <c r="V116" s="235">
        <f t="shared" si="21"/>
        <v>0</v>
      </c>
      <c r="W116" s="235">
        <f t="shared" si="22"/>
        <v>5.41</v>
      </c>
      <c r="X116" s="235">
        <f t="shared" si="23"/>
        <v>0</v>
      </c>
    </row>
    <row r="117" spans="1:24" s="8" customFormat="1" ht="15.75" customHeight="1" x14ac:dyDescent="0.2">
      <c r="A117" s="35">
        <f>IF(A116="","",IF((1+A116)&lt;Input!$C$26,1+A116,""))</f>
        <v>45531</v>
      </c>
      <c r="B117" s="5"/>
      <c r="C117" s="11" t="str">
        <f>IF(B117="","",IF(B117&lt;0.0001,0,IF(B117&gt;0.0001,'Crop Coeff'!E112*B117,"")))</f>
        <v/>
      </c>
      <c r="D117" s="5"/>
      <c r="E117" s="5"/>
      <c r="F117" s="16"/>
      <c r="G117" s="75" t="str">
        <f t="shared" si="16"/>
        <v/>
      </c>
      <c r="H117" s="73" t="str">
        <f t="shared" si="17"/>
        <v/>
      </c>
      <c r="I117" s="68" t="str">
        <f t="shared" si="18"/>
        <v/>
      </c>
      <c r="J117" s="73" t="str">
        <f t="shared" si="14"/>
        <v/>
      </c>
      <c r="K117" s="2"/>
      <c r="L117" s="2"/>
      <c r="M117" s="2"/>
      <c r="N117" s="234">
        <f>+A117</f>
        <v>45531</v>
      </c>
      <c r="O117" s="235">
        <f>IF(A117&gt;Input!$C$22,+O116,(IF(A117&lt;Input!$C$13,"",('Budget (2)'!A117-Input!$C$13)*Input!$C$62+Input!$C$15)))</f>
        <v>48</v>
      </c>
      <c r="P117" s="235">
        <f>(+O117*Input!$C$8)+Q117</f>
        <v>19.200000000000003</v>
      </c>
      <c r="Q117" s="235">
        <f>+O117*Input!$C$9</f>
        <v>12.48</v>
      </c>
      <c r="R117" s="235">
        <f>+P117-Q117</f>
        <v>6.7200000000000024</v>
      </c>
      <c r="S117" s="235">
        <f>+(1-$F$4)*R117+Q117</f>
        <v>15.840000000000002</v>
      </c>
      <c r="T117" s="235">
        <f t="shared" si="19"/>
        <v>0</v>
      </c>
      <c r="U117" s="235">
        <f>IF(+B117&gt;-0.01,+B117+U116,"")</f>
        <v>19.119999999999994</v>
      </c>
      <c r="V117" s="235">
        <f t="shared" si="21"/>
        <v>0</v>
      </c>
      <c r="W117" s="235">
        <f>IF(+B117&gt;-0.01,+D117+W116,"")</f>
        <v>5.41</v>
      </c>
      <c r="X117" s="235">
        <f>IF(+B117&gt;-0.01,+E117+X116,"")</f>
        <v>0</v>
      </c>
    </row>
    <row r="118" spans="1:24" s="8" customFormat="1" ht="15.75" customHeight="1" x14ac:dyDescent="0.2">
      <c r="A118" s="35">
        <f>IF(A117="","",IF((1+A117)&lt;Input!$C$26,1+A117,""))</f>
        <v>45532</v>
      </c>
      <c r="B118" s="5"/>
      <c r="C118" s="11" t="str">
        <f>IF(B118="","",IF(B118&lt;0.0001,0,IF(B118&gt;0.0001,'Crop Coeff'!E113*B118,"")))</f>
        <v/>
      </c>
      <c r="D118" s="5"/>
      <c r="E118" s="5"/>
      <c r="F118" s="16"/>
      <c r="G118" s="75" t="str">
        <f t="shared" si="16"/>
        <v/>
      </c>
      <c r="H118" s="73" t="str">
        <f t="shared" si="17"/>
        <v/>
      </c>
      <c r="I118" s="68" t="str">
        <f t="shared" si="18"/>
        <v/>
      </c>
      <c r="J118" s="73" t="str">
        <f t="shared" si="14"/>
        <v/>
      </c>
      <c r="K118" s="2"/>
      <c r="L118" s="2"/>
      <c r="M118" s="2"/>
      <c r="N118" s="234">
        <f t="shared" ref="N118:N167" si="24">+A118</f>
        <v>45532</v>
      </c>
      <c r="O118" s="235">
        <f>IF(A118&gt;Input!$C$22,+O117,(IF(A118&lt;Input!$C$13,"",('Budget (2)'!A118-Input!$C$13)*Input!$C$62+Input!$C$15)))</f>
        <v>48</v>
      </c>
      <c r="P118" s="235">
        <f>(+O118*Input!$C$8)+Q118</f>
        <v>19.200000000000003</v>
      </c>
      <c r="Q118" s="235">
        <f>+O118*Input!$C$9</f>
        <v>12.48</v>
      </c>
      <c r="R118" s="235">
        <f t="shared" ref="R118:R167" si="25">+P118-Q118</f>
        <v>6.7200000000000024</v>
      </c>
      <c r="S118" s="235">
        <f t="shared" ref="S118:S167" si="26">+(1-$F$4)*R118+Q118</f>
        <v>15.840000000000002</v>
      </c>
      <c r="T118" s="235">
        <f t="shared" si="19"/>
        <v>0</v>
      </c>
      <c r="U118" s="235">
        <f t="shared" ref="U118:U167" si="27">IF(+B118&gt;-0.01,+B118+U117,"")</f>
        <v>19.119999999999994</v>
      </c>
      <c r="V118" s="235">
        <f t="shared" si="21"/>
        <v>0</v>
      </c>
      <c r="W118" s="235">
        <f t="shared" ref="W118:W167" si="28">IF(+B118&gt;-0.01,+D118+W117,"")</f>
        <v>5.41</v>
      </c>
      <c r="X118" s="235">
        <f t="shared" ref="X118:X167" si="29">IF(+B118&gt;-0.01,+E118+X117,"")</f>
        <v>0</v>
      </c>
    </row>
    <row r="119" spans="1:24" s="8" customFormat="1" ht="15.75" customHeight="1" x14ac:dyDescent="0.2">
      <c r="A119" s="35">
        <f>IF(A118="","",IF((1+A118)&lt;Input!$C$26,1+A118,""))</f>
        <v>45533</v>
      </c>
      <c r="B119" s="5"/>
      <c r="C119" s="11" t="str">
        <f>IF(B119="","",IF(B119&lt;0.0001,0,IF(B119&gt;0.0001,'Crop Coeff'!E114*B119,"")))</f>
        <v/>
      </c>
      <c r="D119" s="5"/>
      <c r="E119" s="5"/>
      <c r="F119" s="16"/>
      <c r="G119" s="75" t="str">
        <f t="shared" si="16"/>
        <v/>
      </c>
      <c r="H119" s="73" t="str">
        <f t="shared" si="17"/>
        <v/>
      </c>
      <c r="I119" s="68" t="str">
        <f t="shared" si="18"/>
        <v/>
      </c>
      <c r="J119" s="73" t="str">
        <f t="shared" si="14"/>
        <v/>
      </c>
      <c r="K119" s="2"/>
      <c r="L119" s="2"/>
      <c r="M119" s="2"/>
      <c r="N119" s="234">
        <f t="shared" si="24"/>
        <v>45533</v>
      </c>
      <c r="O119" s="235">
        <f>IF(A119&gt;Input!$C$22,+O118,(IF(A119&lt;Input!$C$13,"",('Budget (2)'!A119-Input!$C$13)*Input!$C$62+Input!$C$15)))</f>
        <v>48</v>
      </c>
      <c r="P119" s="235">
        <f>(+O119*Input!$C$8)+Q119</f>
        <v>19.200000000000003</v>
      </c>
      <c r="Q119" s="235">
        <f>+O119*Input!$C$9</f>
        <v>12.48</v>
      </c>
      <c r="R119" s="235">
        <f t="shared" si="25"/>
        <v>6.7200000000000024</v>
      </c>
      <c r="S119" s="235">
        <f t="shared" si="26"/>
        <v>15.840000000000002</v>
      </c>
      <c r="T119" s="235">
        <f t="shared" si="19"/>
        <v>0</v>
      </c>
      <c r="U119" s="235">
        <f t="shared" si="27"/>
        <v>19.119999999999994</v>
      </c>
      <c r="V119" s="235">
        <f t="shared" si="21"/>
        <v>0</v>
      </c>
      <c r="W119" s="235">
        <f t="shared" si="28"/>
        <v>5.41</v>
      </c>
      <c r="X119" s="235">
        <f t="shared" si="29"/>
        <v>0</v>
      </c>
    </row>
    <row r="120" spans="1:24" s="8" customFormat="1" ht="15.75" customHeight="1" x14ac:dyDescent="0.2">
      <c r="A120" s="35">
        <f>IF(A119="","",IF((1+A119)&lt;Input!$C$26,1+A119,""))</f>
        <v>45534</v>
      </c>
      <c r="B120" s="5"/>
      <c r="C120" s="11" t="str">
        <f>IF(B120="","",IF(B120&lt;0.0001,0,IF(B120&gt;0.0001,'Crop Coeff'!E115*B120,"")))</f>
        <v/>
      </c>
      <c r="D120" s="5"/>
      <c r="E120" s="5"/>
      <c r="F120" s="16"/>
      <c r="G120" s="75" t="str">
        <f t="shared" si="16"/>
        <v/>
      </c>
      <c r="H120" s="73" t="str">
        <f t="shared" si="17"/>
        <v/>
      </c>
      <c r="I120" s="68" t="str">
        <f t="shared" si="18"/>
        <v/>
      </c>
      <c r="J120" s="73" t="str">
        <f t="shared" si="14"/>
        <v/>
      </c>
      <c r="K120" s="2"/>
      <c r="L120" s="2"/>
      <c r="M120" s="2"/>
      <c r="N120" s="234">
        <f t="shared" si="24"/>
        <v>45534</v>
      </c>
      <c r="O120" s="235">
        <f>IF(A120&gt;Input!$C$22,+O119,(IF(A120&lt;Input!$C$13,"",('Budget (2)'!A120-Input!$C$13)*Input!$C$62+Input!$C$15)))</f>
        <v>48</v>
      </c>
      <c r="P120" s="235">
        <f>(+O120*Input!$C$8)+Q120</f>
        <v>19.200000000000003</v>
      </c>
      <c r="Q120" s="235">
        <f>+O120*Input!$C$9</f>
        <v>12.48</v>
      </c>
      <c r="R120" s="235">
        <f t="shared" si="25"/>
        <v>6.7200000000000024</v>
      </c>
      <c r="S120" s="235">
        <f t="shared" si="26"/>
        <v>15.840000000000002</v>
      </c>
      <c r="T120" s="235">
        <f t="shared" si="19"/>
        <v>0</v>
      </c>
      <c r="U120" s="235">
        <f t="shared" si="27"/>
        <v>19.119999999999994</v>
      </c>
      <c r="V120" s="235">
        <f t="shared" si="21"/>
        <v>0</v>
      </c>
      <c r="W120" s="235">
        <f t="shared" si="28"/>
        <v>5.41</v>
      </c>
      <c r="X120" s="235">
        <f t="shared" si="29"/>
        <v>0</v>
      </c>
    </row>
    <row r="121" spans="1:24" s="8" customFormat="1" ht="15.75" customHeight="1" x14ac:dyDescent="0.2">
      <c r="A121" s="35">
        <f>IF(A120="","",IF((1+A120)&lt;Input!$C$26,1+A120,""))</f>
        <v>45535</v>
      </c>
      <c r="B121" s="5"/>
      <c r="C121" s="11" t="str">
        <f>IF(B121="","",IF(B121&lt;0.0001,0,IF(B121&gt;0.0001,'Crop Coeff'!E116*B121,"")))</f>
        <v/>
      </c>
      <c r="D121" s="5"/>
      <c r="E121" s="5"/>
      <c r="F121" s="16"/>
      <c r="G121" s="75" t="str">
        <f t="shared" si="16"/>
        <v/>
      </c>
      <c r="H121" s="73" t="str">
        <f t="shared" si="17"/>
        <v/>
      </c>
      <c r="I121" s="68" t="str">
        <f t="shared" si="18"/>
        <v/>
      </c>
      <c r="J121" s="73" t="str">
        <f t="shared" si="14"/>
        <v/>
      </c>
      <c r="K121" s="2"/>
      <c r="L121" s="2"/>
      <c r="M121" s="2"/>
      <c r="N121" s="234">
        <f t="shared" si="24"/>
        <v>45535</v>
      </c>
      <c r="O121" s="235">
        <f>IF(A121&gt;Input!$C$22,+O120,(IF(A121&lt;Input!$C$13,"",('Budget (2)'!A121-Input!$C$13)*Input!$C$62+Input!$C$15)))</f>
        <v>48</v>
      </c>
      <c r="P121" s="235">
        <f>(+O121*Input!$C$8)+Q121</f>
        <v>19.200000000000003</v>
      </c>
      <c r="Q121" s="235">
        <f>+O121*Input!$C$9</f>
        <v>12.48</v>
      </c>
      <c r="R121" s="235">
        <f t="shared" si="25"/>
        <v>6.7200000000000024</v>
      </c>
      <c r="S121" s="235">
        <f t="shared" si="26"/>
        <v>15.840000000000002</v>
      </c>
      <c r="T121" s="235">
        <f t="shared" si="19"/>
        <v>0</v>
      </c>
      <c r="U121" s="235">
        <f t="shared" si="27"/>
        <v>19.119999999999994</v>
      </c>
      <c r="V121" s="235">
        <f t="shared" si="21"/>
        <v>0</v>
      </c>
      <c r="W121" s="235">
        <f t="shared" si="28"/>
        <v>5.41</v>
      </c>
      <c r="X121" s="235">
        <f t="shared" si="29"/>
        <v>0</v>
      </c>
    </row>
    <row r="122" spans="1:24" s="8" customFormat="1" ht="15.75" customHeight="1" x14ac:dyDescent="0.2">
      <c r="A122" s="35">
        <f>IF(A121="","",IF((1+A121)&lt;Input!$C$26,1+A121,""))</f>
        <v>45536</v>
      </c>
      <c r="B122" s="5"/>
      <c r="C122" s="11" t="str">
        <f>IF(B122="","",IF(B122&lt;0.0001,0,IF(B122&gt;0.0001,'Crop Coeff'!E117*B122,"")))</f>
        <v/>
      </c>
      <c r="D122" s="5"/>
      <c r="E122" s="5"/>
      <c r="F122" s="16"/>
      <c r="G122" s="75" t="str">
        <f t="shared" si="16"/>
        <v/>
      </c>
      <c r="H122" s="73" t="str">
        <f t="shared" si="17"/>
        <v/>
      </c>
      <c r="I122" s="68" t="str">
        <f t="shared" si="18"/>
        <v/>
      </c>
      <c r="J122" s="73" t="str">
        <f t="shared" si="14"/>
        <v/>
      </c>
      <c r="K122" s="2"/>
      <c r="L122" s="2"/>
      <c r="M122" s="2"/>
      <c r="N122" s="234">
        <f t="shared" si="24"/>
        <v>45536</v>
      </c>
      <c r="O122" s="235">
        <f>IF(A122&gt;Input!$C$22,+O121,(IF(A122&lt;Input!$C$13,"",('Budget (2)'!A122-Input!$C$13)*Input!$C$62+Input!$C$15)))</f>
        <v>48</v>
      </c>
      <c r="P122" s="235">
        <f>(+O122*Input!$C$8)+Q122</f>
        <v>19.200000000000003</v>
      </c>
      <c r="Q122" s="235">
        <f>+O122*Input!$C$9</f>
        <v>12.48</v>
      </c>
      <c r="R122" s="235">
        <f t="shared" si="25"/>
        <v>6.7200000000000024</v>
      </c>
      <c r="S122" s="235">
        <f t="shared" si="26"/>
        <v>15.840000000000002</v>
      </c>
      <c r="T122" s="235">
        <f t="shared" si="19"/>
        <v>0</v>
      </c>
      <c r="U122" s="235">
        <f t="shared" si="27"/>
        <v>19.119999999999994</v>
      </c>
      <c r="V122" s="235">
        <f t="shared" si="21"/>
        <v>0</v>
      </c>
      <c r="W122" s="235">
        <f t="shared" si="28"/>
        <v>5.41</v>
      </c>
      <c r="X122" s="235">
        <f t="shared" si="29"/>
        <v>0</v>
      </c>
    </row>
    <row r="123" spans="1:24" s="8" customFormat="1" ht="15.75" customHeight="1" x14ac:dyDescent="0.2">
      <c r="A123" s="35">
        <f>IF(A122="","",IF((1+A122)&lt;Input!$C$26,1+A122,""))</f>
        <v>45537</v>
      </c>
      <c r="B123" s="5"/>
      <c r="C123" s="11" t="str">
        <f>IF(B123="","",IF(B123&lt;0.0001,0,IF(B123&gt;0.0001,'Crop Coeff'!E118*B123,"")))</f>
        <v/>
      </c>
      <c r="D123" s="5"/>
      <c r="E123" s="5"/>
      <c r="F123" s="16"/>
      <c r="G123" s="75" t="str">
        <f t="shared" si="16"/>
        <v/>
      </c>
      <c r="H123" s="73" t="str">
        <f t="shared" si="17"/>
        <v/>
      </c>
      <c r="I123" s="68" t="str">
        <f t="shared" si="18"/>
        <v/>
      </c>
      <c r="J123" s="73" t="str">
        <f t="shared" si="14"/>
        <v/>
      </c>
      <c r="K123" s="2"/>
      <c r="L123" s="2"/>
      <c r="M123" s="2"/>
      <c r="N123" s="234">
        <f t="shared" si="24"/>
        <v>45537</v>
      </c>
      <c r="O123" s="235">
        <f>IF(A123&gt;Input!$C$22,+O122,(IF(A123&lt;Input!$C$13,"",('Budget (2)'!A123-Input!$C$13)*Input!$C$62+Input!$C$15)))</f>
        <v>48</v>
      </c>
      <c r="P123" s="235">
        <f>(+O123*Input!$C$8)+Q123</f>
        <v>19.200000000000003</v>
      </c>
      <c r="Q123" s="235">
        <f>+O123*Input!$C$9</f>
        <v>12.48</v>
      </c>
      <c r="R123" s="235">
        <f t="shared" si="25"/>
        <v>6.7200000000000024</v>
      </c>
      <c r="S123" s="235">
        <f t="shared" si="26"/>
        <v>15.840000000000002</v>
      </c>
      <c r="T123" s="235">
        <f t="shared" si="19"/>
        <v>0</v>
      </c>
      <c r="U123" s="235">
        <f t="shared" si="27"/>
        <v>19.119999999999994</v>
      </c>
      <c r="V123" s="235">
        <f t="shared" si="21"/>
        <v>0</v>
      </c>
      <c r="W123" s="235">
        <f t="shared" si="28"/>
        <v>5.41</v>
      </c>
      <c r="X123" s="235">
        <f t="shared" si="29"/>
        <v>0</v>
      </c>
    </row>
    <row r="124" spans="1:24" s="8" customFormat="1" ht="15.75" customHeight="1" x14ac:dyDescent="0.2">
      <c r="A124" s="35">
        <f>IF(A123="","",IF((1+A123)&lt;Input!$C$26,1+A123,""))</f>
        <v>45538</v>
      </c>
      <c r="B124" s="5"/>
      <c r="C124" s="11" t="str">
        <f>IF(B124="","",IF(B124&lt;0.0001,0,IF(B124&gt;0.0001,'Crop Coeff'!E119*B124,"")))</f>
        <v/>
      </c>
      <c r="D124" s="5"/>
      <c r="E124" s="5"/>
      <c r="F124" s="16"/>
      <c r="G124" s="75" t="str">
        <f t="shared" si="16"/>
        <v/>
      </c>
      <c r="H124" s="73" t="str">
        <f t="shared" si="17"/>
        <v/>
      </c>
      <c r="I124" s="68" t="str">
        <f t="shared" si="18"/>
        <v/>
      </c>
      <c r="J124" s="73" t="str">
        <f t="shared" si="14"/>
        <v/>
      </c>
      <c r="K124" s="2"/>
      <c r="L124" s="2"/>
      <c r="M124" s="2"/>
      <c r="N124" s="234">
        <f t="shared" si="24"/>
        <v>45538</v>
      </c>
      <c r="O124" s="235">
        <f>IF(A124&gt;Input!$C$22,+O123,(IF(A124&lt;Input!$C$13,"",('Budget (2)'!A124-Input!$C$13)*Input!$C$62+Input!$C$15)))</f>
        <v>48</v>
      </c>
      <c r="P124" s="235">
        <f>(+O124*Input!$C$8)+Q124</f>
        <v>19.200000000000003</v>
      </c>
      <c r="Q124" s="235">
        <f>+O124*Input!$C$9</f>
        <v>12.48</v>
      </c>
      <c r="R124" s="235">
        <f t="shared" si="25"/>
        <v>6.7200000000000024</v>
      </c>
      <c r="S124" s="235">
        <f t="shared" si="26"/>
        <v>15.840000000000002</v>
      </c>
      <c r="T124" s="235">
        <f t="shared" si="19"/>
        <v>0</v>
      </c>
      <c r="U124" s="235">
        <f t="shared" si="27"/>
        <v>19.119999999999994</v>
      </c>
      <c r="V124" s="235">
        <f t="shared" si="21"/>
        <v>0</v>
      </c>
      <c r="W124" s="235">
        <f t="shared" si="28"/>
        <v>5.41</v>
      </c>
      <c r="X124" s="235">
        <f t="shared" si="29"/>
        <v>0</v>
      </c>
    </row>
    <row r="125" spans="1:24" s="8" customFormat="1" ht="15.75" customHeight="1" x14ac:dyDescent="0.2">
      <c r="A125" s="35">
        <f>IF(A124="","",IF((1+A124)&lt;Input!$C$26,1+A124,""))</f>
        <v>45539</v>
      </c>
      <c r="B125" s="5"/>
      <c r="C125" s="11" t="str">
        <f>IF(B125="","",IF(B125&lt;0.0001,0,IF(B125&gt;0.0001,'Crop Coeff'!E120*B125,"")))</f>
        <v/>
      </c>
      <c r="D125" s="5"/>
      <c r="E125" s="5"/>
      <c r="F125" s="16"/>
      <c r="G125" s="75" t="str">
        <f t="shared" si="16"/>
        <v/>
      </c>
      <c r="H125" s="73" t="str">
        <f t="shared" si="17"/>
        <v/>
      </c>
      <c r="I125" s="68" t="str">
        <f t="shared" si="18"/>
        <v/>
      </c>
      <c r="J125" s="73" t="str">
        <f t="shared" si="14"/>
        <v/>
      </c>
      <c r="K125" s="2"/>
      <c r="L125" s="2"/>
      <c r="M125" s="2"/>
      <c r="N125" s="234">
        <f t="shared" si="24"/>
        <v>45539</v>
      </c>
      <c r="O125" s="235">
        <f>IF(A125&gt;Input!$C$22,+O124,(IF(A125&lt;Input!$C$13,"",('Budget (2)'!A125-Input!$C$13)*Input!$C$62+Input!$C$15)))</f>
        <v>48</v>
      </c>
      <c r="P125" s="235">
        <f>(+O125*Input!$C$8)+Q125</f>
        <v>19.200000000000003</v>
      </c>
      <c r="Q125" s="235">
        <f>+O125*Input!$C$9</f>
        <v>12.48</v>
      </c>
      <c r="R125" s="235">
        <f t="shared" si="25"/>
        <v>6.7200000000000024</v>
      </c>
      <c r="S125" s="235">
        <f t="shared" si="26"/>
        <v>15.840000000000002</v>
      </c>
      <c r="T125" s="235">
        <f t="shared" si="19"/>
        <v>0</v>
      </c>
      <c r="U125" s="235">
        <f t="shared" si="27"/>
        <v>19.119999999999994</v>
      </c>
      <c r="V125" s="235">
        <f t="shared" si="21"/>
        <v>0</v>
      </c>
      <c r="W125" s="235">
        <f t="shared" si="28"/>
        <v>5.41</v>
      </c>
      <c r="X125" s="235">
        <f t="shared" si="29"/>
        <v>0</v>
      </c>
    </row>
    <row r="126" spans="1:24" s="8" customFormat="1" ht="15.75" customHeight="1" x14ac:dyDescent="0.2">
      <c r="A126" s="35">
        <f>IF(A125="","",IF((1+A125)&lt;Input!$C$26,1+A125,""))</f>
        <v>45540</v>
      </c>
      <c r="B126" s="5"/>
      <c r="C126" s="11" t="str">
        <f>IF(B126="","",IF(B126&lt;0.0001,0,IF(B126&gt;0.0001,'Crop Coeff'!E121*B126,"")))</f>
        <v/>
      </c>
      <c r="D126" s="5"/>
      <c r="E126" s="5"/>
      <c r="F126" s="16"/>
      <c r="G126" s="75" t="str">
        <f t="shared" si="16"/>
        <v/>
      </c>
      <c r="H126" s="73" t="str">
        <f t="shared" si="17"/>
        <v/>
      </c>
      <c r="I126" s="68" t="str">
        <f t="shared" si="18"/>
        <v/>
      </c>
      <c r="J126" s="73" t="str">
        <f t="shared" si="14"/>
        <v/>
      </c>
      <c r="K126" s="2"/>
      <c r="L126" s="2"/>
      <c r="M126" s="2"/>
      <c r="N126" s="234">
        <f t="shared" si="24"/>
        <v>45540</v>
      </c>
      <c r="O126" s="235">
        <f>IF(A126&gt;Input!$C$22,+O125,(IF(A126&lt;Input!$C$13,"",('Budget (2)'!A126-Input!$C$13)*Input!$C$62+Input!$C$15)))</f>
        <v>48</v>
      </c>
      <c r="P126" s="235">
        <f>(+O126*Input!$C$8)+Q126</f>
        <v>19.200000000000003</v>
      </c>
      <c r="Q126" s="235">
        <f>+O126*Input!$C$9</f>
        <v>12.48</v>
      </c>
      <c r="R126" s="235">
        <f t="shared" si="25"/>
        <v>6.7200000000000024</v>
      </c>
      <c r="S126" s="235">
        <f t="shared" si="26"/>
        <v>15.840000000000002</v>
      </c>
      <c r="T126" s="235">
        <f t="shared" si="19"/>
        <v>0</v>
      </c>
      <c r="U126" s="235">
        <f t="shared" si="27"/>
        <v>19.119999999999994</v>
      </c>
      <c r="V126" s="235">
        <f t="shared" si="21"/>
        <v>0</v>
      </c>
      <c r="W126" s="235">
        <f t="shared" si="28"/>
        <v>5.41</v>
      </c>
      <c r="X126" s="235">
        <f t="shared" si="29"/>
        <v>0</v>
      </c>
    </row>
    <row r="127" spans="1:24" s="8" customFormat="1" ht="15.75" customHeight="1" x14ac:dyDescent="0.2">
      <c r="A127" s="35">
        <f>IF(A126="","",IF((1+A126)&lt;Input!$C$26,1+A126,""))</f>
        <v>45541</v>
      </c>
      <c r="B127" s="5"/>
      <c r="C127" s="11" t="str">
        <f>IF(B127="","",IF(B127&lt;0.0001,0,IF(B127&gt;0.0001,'Crop Coeff'!E122*B127,"")))</f>
        <v/>
      </c>
      <c r="D127" s="5"/>
      <c r="E127" s="5"/>
      <c r="F127" s="16"/>
      <c r="G127" s="75" t="str">
        <f t="shared" si="16"/>
        <v/>
      </c>
      <c r="H127" s="73" t="str">
        <f t="shared" si="17"/>
        <v/>
      </c>
      <c r="I127" s="68" t="str">
        <f t="shared" si="18"/>
        <v/>
      </c>
      <c r="J127" s="73" t="str">
        <f t="shared" si="14"/>
        <v/>
      </c>
      <c r="K127" s="2"/>
      <c r="L127" s="2"/>
      <c r="M127" s="2"/>
      <c r="N127" s="234">
        <f t="shared" si="24"/>
        <v>45541</v>
      </c>
      <c r="O127" s="235">
        <f>IF(A127&gt;Input!$C$22,+O126,(IF(A127&lt;Input!$C$13,"",('Budget (2)'!A127-Input!$C$13)*Input!$C$62+Input!$C$15)))</f>
        <v>48</v>
      </c>
      <c r="P127" s="235">
        <f>(+O127*Input!$C$8)+Q127</f>
        <v>19.200000000000003</v>
      </c>
      <c r="Q127" s="235">
        <f>+O127*Input!$C$9</f>
        <v>12.48</v>
      </c>
      <c r="R127" s="235">
        <f t="shared" si="25"/>
        <v>6.7200000000000024</v>
      </c>
      <c r="S127" s="235">
        <f t="shared" si="26"/>
        <v>15.840000000000002</v>
      </c>
      <c r="T127" s="235">
        <f t="shared" si="19"/>
        <v>0</v>
      </c>
      <c r="U127" s="235">
        <f t="shared" si="27"/>
        <v>19.119999999999994</v>
      </c>
      <c r="V127" s="235">
        <f t="shared" si="21"/>
        <v>0</v>
      </c>
      <c r="W127" s="235">
        <f t="shared" si="28"/>
        <v>5.41</v>
      </c>
      <c r="X127" s="235">
        <f t="shared" si="29"/>
        <v>0</v>
      </c>
    </row>
    <row r="128" spans="1:24" s="8" customFormat="1" ht="15.75" customHeight="1" x14ac:dyDescent="0.2">
      <c r="A128" s="35" t="str">
        <f>IF(A127="","",IF((1+A127)&lt;Input!$C$26,1+A127,""))</f>
        <v/>
      </c>
      <c r="B128" s="5"/>
      <c r="C128" s="11" t="str">
        <f>IF(B128="","",IF(B128&lt;0.0001,0,IF(B128&gt;0.0001,'Crop Coeff'!E123*B128,"")))</f>
        <v/>
      </c>
      <c r="D128" s="5"/>
      <c r="E128" s="5"/>
      <c r="F128" s="16"/>
      <c r="G128" s="75" t="str">
        <f t="shared" si="16"/>
        <v/>
      </c>
      <c r="H128" s="73" t="str">
        <f t="shared" si="17"/>
        <v/>
      </c>
      <c r="I128" s="68" t="str">
        <f t="shared" si="18"/>
        <v/>
      </c>
      <c r="J128" s="73" t="str">
        <f t="shared" si="14"/>
        <v/>
      </c>
      <c r="K128" s="2"/>
      <c r="L128" s="2"/>
      <c r="M128" s="2"/>
      <c r="N128" s="234" t="str">
        <f t="shared" si="24"/>
        <v/>
      </c>
      <c r="O128" s="235">
        <f>IF(A128&gt;Input!$C$22,+O127,(IF(A128&lt;Input!$C$13,"",('Budget (2)'!A128-Input!$C$13)*Input!$C$62+Input!$C$15)))</f>
        <v>48</v>
      </c>
      <c r="P128" s="235">
        <f>(+O128*Input!$C$8)+Q128</f>
        <v>19.200000000000003</v>
      </c>
      <c r="Q128" s="235">
        <f>+O128*Input!$C$9</f>
        <v>12.48</v>
      </c>
      <c r="R128" s="235">
        <f t="shared" si="25"/>
        <v>6.7200000000000024</v>
      </c>
      <c r="S128" s="235">
        <f t="shared" si="26"/>
        <v>15.840000000000002</v>
      </c>
      <c r="T128" s="235">
        <f t="shared" si="19"/>
        <v>0</v>
      </c>
      <c r="U128" s="235">
        <f t="shared" si="27"/>
        <v>19.119999999999994</v>
      </c>
      <c r="V128" s="235">
        <f t="shared" si="21"/>
        <v>0</v>
      </c>
      <c r="W128" s="235">
        <f t="shared" si="28"/>
        <v>5.41</v>
      </c>
      <c r="X128" s="235">
        <f t="shared" si="29"/>
        <v>0</v>
      </c>
    </row>
    <row r="129" spans="1:24" s="8" customFormat="1" ht="15.75" customHeight="1" x14ac:dyDescent="0.2">
      <c r="A129" s="35" t="str">
        <f>IF(A128="","",IF((1+A128)&lt;Input!$C$26,1+A128,""))</f>
        <v/>
      </c>
      <c r="B129" s="5"/>
      <c r="C129" s="11" t="str">
        <f>IF(B129="","",IF(B129&lt;0.0001,0,IF(B129&gt;0.0001,'Crop Coeff'!E124*B129,"")))</f>
        <v/>
      </c>
      <c r="D129" s="5"/>
      <c r="E129" s="5"/>
      <c r="F129" s="16"/>
      <c r="G129" s="75" t="str">
        <f t="shared" si="16"/>
        <v/>
      </c>
      <c r="H129" s="73" t="str">
        <f t="shared" si="17"/>
        <v/>
      </c>
      <c r="I129" s="68" t="str">
        <f t="shared" si="18"/>
        <v/>
      </c>
      <c r="J129" s="73" t="str">
        <f t="shared" si="14"/>
        <v/>
      </c>
      <c r="K129" s="2"/>
      <c r="L129" s="2"/>
      <c r="M129" s="2"/>
      <c r="N129" s="234" t="str">
        <f t="shared" si="24"/>
        <v/>
      </c>
      <c r="O129" s="235">
        <f>IF(A129&gt;Input!$C$22,+O128,(IF(A129&lt;Input!$C$13,"",('Budget (2)'!A129-Input!$C$13)*Input!$C$62+Input!$C$15)))</f>
        <v>48</v>
      </c>
      <c r="P129" s="235">
        <f>(+O129*Input!$C$8)+Q129</f>
        <v>19.200000000000003</v>
      </c>
      <c r="Q129" s="235">
        <f>+O129*Input!$C$9</f>
        <v>12.48</v>
      </c>
      <c r="R129" s="235">
        <f t="shared" si="25"/>
        <v>6.7200000000000024</v>
      </c>
      <c r="S129" s="235">
        <f t="shared" si="26"/>
        <v>15.840000000000002</v>
      </c>
      <c r="T129" s="235">
        <f t="shared" si="19"/>
        <v>0</v>
      </c>
      <c r="U129" s="235">
        <f t="shared" si="27"/>
        <v>19.119999999999994</v>
      </c>
      <c r="V129" s="235">
        <f t="shared" si="21"/>
        <v>0</v>
      </c>
      <c r="W129" s="235">
        <f t="shared" si="28"/>
        <v>5.41</v>
      </c>
      <c r="X129" s="235">
        <f t="shared" si="29"/>
        <v>0</v>
      </c>
    </row>
    <row r="130" spans="1:24" s="8" customFormat="1" ht="15.75" customHeight="1" x14ac:dyDescent="0.2">
      <c r="A130" s="35" t="str">
        <f>IF(A129="","",IF((1+A129)&lt;Input!$C$26,1+A129,""))</f>
        <v/>
      </c>
      <c r="B130" s="5"/>
      <c r="C130" s="11" t="str">
        <f>IF(B130="","",IF(B130&lt;0.0001,0,IF(B130&gt;0.0001,'Crop Coeff'!E125*B130,"")))</f>
        <v/>
      </c>
      <c r="D130" s="5"/>
      <c r="E130" s="5"/>
      <c r="F130" s="16"/>
      <c r="G130" s="75" t="str">
        <f t="shared" si="16"/>
        <v/>
      </c>
      <c r="H130" s="73" t="str">
        <f t="shared" si="17"/>
        <v/>
      </c>
      <c r="I130" s="68" t="str">
        <f t="shared" si="18"/>
        <v/>
      </c>
      <c r="J130" s="73" t="str">
        <f t="shared" si="14"/>
        <v/>
      </c>
      <c r="K130" s="2"/>
      <c r="L130" s="2"/>
      <c r="M130" s="2"/>
      <c r="N130" s="234" t="str">
        <f t="shared" si="24"/>
        <v/>
      </c>
      <c r="O130" s="235">
        <f>IF(A130&gt;Input!$C$22,+O129,(IF(A130&lt;Input!$C$13,"",('Budget (2)'!A130-Input!$C$13)*Input!$C$62+Input!$C$15)))</f>
        <v>48</v>
      </c>
      <c r="P130" s="235">
        <f>(+O130*Input!$C$8)+Q130</f>
        <v>19.200000000000003</v>
      </c>
      <c r="Q130" s="235">
        <f>+O130*Input!$C$9</f>
        <v>12.48</v>
      </c>
      <c r="R130" s="235">
        <f t="shared" si="25"/>
        <v>6.7200000000000024</v>
      </c>
      <c r="S130" s="235">
        <f t="shared" si="26"/>
        <v>15.840000000000002</v>
      </c>
      <c r="T130" s="235">
        <f t="shared" si="19"/>
        <v>0</v>
      </c>
      <c r="U130" s="235">
        <f t="shared" si="27"/>
        <v>19.119999999999994</v>
      </c>
      <c r="V130" s="235">
        <f t="shared" si="21"/>
        <v>0</v>
      </c>
      <c r="W130" s="235">
        <f t="shared" si="28"/>
        <v>5.41</v>
      </c>
      <c r="X130" s="235">
        <f t="shared" si="29"/>
        <v>0</v>
      </c>
    </row>
    <row r="131" spans="1:24" s="8" customFormat="1" ht="15.75" customHeight="1" x14ac:dyDescent="0.2">
      <c r="A131" s="35" t="str">
        <f>IF(A130="","",IF((1+A130)&lt;Input!$C$26,1+A130,""))</f>
        <v/>
      </c>
      <c r="B131" s="5"/>
      <c r="C131" s="11" t="str">
        <f>IF(B131="","",IF(B131&lt;0.0001,0,IF(B131&gt;0.0001,'Crop Coeff'!E126*B131,"")))</f>
        <v/>
      </c>
      <c r="D131" s="5"/>
      <c r="E131" s="5"/>
      <c r="F131" s="16"/>
      <c r="G131" s="75" t="str">
        <f t="shared" si="16"/>
        <v/>
      </c>
      <c r="H131" s="73" t="str">
        <f t="shared" si="17"/>
        <v/>
      </c>
      <c r="I131" s="68" t="str">
        <f t="shared" si="18"/>
        <v/>
      </c>
      <c r="J131" s="73" t="str">
        <f t="shared" si="14"/>
        <v/>
      </c>
      <c r="K131" s="2"/>
      <c r="L131" s="2"/>
      <c r="M131" s="2"/>
      <c r="N131" s="234" t="str">
        <f t="shared" si="24"/>
        <v/>
      </c>
      <c r="O131" s="235">
        <f>IF(A131&gt;Input!$C$22,+O130,(IF(A131&lt;Input!$C$13,"",('Budget (2)'!A131-Input!$C$13)*Input!$C$62+Input!$C$15)))</f>
        <v>48</v>
      </c>
      <c r="P131" s="235">
        <f>(+O131*Input!$C$8)+Q131</f>
        <v>19.200000000000003</v>
      </c>
      <c r="Q131" s="235">
        <f>+O131*Input!$C$9</f>
        <v>12.48</v>
      </c>
      <c r="R131" s="235">
        <f t="shared" si="25"/>
        <v>6.7200000000000024</v>
      </c>
      <c r="S131" s="235">
        <f t="shared" si="26"/>
        <v>15.840000000000002</v>
      </c>
      <c r="T131" s="235">
        <f t="shared" si="19"/>
        <v>0</v>
      </c>
      <c r="U131" s="235">
        <f t="shared" si="27"/>
        <v>19.119999999999994</v>
      </c>
      <c r="V131" s="235">
        <f t="shared" si="21"/>
        <v>0</v>
      </c>
      <c r="W131" s="235">
        <f t="shared" si="28"/>
        <v>5.41</v>
      </c>
      <c r="X131" s="235">
        <f t="shared" si="29"/>
        <v>0</v>
      </c>
    </row>
    <row r="132" spans="1:24" s="8" customFormat="1" ht="15.75" customHeight="1" x14ac:dyDescent="0.2">
      <c r="A132" s="35" t="str">
        <f>IF(A131="","",IF((1+A131)&lt;Input!$C$26,1+A131,""))</f>
        <v/>
      </c>
      <c r="B132" s="5"/>
      <c r="C132" s="11" t="str">
        <f>IF(B132="","",IF(B132&lt;0.0001,0,IF(B132&gt;0.0001,'Crop Coeff'!E127*B132,"")))</f>
        <v/>
      </c>
      <c r="D132" s="5"/>
      <c r="E132" s="5"/>
      <c r="F132" s="16"/>
      <c r="G132" s="75" t="str">
        <f t="shared" si="16"/>
        <v/>
      </c>
      <c r="H132" s="73" t="str">
        <f t="shared" si="17"/>
        <v/>
      </c>
      <c r="I132" s="68" t="str">
        <f t="shared" si="18"/>
        <v/>
      </c>
      <c r="J132" s="73" t="str">
        <f t="shared" si="14"/>
        <v/>
      </c>
      <c r="K132" s="2"/>
      <c r="L132" s="2"/>
      <c r="M132" s="2"/>
      <c r="N132" s="234" t="str">
        <f t="shared" si="24"/>
        <v/>
      </c>
      <c r="O132" s="235">
        <f>IF(A132&gt;Input!$C$22,+O131,(IF(A132&lt;Input!$C$13,"",('Budget (2)'!A132-Input!$C$13)*Input!$C$62+Input!$C$15)))</f>
        <v>48</v>
      </c>
      <c r="P132" s="235">
        <f>(+O132*Input!$C$8)+Q132</f>
        <v>19.200000000000003</v>
      </c>
      <c r="Q132" s="235">
        <f>+O132*Input!$C$9</f>
        <v>12.48</v>
      </c>
      <c r="R132" s="235">
        <f t="shared" si="25"/>
        <v>6.7200000000000024</v>
      </c>
      <c r="S132" s="235">
        <f t="shared" si="26"/>
        <v>15.840000000000002</v>
      </c>
      <c r="T132" s="235">
        <f t="shared" si="19"/>
        <v>0</v>
      </c>
      <c r="U132" s="235">
        <f t="shared" si="27"/>
        <v>19.119999999999994</v>
      </c>
      <c r="V132" s="235">
        <f t="shared" si="21"/>
        <v>0</v>
      </c>
      <c r="W132" s="235">
        <f t="shared" si="28"/>
        <v>5.41</v>
      </c>
      <c r="X132" s="235">
        <f t="shared" si="29"/>
        <v>0</v>
      </c>
    </row>
    <row r="133" spans="1:24" s="8" customFormat="1" ht="15.75" customHeight="1" x14ac:dyDescent="0.2">
      <c r="A133" s="35" t="str">
        <f>IF(A132="","",IF((1+A132)&lt;Input!$C$26,1+A132,""))</f>
        <v/>
      </c>
      <c r="B133" s="5"/>
      <c r="C133" s="11" t="str">
        <f>IF(B133="","",IF(B133&lt;0.0001,0,IF(B133&gt;0.0001,'Crop Coeff'!E128*B133,"")))</f>
        <v/>
      </c>
      <c r="D133" s="5"/>
      <c r="E133" s="5"/>
      <c r="F133" s="16"/>
      <c r="G133" s="75" t="str">
        <f t="shared" si="16"/>
        <v/>
      </c>
      <c r="H133" s="73" t="str">
        <f t="shared" si="17"/>
        <v/>
      </c>
      <c r="I133" s="68" t="str">
        <f t="shared" si="18"/>
        <v/>
      </c>
      <c r="J133" s="73" t="str">
        <f t="shared" si="14"/>
        <v/>
      </c>
      <c r="K133" s="2"/>
      <c r="L133" s="2"/>
      <c r="M133" s="2"/>
      <c r="N133" s="234" t="str">
        <f t="shared" si="24"/>
        <v/>
      </c>
      <c r="O133" s="235">
        <f>IF(A133&gt;Input!$C$22,+O132,(IF(A133&lt;Input!$C$13,"",('Budget (2)'!A133-Input!$C$13)*Input!$C$62+Input!$C$15)))</f>
        <v>48</v>
      </c>
      <c r="P133" s="235">
        <f>(+O133*Input!$C$8)+Q133</f>
        <v>19.200000000000003</v>
      </c>
      <c r="Q133" s="235">
        <f>+O133*Input!$C$9</f>
        <v>12.48</v>
      </c>
      <c r="R133" s="235">
        <f t="shared" si="25"/>
        <v>6.7200000000000024</v>
      </c>
      <c r="S133" s="235">
        <f t="shared" si="26"/>
        <v>15.840000000000002</v>
      </c>
      <c r="T133" s="235">
        <f t="shared" si="19"/>
        <v>0</v>
      </c>
      <c r="U133" s="235">
        <f t="shared" si="27"/>
        <v>19.119999999999994</v>
      </c>
      <c r="V133" s="235">
        <f t="shared" si="21"/>
        <v>0</v>
      </c>
      <c r="W133" s="235">
        <f t="shared" si="28"/>
        <v>5.41</v>
      </c>
      <c r="X133" s="235">
        <f t="shared" si="29"/>
        <v>0</v>
      </c>
    </row>
    <row r="134" spans="1:24" s="8" customFormat="1" ht="15.75" customHeight="1" x14ac:dyDescent="0.2">
      <c r="A134" s="35" t="str">
        <f>IF(A133="","",IF((1+A133)&lt;Input!$C$26,1+A133,""))</f>
        <v/>
      </c>
      <c r="B134" s="5"/>
      <c r="C134" s="11" t="str">
        <f>IF(B134="","",IF(B134&lt;0.0001,0,IF(B134&gt;0.0001,'Crop Coeff'!E129*B134,"")))</f>
        <v/>
      </c>
      <c r="D134" s="5"/>
      <c r="E134" s="5"/>
      <c r="F134" s="16"/>
      <c r="G134" s="75" t="str">
        <f t="shared" si="16"/>
        <v/>
      </c>
      <c r="H134" s="73" t="str">
        <f t="shared" si="17"/>
        <v/>
      </c>
      <c r="I134" s="68" t="str">
        <f t="shared" si="18"/>
        <v/>
      </c>
      <c r="J134" s="73" t="str">
        <f t="shared" si="14"/>
        <v/>
      </c>
      <c r="K134" s="2"/>
      <c r="L134" s="2"/>
      <c r="M134" s="2"/>
      <c r="N134" s="234" t="str">
        <f t="shared" si="24"/>
        <v/>
      </c>
      <c r="O134" s="235">
        <f>IF(A134&gt;Input!$C$22,+O133,(IF(A134&lt;Input!$C$13,"",('Budget (2)'!A134-Input!$C$13)*Input!$C$62+Input!$C$15)))</f>
        <v>48</v>
      </c>
      <c r="P134" s="235">
        <f>(+O134*Input!$C$8)+Q134</f>
        <v>19.200000000000003</v>
      </c>
      <c r="Q134" s="235">
        <f>+O134*Input!$C$9</f>
        <v>12.48</v>
      </c>
      <c r="R134" s="235">
        <f t="shared" si="25"/>
        <v>6.7200000000000024</v>
      </c>
      <c r="S134" s="235">
        <f t="shared" si="26"/>
        <v>15.840000000000002</v>
      </c>
      <c r="T134" s="235">
        <f t="shared" si="19"/>
        <v>0</v>
      </c>
      <c r="U134" s="235">
        <f t="shared" si="27"/>
        <v>19.119999999999994</v>
      </c>
      <c r="V134" s="235">
        <f t="shared" si="21"/>
        <v>0</v>
      </c>
      <c r="W134" s="235">
        <f t="shared" si="28"/>
        <v>5.41</v>
      </c>
      <c r="X134" s="235">
        <f t="shared" si="29"/>
        <v>0</v>
      </c>
    </row>
    <row r="135" spans="1:24" s="8" customFormat="1" ht="15.75" customHeight="1" x14ac:dyDescent="0.2">
      <c r="A135" s="35" t="str">
        <f>IF(A134="","",IF((1+A134)&lt;Input!$C$26,1+A134,""))</f>
        <v/>
      </c>
      <c r="B135" s="5"/>
      <c r="C135" s="11" t="str">
        <f>IF(B135="","",IF(B135&lt;0.0001,0,IF(B135&gt;0.0001,'Crop Coeff'!E130*B135,"")))</f>
        <v/>
      </c>
      <c r="D135" s="5"/>
      <c r="E135" s="5"/>
      <c r="F135" s="16"/>
      <c r="G135" s="75" t="str">
        <f t="shared" si="16"/>
        <v/>
      </c>
      <c r="H135" s="73" t="str">
        <f t="shared" si="17"/>
        <v/>
      </c>
      <c r="I135" s="68" t="str">
        <f t="shared" si="18"/>
        <v/>
      </c>
      <c r="J135" s="73" t="str">
        <f t="shared" si="14"/>
        <v/>
      </c>
      <c r="K135" s="2"/>
      <c r="L135" s="2"/>
      <c r="M135" s="2"/>
      <c r="N135" s="234" t="str">
        <f t="shared" si="24"/>
        <v/>
      </c>
      <c r="O135" s="235">
        <f>IF(A135&gt;Input!$C$22,+O134,(IF(A135&lt;Input!$C$13,"",('Budget (2)'!A135-Input!$C$13)*Input!$C$62+Input!$C$15)))</f>
        <v>48</v>
      </c>
      <c r="P135" s="235">
        <f>(+O135*Input!$C$8)+Q135</f>
        <v>19.200000000000003</v>
      </c>
      <c r="Q135" s="235">
        <f>+O135*Input!$C$9</f>
        <v>12.48</v>
      </c>
      <c r="R135" s="235">
        <f t="shared" si="25"/>
        <v>6.7200000000000024</v>
      </c>
      <c r="S135" s="235">
        <f t="shared" si="26"/>
        <v>15.840000000000002</v>
      </c>
      <c r="T135" s="235">
        <f t="shared" si="19"/>
        <v>0</v>
      </c>
      <c r="U135" s="235">
        <f t="shared" si="27"/>
        <v>19.119999999999994</v>
      </c>
      <c r="V135" s="235">
        <f t="shared" si="21"/>
        <v>0</v>
      </c>
      <c r="W135" s="235">
        <f t="shared" si="28"/>
        <v>5.41</v>
      </c>
      <c r="X135" s="235">
        <f t="shared" si="29"/>
        <v>0</v>
      </c>
    </row>
    <row r="136" spans="1:24" s="8" customFormat="1" ht="15.75" customHeight="1" x14ac:dyDescent="0.2">
      <c r="A136" s="35" t="str">
        <f>IF(A135="","",IF((1+A135)&lt;Input!$C$26,1+A135,""))</f>
        <v/>
      </c>
      <c r="B136" s="5"/>
      <c r="C136" s="11" t="str">
        <f>IF(B136="","",IF(B136&lt;0.0001,0,IF(B136&gt;0.0001,'Crop Coeff'!E131*B136,"")))</f>
        <v/>
      </c>
      <c r="D136" s="5"/>
      <c r="E136" s="5"/>
      <c r="F136" s="16"/>
      <c r="G136" s="75" t="str">
        <f t="shared" si="16"/>
        <v/>
      </c>
      <c r="H136" s="73" t="str">
        <f t="shared" si="17"/>
        <v/>
      </c>
      <c r="I136" s="68" t="str">
        <f t="shared" si="18"/>
        <v/>
      </c>
      <c r="J136" s="73" t="str">
        <f t="shared" si="14"/>
        <v/>
      </c>
      <c r="K136" s="2"/>
      <c r="L136" s="2"/>
      <c r="M136" s="2"/>
      <c r="N136" s="234" t="str">
        <f t="shared" si="24"/>
        <v/>
      </c>
      <c r="O136" s="235">
        <f>IF(A136&gt;Input!$C$22,+O135,(IF(A136&lt;Input!$C$13,"",('Budget (2)'!A136-Input!$C$13)*Input!$C$62+Input!$C$15)))</f>
        <v>48</v>
      </c>
      <c r="P136" s="235">
        <f>(+O136*Input!$C$8)+Q136</f>
        <v>19.200000000000003</v>
      </c>
      <c r="Q136" s="235">
        <f>+O136*Input!$C$9</f>
        <v>12.48</v>
      </c>
      <c r="R136" s="235">
        <f t="shared" si="25"/>
        <v>6.7200000000000024</v>
      </c>
      <c r="S136" s="235">
        <f t="shared" si="26"/>
        <v>15.840000000000002</v>
      </c>
      <c r="T136" s="235">
        <f t="shared" si="19"/>
        <v>0</v>
      </c>
      <c r="U136" s="235">
        <f t="shared" si="27"/>
        <v>19.119999999999994</v>
      </c>
      <c r="V136" s="235">
        <f t="shared" si="21"/>
        <v>0</v>
      </c>
      <c r="W136" s="235">
        <f t="shared" si="28"/>
        <v>5.41</v>
      </c>
      <c r="X136" s="235">
        <f t="shared" si="29"/>
        <v>0</v>
      </c>
    </row>
    <row r="137" spans="1:24" s="8" customFormat="1" ht="15.75" customHeight="1" x14ac:dyDescent="0.2">
      <c r="A137" s="35" t="str">
        <f>IF(A136="","",IF((1+A136)&lt;Input!$C$26,1+A136,""))</f>
        <v/>
      </c>
      <c r="B137" s="5"/>
      <c r="C137" s="11" t="str">
        <f>IF(B137="","",IF(B137&lt;0.0001,0,IF(B137&gt;0.0001,'Crop Coeff'!E132*B137,"")))</f>
        <v/>
      </c>
      <c r="D137" s="5"/>
      <c r="E137" s="5"/>
      <c r="F137" s="16"/>
      <c r="G137" s="75" t="str">
        <f t="shared" si="16"/>
        <v/>
      </c>
      <c r="H137" s="73" t="str">
        <f t="shared" si="17"/>
        <v/>
      </c>
      <c r="I137" s="68" t="str">
        <f t="shared" si="18"/>
        <v/>
      </c>
      <c r="J137" s="73" t="str">
        <f t="shared" si="14"/>
        <v/>
      </c>
      <c r="K137" s="2"/>
      <c r="L137" s="2"/>
      <c r="M137" s="2"/>
      <c r="N137" s="234" t="str">
        <f t="shared" si="24"/>
        <v/>
      </c>
      <c r="O137" s="235">
        <f>IF(A137&gt;Input!$C$22,+O136,(IF(A137&lt;Input!$C$13,"",('Budget (2)'!A137-Input!$C$13)*Input!$C$62+Input!$C$15)))</f>
        <v>48</v>
      </c>
      <c r="P137" s="235">
        <f>(+O137*Input!$C$8)+Q137</f>
        <v>19.200000000000003</v>
      </c>
      <c r="Q137" s="235">
        <f>+O137*Input!$C$9</f>
        <v>12.48</v>
      </c>
      <c r="R137" s="235">
        <f t="shared" si="25"/>
        <v>6.7200000000000024</v>
      </c>
      <c r="S137" s="235">
        <f t="shared" si="26"/>
        <v>15.840000000000002</v>
      </c>
      <c r="T137" s="235">
        <f t="shared" si="19"/>
        <v>0</v>
      </c>
      <c r="U137" s="235">
        <f t="shared" si="27"/>
        <v>19.119999999999994</v>
      </c>
      <c r="V137" s="235">
        <f t="shared" si="21"/>
        <v>0</v>
      </c>
      <c r="W137" s="235">
        <f t="shared" si="28"/>
        <v>5.41</v>
      </c>
      <c r="X137" s="235">
        <f t="shared" si="29"/>
        <v>0</v>
      </c>
    </row>
    <row r="138" spans="1:24" s="8" customFormat="1" ht="15.75" customHeight="1" x14ac:dyDescent="0.2">
      <c r="A138" s="35" t="str">
        <f>IF(A137="","",IF((1+A137)&lt;Input!$C$26,1+A137,""))</f>
        <v/>
      </c>
      <c r="B138" s="5"/>
      <c r="C138" s="11" t="str">
        <f>IF(B138="","",IF(B138&lt;0.0001,0,IF(B138&gt;0.0001,'Crop Coeff'!E133*B138,"")))</f>
        <v/>
      </c>
      <c r="D138" s="5"/>
      <c r="E138" s="5"/>
      <c r="F138" s="16"/>
      <c r="G138" s="75" t="str">
        <f t="shared" si="16"/>
        <v/>
      </c>
      <c r="H138" s="73" t="str">
        <f t="shared" si="17"/>
        <v/>
      </c>
      <c r="I138" s="68" t="str">
        <f t="shared" si="18"/>
        <v/>
      </c>
      <c r="J138" s="73" t="str">
        <f t="shared" si="14"/>
        <v/>
      </c>
      <c r="K138" s="2"/>
      <c r="L138" s="2"/>
      <c r="M138" s="2"/>
      <c r="N138" s="234" t="str">
        <f t="shared" si="24"/>
        <v/>
      </c>
      <c r="O138" s="235">
        <f>IF(A138&gt;Input!$C$22,+O137,(IF(A138&lt;Input!$C$13,"",('Budget (2)'!A138-Input!$C$13)*Input!$C$62+Input!$C$15)))</f>
        <v>48</v>
      </c>
      <c r="P138" s="235">
        <f>(+O138*Input!$C$8)+Q138</f>
        <v>19.200000000000003</v>
      </c>
      <c r="Q138" s="235">
        <f>+O138*Input!$C$9</f>
        <v>12.48</v>
      </c>
      <c r="R138" s="235">
        <f t="shared" si="25"/>
        <v>6.7200000000000024</v>
      </c>
      <c r="S138" s="235">
        <f t="shared" si="26"/>
        <v>15.840000000000002</v>
      </c>
      <c r="T138" s="235">
        <f t="shared" si="19"/>
        <v>0</v>
      </c>
      <c r="U138" s="235">
        <f t="shared" si="27"/>
        <v>19.119999999999994</v>
      </c>
      <c r="V138" s="235">
        <f t="shared" si="21"/>
        <v>0</v>
      </c>
      <c r="W138" s="235">
        <f t="shared" si="28"/>
        <v>5.41</v>
      </c>
      <c r="X138" s="235">
        <f t="shared" si="29"/>
        <v>0</v>
      </c>
    </row>
    <row r="139" spans="1:24" s="8" customFormat="1" ht="15.75" customHeight="1" x14ac:dyDescent="0.2">
      <c r="A139" s="35" t="str">
        <f>IF(A138="","",IF((1+A138)&lt;Input!$C$26,1+A138,""))</f>
        <v/>
      </c>
      <c r="B139" s="5"/>
      <c r="C139" s="11" t="str">
        <f>IF(B139="","",IF(B139&lt;0.0001,0,IF(B139&gt;0.0001,'Crop Coeff'!E134*B139,"")))</f>
        <v/>
      </c>
      <c r="D139" s="5"/>
      <c r="E139" s="5"/>
      <c r="F139" s="16"/>
      <c r="G139" s="75" t="str">
        <f t="shared" si="16"/>
        <v/>
      </c>
      <c r="H139" s="73" t="str">
        <f t="shared" si="17"/>
        <v/>
      </c>
      <c r="I139" s="68" t="str">
        <f t="shared" si="18"/>
        <v/>
      </c>
      <c r="J139" s="73" t="str">
        <f t="shared" si="14"/>
        <v/>
      </c>
      <c r="K139" s="2"/>
      <c r="L139" s="2"/>
      <c r="M139" s="2"/>
      <c r="N139" s="234" t="str">
        <f t="shared" si="24"/>
        <v/>
      </c>
      <c r="O139" s="235">
        <f>IF(A139&gt;Input!$C$22,+O138,(IF(A139&lt;Input!$C$13,"",('Budget (2)'!A139-Input!$C$13)*Input!$C$62+Input!$C$15)))</f>
        <v>48</v>
      </c>
      <c r="P139" s="235">
        <f>(+O139*Input!$C$8)+Q139</f>
        <v>19.200000000000003</v>
      </c>
      <c r="Q139" s="235">
        <f>+O139*Input!$C$9</f>
        <v>12.48</v>
      </c>
      <c r="R139" s="235">
        <f t="shared" si="25"/>
        <v>6.7200000000000024</v>
      </c>
      <c r="S139" s="235">
        <f t="shared" si="26"/>
        <v>15.840000000000002</v>
      </c>
      <c r="T139" s="235">
        <f t="shared" si="19"/>
        <v>0</v>
      </c>
      <c r="U139" s="235">
        <f t="shared" si="27"/>
        <v>19.119999999999994</v>
      </c>
      <c r="V139" s="235">
        <f t="shared" si="21"/>
        <v>0</v>
      </c>
      <c r="W139" s="235">
        <f t="shared" si="28"/>
        <v>5.41</v>
      </c>
      <c r="X139" s="235">
        <f t="shared" si="29"/>
        <v>0</v>
      </c>
    </row>
    <row r="140" spans="1:24" s="8" customFormat="1" ht="15.75" customHeight="1" x14ac:dyDescent="0.2">
      <c r="A140" s="35" t="str">
        <f>IF(A139="","",IF((1+A139)&lt;Input!$C$26,1+A139,""))</f>
        <v/>
      </c>
      <c r="B140" s="5"/>
      <c r="C140" s="11" t="str">
        <f>IF(B140="","",IF(B140&lt;0.0001,0,IF(B140&gt;0.0001,'Crop Coeff'!E135*B140,"")))</f>
        <v/>
      </c>
      <c r="D140" s="5"/>
      <c r="E140" s="5"/>
      <c r="F140" s="16"/>
      <c r="G140" s="75" t="str">
        <f t="shared" si="16"/>
        <v/>
      </c>
      <c r="H140" s="73" t="str">
        <f t="shared" si="17"/>
        <v/>
      </c>
      <c r="I140" s="68" t="str">
        <f t="shared" si="18"/>
        <v/>
      </c>
      <c r="J140" s="73" t="str">
        <f t="shared" si="14"/>
        <v/>
      </c>
      <c r="K140" s="2"/>
      <c r="L140" s="2"/>
      <c r="M140" s="2"/>
      <c r="N140" s="234" t="str">
        <f t="shared" si="24"/>
        <v/>
      </c>
      <c r="O140" s="235">
        <f>IF(A140&gt;Input!$C$22,+O139,(IF(A140&lt;Input!$C$13,"",('Budget (2)'!A140-Input!$C$13)*Input!$C$62+Input!$C$15)))</f>
        <v>48</v>
      </c>
      <c r="P140" s="235">
        <f>(+O140*Input!$C$8)+Q140</f>
        <v>19.200000000000003</v>
      </c>
      <c r="Q140" s="235">
        <f>+O140*Input!$C$9</f>
        <v>12.48</v>
      </c>
      <c r="R140" s="235">
        <f t="shared" si="25"/>
        <v>6.7200000000000024</v>
      </c>
      <c r="S140" s="235">
        <f t="shared" si="26"/>
        <v>15.840000000000002</v>
      </c>
      <c r="T140" s="235">
        <f t="shared" si="19"/>
        <v>0</v>
      </c>
      <c r="U140" s="235">
        <f t="shared" si="27"/>
        <v>19.119999999999994</v>
      </c>
      <c r="V140" s="235">
        <f t="shared" si="21"/>
        <v>0</v>
      </c>
      <c r="W140" s="235">
        <f t="shared" si="28"/>
        <v>5.41</v>
      </c>
      <c r="X140" s="235">
        <f t="shared" si="29"/>
        <v>0</v>
      </c>
    </row>
    <row r="141" spans="1:24" s="8" customFormat="1" ht="15.75" customHeight="1" x14ac:dyDescent="0.2">
      <c r="A141" s="35" t="str">
        <f>IF(A140="","",IF((1+A140)&lt;Input!$C$26,1+A140,""))</f>
        <v/>
      </c>
      <c r="B141" s="5"/>
      <c r="C141" s="11" t="str">
        <f>IF(B141="","",IF(B141&lt;0.0001,0,IF(B141&gt;0.0001,'Crop Coeff'!E136*B141,"")))</f>
        <v/>
      </c>
      <c r="D141" s="5"/>
      <c r="E141" s="5"/>
      <c r="F141" s="16"/>
      <c r="G141" s="75" t="str">
        <f t="shared" si="16"/>
        <v/>
      </c>
      <c r="H141" s="73" t="str">
        <f t="shared" si="17"/>
        <v/>
      </c>
      <c r="I141" s="68" t="str">
        <f t="shared" si="18"/>
        <v/>
      </c>
      <c r="J141" s="73" t="str">
        <f t="shared" si="14"/>
        <v/>
      </c>
      <c r="K141" s="2"/>
      <c r="L141" s="2"/>
      <c r="M141" s="2"/>
      <c r="N141" s="234" t="str">
        <f t="shared" si="24"/>
        <v/>
      </c>
      <c r="O141" s="235">
        <f>IF(A141&gt;Input!$C$22,+O140,(IF(A141&lt;Input!$C$13,"",('Budget (2)'!A141-Input!$C$13)*Input!$C$62+Input!$C$15)))</f>
        <v>48</v>
      </c>
      <c r="P141" s="235">
        <f>(+O141*Input!$C$8)+Q141</f>
        <v>19.200000000000003</v>
      </c>
      <c r="Q141" s="235">
        <f>+O141*Input!$C$9</f>
        <v>12.48</v>
      </c>
      <c r="R141" s="235">
        <f t="shared" si="25"/>
        <v>6.7200000000000024</v>
      </c>
      <c r="S141" s="235">
        <f t="shared" si="26"/>
        <v>15.840000000000002</v>
      </c>
      <c r="T141" s="235">
        <f t="shared" si="19"/>
        <v>0</v>
      </c>
      <c r="U141" s="235">
        <f t="shared" si="27"/>
        <v>19.119999999999994</v>
      </c>
      <c r="V141" s="235">
        <f t="shared" si="21"/>
        <v>0</v>
      </c>
      <c r="W141" s="235">
        <f t="shared" si="28"/>
        <v>5.41</v>
      </c>
      <c r="X141" s="235">
        <f t="shared" si="29"/>
        <v>0</v>
      </c>
    </row>
    <row r="142" spans="1:24" s="8" customFormat="1" ht="15.75" customHeight="1" x14ac:dyDescent="0.2">
      <c r="A142" s="35" t="str">
        <f>IF(A141="","",IF((1+A141)&lt;Input!$C$26,1+A141,""))</f>
        <v/>
      </c>
      <c r="B142" s="5"/>
      <c r="C142" s="11" t="str">
        <f>IF(B142="","",IF(B142&lt;0.0001,0,IF(B142&gt;0.0001,'Crop Coeff'!E137*B142,"")))</f>
        <v/>
      </c>
      <c r="D142" s="5"/>
      <c r="E142" s="5"/>
      <c r="F142" s="16"/>
      <c r="G142" s="75" t="str">
        <f t="shared" si="16"/>
        <v/>
      </c>
      <c r="H142" s="73" t="str">
        <f t="shared" si="17"/>
        <v/>
      </c>
      <c r="I142" s="68" t="str">
        <f t="shared" si="18"/>
        <v/>
      </c>
      <c r="J142" s="73" t="str">
        <f t="shared" si="14"/>
        <v/>
      </c>
      <c r="K142" s="2"/>
      <c r="L142" s="2"/>
      <c r="M142" s="2"/>
      <c r="N142" s="234" t="str">
        <f t="shared" si="24"/>
        <v/>
      </c>
      <c r="O142" s="235">
        <f>IF(A142&gt;Input!$C$22,+O141,(IF(A142&lt;Input!$C$13,"",('Budget (2)'!A142-Input!$C$13)*Input!$C$62+Input!$C$15)))</f>
        <v>48</v>
      </c>
      <c r="P142" s="235">
        <f>(+O142*Input!$C$8)+Q142</f>
        <v>19.200000000000003</v>
      </c>
      <c r="Q142" s="235">
        <f>+O142*Input!$C$9</f>
        <v>12.48</v>
      </c>
      <c r="R142" s="235">
        <f t="shared" si="25"/>
        <v>6.7200000000000024</v>
      </c>
      <c r="S142" s="235">
        <f t="shared" si="26"/>
        <v>15.840000000000002</v>
      </c>
      <c r="T142" s="235">
        <f t="shared" si="19"/>
        <v>0</v>
      </c>
      <c r="U142" s="235">
        <f t="shared" si="27"/>
        <v>19.119999999999994</v>
      </c>
      <c r="V142" s="235">
        <f t="shared" si="21"/>
        <v>0</v>
      </c>
      <c r="W142" s="235">
        <f t="shared" si="28"/>
        <v>5.41</v>
      </c>
      <c r="X142" s="235">
        <f t="shared" si="29"/>
        <v>0</v>
      </c>
    </row>
    <row r="143" spans="1:24" s="8" customFormat="1" ht="15.75" customHeight="1" x14ac:dyDescent="0.2">
      <c r="A143" s="35" t="str">
        <f>IF(A142="","",IF((1+A142)&lt;Input!$C$26,1+A142,""))</f>
        <v/>
      </c>
      <c r="B143" s="5"/>
      <c r="C143" s="11" t="str">
        <f>IF(B143="","",IF(B143&lt;0.0001,0,IF(B143&gt;0.0001,'Crop Coeff'!E138*B143,"")))</f>
        <v/>
      </c>
      <c r="D143" s="5"/>
      <c r="E143" s="5"/>
      <c r="F143" s="16"/>
      <c r="G143" s="75" t="str">
        <f t="shared" si="16"/>
        <v/>
      </c>
      <c r="H143" s="73" t="str">
        <f t="shared" si="17"/>
        <v/>
      </c>
      <c r="I143" s="68" t="str">
        <f t="shared" si="18"/>
        <v/>
      </c>
      <c r="J143" s="73" t="str">
        <f t="shared" si="14"/>
        <v/>
      </c>
      <c r="K143" s="2"/>
      <c r="L143" s="2"/>
      <c r="M143" s="2"/>
      <c r="N143" s="234" t="str">
        <f t="shared" si="24"/>
        <v/>
      </c>
      <c r="O143" s="235">
        <f>IF(A143&gt;Input!$C$22,+O142,(IF(A143&lt;Input!$C$13,"",('Budget (2)'!A143-Input!$C$13)*Input!$C$62+Input!$C$15)))</f>
        <v>48</v>
      </c>
      <c r="P143" s="235">
        <f>(+O143*Input!$C$8)+Q143</f>
        <v>19.200000000000003</v>
      </c>
      <c r="Q143" s="235">
        <f>+O143*Input!$C$9</f>
        <v>12.48</v>
      </c>
      <c r="R143" s="235">
        <f t="shared" si="25"/>
        <v>6.7200000000000024</v>
      </c>
      <c r="S143" s="235">
        <f t="shared" si="26"/>
        <v>15.840000000000002</v>
      </c>
      <c r="T143" s="235">
        <f t="shared" si="19"/>
        <v>0</v>
      </c>
      <c r="U143" s="235">
        <f t="shared" si="27"/>
        <v>19.119999999999994</v>
      </c>
      <c r="V143" s="235">
        <f t="shared" si="21"/>
        <v>0</v>
      </c>
      <c r="W143" s="235">
        <f t="shared" si="28"/>
        <v>5.41</v>
      </c>
      <c r="X143" s="235">
        <f t="shared" si="29"/>
        <v>0</v>
      </c>
    </row>
    <row r="144" spans="1:24" s="8" customFormat="1" ht="15.75" customHeight="1" x14ac:dyDescent="0.2">
      <c r="A144" s="35" t="str">
        <f>IF(A143="","",IF((1+A143)&lt;Input!$C$26,1+A143,""))</f>
        <v/>
      </c>
      <c r="B144" s="5"/>
      <c r="C144" s="11" t="str">
        <f>IF(B144="","",IF(B144&lt;0.0001,0,IF(B144&gt;0.0001,'Crop Coeff'!E139*B144,"")))</f>
        <v/>
      </c>
      <c r="D144" s="5"/>
      <c r="E144" s="5"/>
      <c r="F144" s="16"/>
      <c r="G144" s="75" t="str">
        <f t="shared" si="16"/>
        <v/>
      </c>
      <c r="H144" s="73" t="str">
        <f t="shared" si="17"/>
        <v/>
      </c>
      <c r="I144" s="68" t="str">
        <f t="shared" si="18"/>
        <v/>
      </c>
      <c r="J144" s="73" t="str">
        <f t="shared" si="14"/>
        <v/>
      </c>
      <c r="K144" s="2"/>
      <c r="L144" s="2"/>
      <c r="M144" s="2"/>
      <c r="N144" s="234" t="str">
        <f t="shared" si="24"/>
        <v/>
      </c>
      <c r="O144" s="235">
        <f>IF(A144&gt;Input!$C$22,+O143,(IF(A144&lt;Input!$C$13,"",('Budget (2)'!A144-Input!$C$13)*Input!$C$62+Input!$C$15)))</f>
        <v>48</v>
      </c>
      <c r="P144" s="235">
        <f>(+O144*Input!$C$8)+Q144</f>
        <v>19.200000000000003</v>
      </c>
      <c r="Q144" s="235">
        <f>+O144*Input!$C$9</f>
        <v>12.48</v>
      </c>
      <c r="R144" s="235">
        <f t="shared" si="25"/>
        <v>6.7200000000000024</v>
      </c>
      <c r="S144" s="235">
        <f t="shared" si="26"/>
        <v>15.840000000000002</v>
      </c>
      <c r="T144" s="235">
        <f t="shared" si="19"/>
        <v>0</v>
      </c>
      <c r="U144" s="235">
        <f t="shared" si="27"/>
        <v>19.119999999999994</v>
      </c>
      <c r="V144" s="235">
        <f t="shared" si="21"/>
        <v>0</v>
      </c>
      <c r="W144" s="235">
        <f t="shared" si="28"/>
        <v>5.41</v>
      </c>
      <c r="X144" s="235">
        <f t="shared" si="29"/>
        <v>0</v>
      </c>
    </row>
    <row r="145" spans="1:24" s="8" customFormat="1" ht="15.75" customHeight="1" x14ac:dyDescent="0.2">
      <c r="A145" s="35" t="str">
        <f>IF(A144="","",IF((1+A144)&lt;Input!$C$26,1+A144,""))</f>
        <v/>
      </c>
      <c r="B145" s="5"/>
      <c r="C145" s="11" t="str">
        <f>IF(B145="","",IF(B145&lt;0.0001,0,IF(B145&gt;0.0001,'Crop Coeff'!E140*B145,"")))</f>
        <v/>
      </c>
      <c r="D145" s="5"/>
      <c r="E145" s="5"/>
      <c r="F145" s="16"/>
      <c r="G145" s="75" t="str">
        <f t="shared" si="16"/>
        <v/>
      </c>
      <c r="H145" s="73" t="str">
        <f t="shared" si="17"/>
        <v/>
      </c>
      <c r="I145" s="68" t="str">
        <f t="shared" si="18"/>
        <v/>
      </c>
      <c r="J145" s="73" t="str">
        <f t="shared" si="14"/>
        <v/>
      </c>
      <c r="K145" s="2"/>
      <c r="L145" s="2"/>
      <c r="M145" s="2"/>
      <c r="N145" s="234" t="str">
        <f t="shared" si="24"/>
        <v/>
      </c>
      <c r="O145" s="235">
        <f>IF(A145&gt;Input!$C$22,+O144,(IF(A145&lt;Input!$C$13,"",('Budget (2)'!A145-Input!$C$13)*Input!$C$62+Input!$C$15)))</f>
        <v>48</v>
      </c>
      <c r="P145" s="235">
        <f>(+O145*Input!$C$8)+Q145</f>
        <v>19.200000000000003</v>
      </c>
      <c r="Q145" s="235">
        <f>+O145*Input!$C$9</f>
        <v>12.48</v>
      </c>
      <c r="R145" s="235">
        <f t="shared" si="25"/>
        <v>6.7200000000000024</v>
      </c>
      <c r="S145" s="235">
        <f t="shared" si="26"/>
        <v>15.840000000000002</v>
      </c>
      <c r="T145" s="235">
        <f t="shared" si="19"/>
        <v>0</v>
      </c>
      <c r="U145" s="235">
        <f t="shared" si="27"/>
        <v>19.119999999999994</v>
      </c>
      <c r="V145" s="235">
        <f t="shared" si="21"/>
        <v>0</v>
      </c>
      <c r="W145" s="235">
        <f t="shared" si="28"/>
        <v>5.41</v>
      </c>
      <c r="X145" s="235">
        <f t="shared" si="29"/>
        <v>0</v>
      </c>
    </row>
    <row r="146" spans="1:24" s="8" customFormat="1" ht="15.75" customHeight="1" x14ac:dyDescent="0.2">
      <c r="A146" s="35" t="str">
        <f>IF(A145="","",IF((1+A145)&lt;Input!$C$26,1+A145,""))</f>
        <v/>
      </c>
      <c r="B146" s="5"/>
      <c r="C146" s="11" t="str">
        <f>IF(B146="","",IF(B146&lt;0.0001,0,IF(B146&gt;0.0001,'Crop Coeff'!E141*B146,"")))</f>
        <v/>
      </c>
      <c r="D146" s="5"/>
      <c r="E146" s="5"/>
      <c r="F146" s="16"/>
      <c r="G146" s="75" t="str">
        <f t="shared" si="16"/>
        <v/>
      </c>
      <c r="H146" s="73" t="str">
        <f t="shared" si="17"/>
        <v/>
      </c>
      <c r="I146" s="68" t="str">
        <f t="shared" si="18"/>
        <v/>
      </c>
      <c r="J146" s="73" t="str">
        <f t="shared" ref="J146:J167" si="30">IF(D146&gt;0.001,MIN(I145+C146,D146),"")</f>
        <v/>
      </c>
      <c r="K146" s="2"/>
      <c r="L146" s="2"/>
      <c r="M146" s="2"/>
      <c r="N146" s="234" t="str">
        <f t="shared" si="24"/>
        <v/>
      </c>
      <c r="O146" s="235">
        <f>IF(A146&gt;Input!$C$22,+O145,(IF(A146&lt;Input!$C$13,"",('Budget (2)'!A146-Input!$C$13)*Input!$C$62+Input!$C$15)))</f>
        <v>48</v>
      </c>
      <c r="P146" s="235">
        <f>(+O146*Input!$C$8)+Q146</f>
        <v>19.200000000000003</v>
      </c>
      <c r="Q146" s="235">
        <f>+O146*Input!$C$9</f>
        <v>12.48</v>
      </c>
      <c r="R146" s="235">
        <f t="shared" si="25"/>
        <v>6.7200000000000024</v>
      </c>
      <c r="S146" s="235">
        <f t="shared" si="26"/>
        <v>15.840000000000002</v>
      </c>
      <c r="T146" s="235">
        <f t="shared" si="19"/>
        <v>0</v>
      </c>
      <c r="U146" s="235">
        <f t="shared" si="27"/>
        <v>19.119999999999994</v>
      </c>
      <c r="V146" s="235">
        <f t="shared" si="21"/>
        <v>0</v>
      </c>
      <c r="W146" s="235">
        <f t="shared" si="28"/>
        <v>5.41</v>
      </c>
      <c r="X146" s="235">
        <f t="shared" si="29"/>
        <v>0</v>
      </c>
    </row>
    <row r="147" spans="1:24" s="8" customFormat="1" ht="15.75" customHeight="1" x14ac:dyDescent="0.2">
      <c r="A147" s="35" t="str">
        <f>IF(A146="","",IF((1+A146)&lt;Input!$C$26,1+A146,""))</f>
        <v/>
      </c>
      <c r="B147" s="5"/>
      <c r="C147" s="11" t="str">
        <f>IF(B147="","",IF(B147&lt;0.0001,0,IF(B147&gt;0.0001,'Crop Coeff'!E142*B147,"")))</f>
        <v/>
      </c>
      <c r="D147" s="5"/>
      <c r="E147" s="5"/>
      <c r="F147" s="16"/>
      <c r="G147" s="75" t="str">
        <f t="shared" ref="G147:G167" si="31">IF(B147="","",IF(B147&gt;-0.0001,IF(F147&gt;0.0001,+F147,IF((+T147-Q147)/(P147-Q147)&gt;1,1,(MAX(0,(+T147-Q147)/(P147-Q147))))),""))</f>
        <v/>
      </c>
      <c r="H147" s="73" t="str">
        <f t="shared" ref="H147:H167" si="32">IF(B147="","",IF(B147&gt;-0.0001,IF((+T147-Q147)&lt;0,0,+T147-Q147),""))</f>
        <v/>
      </c>
      <c r="I147" s="68" t="str">
        <f t="shared" ref="I147:I167" si="33">IF(B147="","",IF(B147&gt;-0.0001,IF((P147-T147)&lt;0,0,P147-T147),""))</f>
        <v/>
      </c>
      <c r="J147" s="73" t="str">
        <f t="shared" si="30"/>
        <v/>
      </c>
      <c r="K147" s="2"/>
      <c r="L147" s="2"/>
      <c r="M147" s="2"/>
      <c r="N147" s="234" t="str">
        <f t="shared" si="24"/>
        <v/>
      </c>
      <c r="O147" s="235">
        <f>IF(A147&gt;Input!$C$22,+O146,(IF(A147&lt;Input!$C$13,"",('Budget (2)'!A147-Input!$C$13)*Input!$C$62+Input!$C$15)))</f>
        <v>48</v>
      </c>
      <c r="P147" s="235">
        <f>(+O147*Input!$C$8)+Q147</f>
        <v>19.200000000000003</v>
      </c>
      <c r="Q147" s="235">
        <f>+O147*Input!$C$9</f>
        <v>12.48</v>
      </c>
      <c r="R147" s="235">
        <f t="shared" si="25"/>
        <v>6.7200000000000024</v>
      </c>
      <c r="S147" s="235">
        <f t="shared" si="26"/>
        <v>15.840000000000002</v>
      </c>
      <c r="T147" s="235">
        <f t="shared" ref="T147:T167" si="34">IF(B147="",0,IF(B147&gt;-0.0001,MAX(IF(F147&gt;0.001,(F147*R147+Q147),MIN((+T146+D147+E147-C147+P147-P146),P147)),Q147),""))</f>
        <v>0</v>
      </c>
      <c r="U147" s="235">
        <f t="shared" si="27"/>
        <v>19.119999999999994</v>
      </c>
      <c r="V147" s="235">
        <f t="shared" ref="V147:V167" si="35">IF(D147="",0,IF(D147&gt;-0.0001,MAX(IF(H147&gt;0.001,(H147*T147+S147),MIN((+V146+F147+G147-E147+R147-R146),R147)),S147),""))</f>
        <v>0</v>
      </c>
      <c r="W147" s="235">
        <f t="shared" si="28"/>
        <v>5.41</v>
      </c>
      <c r="X147" s="235">
        <f t="shared" si="29"/>
        <v>0</v>
      </c>
    </row>
    <row r="148" spans="1:24" s="8" customFormat="1" ht="15.75" customHeight="1" x14ac:dyDescent="0.2">
      <c r="A148" s="35" t="str">
        <f>IF(A147="","",IF((1+A147)&lt;Input!$C$26,1+A147,""))</f>
        <v/>
      </c>
      <c r="B148" s="5"/>
      <c r="C148" s="11" t="str">
        <f>IF(B148="","",IF(B148&lt;0.0001,0,IF(B148&gt;0.0001,'Crop Coeff'!E143*B148,"")))</f>
        <v/>
      </c>
      <c r="D148" s="5"/>
      <c r="E148" s="5"/>
      <c r="F148" s="16"/>
      <c r="G148" s="75" t="str">
        <f t="shared" si="31"/>
        <v/>
      </c>
      <c r="H148" s="73" t="str">
        <f t="shared" si="32"/>
        <v/>
      </c>
      <c r="I148" s="68" t="str">
        <f t="shared" si="33"/>
        <v/>
      </c>
      <c r="J148" s="73" t="str">
        <f t="shared" si="30"/>
        <v/>
      </c>
      <c r="K148" s="2"/>
      <c r="L148" s="2"/>
      <c r="M148" s="2"/>
      <c r="N148" s="234" t="str">
        <f t="shared" si="24"/>
        <v/>
      </c>
      <c r="O148" s="235">
        <f>IF(A148&gt;Input!$C$22,+O147,(IF(A148&lt;Input!$C$13,"",('Budget (2)'!A148-Input!$C$13)*Input!$C$62+Input!$C$15)))</f>
        <v>48</v>
      </c>
      <c r="P148" s="235">
        <f>(+O148*Input!$C$8)+Q148</f>
        <v>19.200000000000003</v>
      </c>
      <c r="Q148" s="235">
        <f>+O148*Input!$C$9</f>
        <v>12.48</v>
      </c>
      <c r="R148" s="235">
        <f t="shared" si="25"/>
        <v>6.7200000000000024</v>
      </c>
      <c r="S148" s="235">
        <f t="shared" si="26"/>
        <v>15.840000000000002</v>
      </c>
      <c r="T148" s="235">
        <f t="shared" si="34"/>
        <v>0</v>
      </c>
      <c r="U148" s="235">
        <f t="shared" si="27"/>
        <v>19.119999999999994</v>
      </c>
      <c r="V148" s="235">
        <f t="shared" si="35"/>
        <v>0</v>
      </c>
      <c r="W148" s="235">
        <f t="shared" si="28"/>
        <v>5.41</v>
      </c>
      <c r="X148" s="235">
        <f t="shared" si="29"/>
        <v>0</v>
      </c>
    </row>
    <row r="149" spans="1:24" s="8" customFormat="1" ht="15.75" customHeight="1" x14ac:dyDescent="0.2">
      <c r="A149" s="35" t="str">
        <f>IF(A148="","",IF((1+A148)&lt;Input!$C$26,1+A148,""))</f>
        <v/>
      </c>
      <c r="B149" s="5"/>
      <c r="C149" s="11" t="str">
        <f>IF(B149="","",IF(B149&lt;0.0001,0,IF(B149&gt;0.0001,'Crop Coeff'!E144*B149,"")))</f>
        <v/>
      </c>
      <c r="D149" s="5"/>
      <c r="E149" s="5"/>
      <c r="F149" s="16"/>
      <c r="G149" s="75" t="str">
        <f t="shared" si="31"/>
        <v/>
      </c>
      <c r="H149" s="73" t="str">
        <f t="shared" si="32"/>
        <v/>
      </c>
      <c r="I149" s="68" t="str">
        <f t="shared" si="33"/>
        <v/>
      </c>
      <c r="J149" s="73" t="str">
        <f t="shared" si="30"/>
        <v/>
      </c>
      <c r="K149" s="2"/>
      <c r="L149" s="2"/>
      <c r="M149" s="2"/>
      <c r="N149" s="234" t="str">
        <f t="shared" si="24"/>
        <v/>
      </c>
      <c r="O149" s="235">
        <f>IF(A149&gt;Input!$C$22,+O148,(IF(A149&lt;Input!$C$13,"",('Budget (2)'!A149-Input!$C$13)*Input!$C$62+Input!$C$15)))</f>
        <v>48</v>
      </c>
      <c r="P149" s="235">
        <f>(+O149*Input!$C$8)+Q149</f>
        <v>19.200000000000003</v>
      </c>
      <c r="Q149" s="235">
        <f>+O149*Input!$C$9</f>
        <v>12.48</v>
      </c>
      <c r="R149" s="235">
        <f t="shared" si="25"/>
        <v>6.7200000000000024</v>
      </c>
      <c r="S149" s="235">
        <f t="shared" si="26"/>
        <v>15.840000000000002</v>
      </c>
      <c r="T149" s="235">
        <f t="shared" si="34"/>
        <v>0</v>
      </c>
      <c r="U149" s="235">
        <f t="shared" si="27"/>
        <v>19.119999999999994</v>
      </c>
      <c r="V149" s="235">
        <f t="shared" si="35"/>
        <v>0</v>
      </c>
      <c r="W149" s="235">
        <f t="shared" si="28"/>
        <v>5.41</v>
      </c>
      <c r="X149" s="235">
        <f t="shared" si="29"/>
        <v>0</v>
      </c>
    </row>
    <row r="150" spans="1:24" s="8" customFormat="1" ht="15.75" customHeight="1" x14ac:dyDescent="0.2">
      <c r="A150" s="35" t="str">
        <f>IF(A149="","",IF((1+A149)&lt;Input!$C$26,1+A149,""))</f>
        <v/>
      </c>
      <c r="B150" s="5"/>
      <c r="C150" s="11" t="str">
        <f>IF(B150="","",IF(B150&lt;0.0001,0,IF(B150&gt;0.0001,'Crop Coeff'!E145*B150,"")))</f>
        <v/>
      </c>
      <c r="D150" s="5"/>
      <c r="E150" s="5"/>
      <c r="F150" s="16"/>
      <c r="G150" s="75" t="str">
        <f t="shared" si="31"/>
        <v/>
      </c>
      <c r="H150" s="73" t="str">
        <f t="shared" si="32"/>
        <v/>
      </c>
      <c r="I150" s="68" t="str">
        <f t="shared" si="33"/>
        <v/>
      </c>
      <c r="J150" s="73" t="str">
        <f t="shared" si="30"/>
        <v/>
      </c>
      <c r="K150" s="2"/>
      <c r="L150" s="2"/>
      <c r="M150" s="2"/>
      <c r="N150" s="234" t="str">
        <f t="shared" si="24"/>
        <v/>
      </c>
      <c r="O150" s="235">
        <f>IF(A150&gt;Input!$C$22,+O149,(IF(A150&lt;Input!$C$13,"",('Budget (2)'!A150-Input!$C$13)*Input!$C$62+Input!$C$15)))</f>
        <v>48</v>
      </c>
      <c r="P150" s="235">
        <f>(+O150*Input!$C$8)+Q150</f>
        <v>19.200000000000003</v>
      </c>
      <c r="Q150" s="235">
        <f>+O150*Input!$C$9</f>
        <v>12.48</v>
      </c>
      <c r="R150" s="235">
        <f t="shared" si="25"/>
        <v>6.7200000000000024</v>
      </c>
      <c r="S150" s="235">
        <f t="shared" si="26"/>
        <v>15.840000000000002</v>
      </c>
      <c r="T150" s="235">
        <f t="shared" si="34"/>
        <v>0</v>
      </c>
      <c r="U150" s="235">
        <f t="shared" si="27"/>
        <v>19.119999999999994</v>
      </c>
      <c r="V150" s="235">
        <f t="shared" si="35"/>
        <v>0</v>
      </c>
      <c r="W150" s="235">
        <f t="shared" si="28"/>
        <v>5.41</v>
      </c>
      <c r="X150" s="235">
        <f t="shared" si="29"/>
        <v>0</v>
      </c>
    </row>
    <row r="151" spans="1:24" s="8" customFormat="1" ht="15.75" customHeight="1" x14ac:dyDescent="0.2">
      <c r="A151" s="35" t="str">
        <f>IF(A150="","",IF((1+A150)&lt;Input!$C$26,1+A150,""))</f>
        <v/>
      </c>
      <c r="B151" s="5"/>
      <c r="C151" s="11" t="str">
        <f>IF(B151="","",IF(B151&lt;0.0001,0,IF(B151&gt;0.0001,'Crop Coeff'!E146*B151,"")))</f>
        <v/>
      </c>
      <c r="D151" s="5"/>
      <c r="E151" s="5"/>
      <c r="F151" s="16"/>
      <c r="G151" s="75" t="str">
        <f t="shared" si="31"/>
        <v/>
      </c>
      <c r="H151" s="73" t="str">
        <f t="shared" si="32"/>
        <v/>
      </c>
      <c r="I151" s="68" t="str">
        <f t="shared" si="33"/>
        <v/>
      </c>
      <c r="J151" s="73" t="str">
        <f t="shared" si="30"/>
        <v/>
      </c>
      <c r="K151" s="2"/>
      <c r="L151" s="2"/>
      <c r="M151" s="2"/>
      <c r="N151" s="234" t="str">
        <f t="shared" si="24"/>
        <v/>
      </c>
      <c r="O151" s="235">
        <f>IF(A151&gt;Input!$C$22,+O150,(IF(A151&lt;Input!$C$13,"",('Budget (2)'!A151-Input!$C$13)*Input!$C$62+Input!$C$15)))</f>
        <v>48</v>
      </c>
      <c r="P151" s="235">
        <f>(+O151*Input!$C$8)+Q151</f>
        <v>19.200000000000003</v>
      </c>
      <c r="Q151" s="235">
        <f>+O151*Input!$C$9</f>
        <v>12.48</v>
      </c>
      <c r="R151" s="235">
        <f t="shared" si="25"/>
        <v>6.7200000000000024</v>
      </c>
      <c r="S151" s="235">
        <f t="shared" si="26"/>
        <v>15.840000000000002</v>
      </c>
      <c r="T151" s="235">
        <f t="shared" si="34"/>
        <v>0</v>
      </c>
      <c r="U151" s="235">
        <f t="shared" si="27"/>
        <v>19.119999999999994</v>
      </c>
      <c r="V151" s="235">
        <f t="shared" si="35"/>
        <v>0</v>
      </c>
      <c r="W151" s="235">
        <f t="shared" si="28"/>
        <v>5.41</v>
      </c>
      <c r="X151" s="235">
        <f t="shared" si="29"/>
        <v>0</v>
      </c>
    </row>
    <row r="152" spans="1:24" s="8" customFormat="1" ht="15.75" customHeight="1" x14ac:dyDescent="0.2">
      <c r="A152" s="35" t="str">
        <f>IF(A151="","",IF((1+A151)&lt;Input!$C$26,1+A151,""))</f>
        <v/>
      </c>
      <c r="B152" s="5"/>
      <c r="C152" s="11" t="str">
        <f>IF(B152="","",IF(B152&lt;0.0001,0,IF(B152&gt;0.0001,'Crop Coeff'!E147*B152,"")))</f>
        <v/>
      </c>
      <c r="D152" s="5"/>
      <c r="E152" s="5"/>
      <c r="F152" s="16"/>
      <c r="G152" s="75" t="str">
        <f t="shared" si="31"/>
        <v/>
      </c>
      <c r="H152" s="73" t="str">
        <f t="shared" si="32"/>
        <v/>
      </c>
      <c r="I152" s="68" t="str">
        <f t="shared" si="33"/>
        <v/>
      </c>
      <c r="J152" s="73" t="str">
        <f t="shared" si="30"/>
        <v/>
      </c>
      <c r="K152" s="2"/>
      <c r="L152" s="2"/>
      <c r="M152" s="2"/>
      <c r="N152" s="234" t="str">
        <f t="shared" si="24"/>
        <v/>
      </c>
      <c r="O152" s="235">
        <f>IF(A152&gt;Input!$C$22,+O151,(IF(A152&lt;Input!$C$13,"",('Budget (2)'!A152-Input!$C$13)*Input!$C$62+Input!$C$15)))</f>
        <v>48</v>
      </c>
      <c r="P152" s="235">
        <f>(+O152*Input!$C$8)+Q152</f>
        <v>19.200000000000003</v>
      </c>
      <c r="Q152" s="235">
        <f>+O152*Input!$C$9</f>
        <v>12.48</v>
      </c>
      <c r="R152" s="235">
        <f t="shared" si="25"/>
        <v>6.7200000000000024</v>
      </c>
      <c r="S152" s="235">
        <f t="shared" si="26"/>
        <v>15.840000000000002</v>
      </c>
      <c r="T152" s="235">
        <f t="shared" si="34"/>
        <v>0</v>
      </c>
      <c r="U152" s="235">
        <f t="shared" si="27"/>
        <v>19.119999999999994</v>
      </c>
      <c r="V152" s="235">
        <f t="shared" si="35"/>
        <v>0</v>
      </c>
      <c r="W152" s="235">
        <f t="shared" si="28"/>
        <v>5.41</v>
      </c>
      <c r="X152" s="235">
        <f t="shared" si="29"/>
        <v>0</v>
      </c>
    </row>
    <row r="153" spans="1:24" s="8" customFormat="1" ht="15.75" customHeight="1" x14ac:dyDescent="0.2">
      <c r="A153" s="35" t="str">
        <f>IF(A152="","",IF((1+A152)&lt;Input!$C$26,1+A152,""))</f>
        <v/>
      </c>
      <c r="B153" s="5"/>
      <c r="C153" s="11" t="str">
        <f>IF(B153="","",IF(B153&lt;0.0001,0,IF(B153&gt;0.0001,'Crop Coeff'!E148*B153,"")))</f>
        <v/>
      </c>
      <c r="D153" s="5"/>
      <c r="E153" s="5"/>
      <c r="F153" s="16"/>
      <c r="G153" s="75" t="str">
        <f t="shared" si="31"/>
        <v/>
      </c>
      <c r="H153" s="73" t="str">
        <f t="shared" si="32"/>
        <v/>
      </c>
      <c r="I153" s="68" t="str">
        <f t="shared" si="33"/>
        <v/>
      </c>
      <c r="J153" s="73" t="str">
        <f t="shared" si="30"/>
        <v/>
      </c>
      <c r="K153" s="2"/>
      <c r="L153" s="2"/>
      <c r="M153" s="2"/>
      <c r="N153" s="234" t="str">
        <f t="shared" si="24"/>
        <v/>
      </c>
      <c r="O153" s="235">
        <f>IF(A153&gt;Input!$C$22,+O152,(IF(A153&lt;Input!$C$13,"",('Budget (2)'!A153-Input!$C$13)*Input!$C$62+Input!$C$15)))</f>
        <v>48</v>
      </c>
      <c r="P153" s="235">
        <f>(+O153*Input!$C$8)+Q153</f>
        <v>19.200000000000003</v>
      </c>
      <c r="Q153" s="235">
        <f>+O153*Input!$C$9</f>
        <v>12.48</v>
      </c>
      <c r="R153" s="235">
        <f t="shared" si="25"/>
        <v>6.7200000000000024</v>
      </c>
      <c r="S153" s="235">
        <f t="shared" si="26"/>
        <v>15.840000000000002</v>
      </c>
      <c r="T153" s="235">
        <f t="shared" si="34"/>
        <v>0</v>
      </c>
      <c r="U153" s="235">
        <f t="shared" si="27"/>
        <v>19.119999999999994</v>
      </c>
      <c r="V153" s="235">
        <f t="shared" si="35"/>
        <v>0</v>
      </c>
      <c r="W153" s="235">
        <f t="shared" si="28"/>
        <v>5.41</v>
      </c>
      <c r="X153" s="235">
        <f t="shared" si="29"/>
        <v>0</v>
      </c>
    </row>
    <row r="154" spans="1:24" s="8" customFormat="1" ht="15.75" customHeight="1" x14ac:dyDescent="0.2">
      <c r="A154" s="35" t="str">
        <f>IF(A153="","",IF((1+A153)&lt;Input!$C$26,1+A153,""))</f>
        <v/>
      </c>
      <c r="B154" s="5"/>
      <c r="C154" s="11" t="str">
        <f>IF(B154="","",IF(B154&lt;0.0001,0,IF(B154&gt;0.0001,'Crop Coeff'!E149*B154,"")))</f>
        <v/>
      </c>
      <c r="D154" s="5"/>
      <c r="E154" s="5"/>
      <c r="F154" s="16"/>
      <c r="G154" s="75" t="str">
        <f t="shared" si="31"/>
        <v/>
      </c>
      <c r="H154" s="73" t="str">
        <f t="shared" si="32"/>
        <v/>
      </c>
      <c r="I154" s="68" t="str">
        <f t="shared" si="33"/>
        <v/>
      </c>
      <c r="J154" s="73" t="str">
        <f t="shared" si="30"/>
        <v/>
      </c>
      <c r="K154" s="2"/>
      <c r="L154" s="2"/>
      <c r="M154" s="2"/>
      <c r="N154" s="234" t="str">
        <f t="shared" si="24"/>
        <v/>
      </c>
      <c r="O154" s="235">
        <f>IF(A154&gt;Input!$C$22,+O153,(IF(A154&lt;Input!$C$13,"",('Budget (2)'!A154-Input!$C$13)*Input!$C$62+Input!$C$15)))</f>
        <v>48</v>
      </c>
      <c r="P154" s="235">
        <f>(+O154*Input!$C$8)+Q154</f>
        <v>19.200000000000003</v>
      </c>
      <c r="Q154" s="235">
        <f>+O154*Input!$C$9</f>
        <v>12.48</v>
      </c>
      <c r="R154" s="235">
        <f t="shared" si="25"/>
        <v>6.7200000000000024</v>
      </c>
      <c r="S154" s="235">
        <f t="shared" si="26"/>
        <v>15.840000000000002</v>
      </c>
      <c r="T154" s="235">
        <f t="shared" si="34"/>
        <v>0</v>
      </c>
      <c r="U154" s="235">
        <f t="shared" si="27"/>
        <v>19.119999999999994</v>
      </c>
      <c r="V154" s="235">
        <f t="shared" si="35"/>
        <v>0</v>
      </c>
      <c r="W154" s="235">
        <f t="shared" si="28"/>
        <v>5.41</v>
      </c>
      <c r="X154" s="235">
        <f t="shared" si="29"/>
        <v>0</v>
      </c>
    </row>
    <row r="155" spans="1:24" s="8" customFormat="1" ht="15.75" customHeight="1" x14ac:dyDescent="0.2">
      <c r="A155" s="35" t="str">
        <f>IF(A154="","",IF((1+A154)&lt;Input!$C$26,1+A154,""))</f>
        <v/>
      </c>
      <c r="B155" s="5"/>
      <c r="C155" s="11" t="str">
        <f>IF(B155="","",IF(B155&lt;0.0001,0,IF(B155&gt;0.0001,'Crop Coeff'!E150*B155,"")))</f>
        <v/>
      </c>
      <c r="D155" s="5"/>
      <c r="E155" s="5"/>
      <c r="F155" s="16"/>
      <c r="G155" s="75" t="str">
        <f t="shared" si="31"/>
        <v/>
      </c>
      <c r="H155" s="73" t="str">
        <f t="shared" si="32"/>
        <v/>
      </c>
      <c r="I155" s="68" t="str">
        <f t="shared" si="33"/>
        <v/>
      </c>
      <c r="J155" s="73" t="str">
        <f t="shared" si="30"/>
        <v/>
      </c>
      <c r="K155" s="2"/>
      <c r="L155" s="2"/>
      <c r="M155" s="2"/>
      <c r="N155" s="234" t="str">
        <f t="shared" si="24"/>
        <v/>
      </c>
      <c r="O155" s="235">
        <f>IF(A155&gt;Input!$C$22,+O154,(IF(A155&lt;Input!$C$13,"",('Budget (2)'!A155-Input!$C$13)*Input!$C$62+Input!$C$15)))</f>
        <v>48</v>
      </c>
      <c r="P155" s="235">
        <f>(+O155*Input!$C$8)+Q155</f>
        <v>19.200000000000003</v>
      </c>
      <c r="Q155" s="235">
        <f>+O155*Input!$C$9</f>
        <v>12.48</v>
      </c>
      <c r="R155" s="235">
        <f t="shared" si="25"/>
        <v>6.7200000000000024</v>
      </c>
      <c r="S155" s="235">
        <f t="shared" si="26"/>
        <v>15.840000000000002</v>
      </c>
      <c r="T155" s="235">
        <f t="shared" si="34"/>
        <v>0</v>
      </c>
      <c r="U155" s="235">
        <f t="shared" si="27"/>
        <v>19.119999999999994</v>
      </c>
      <c r="V155" s="235">
        <f t="shared" si="35"/>
        <v>0</v>
      </c>
      <c r="W155" s="235">
        <f t="shared" si="28"/>
        <v>5.41</v>
      </c>
      <c r="X155" s="235">
        <f t="shared" si="29"/>
        <v>0</v>
      </c>
    </row>
    <row r="156" spans="1:24" s="8" customFormat="1" ht="15.75" customHeight="1" x14ac:dyDescent="0.2">
      <c r="A156" s="35" t="str">
        <f>IF(A155="","",IF((1+A155)&lt;Input!$C$26,1+A155,""))</f>
        <v/>
      </c>
      <c r="B156" s="5"/>
      <c r="C156" s="11" t="str">
        <f>IF(B156="","",IF(B156&lt;0.0001,0,IF(B156&gt;0.0001,'Crop Coeff'!E151*B156,"")))</f>
        <v/>
      </c>
      <c r="D156" s="5"/>
      <c r="E156" s="5"/>
      <c r="F156" s="16"/>
      <c r="G156" s="75" t="str">
        <f t="shared" si="31"/>
        <v/>
      </c>
      <c r="H156" s="73" t="str">
        <f t="shared" si="32"/>
        <v/>
      </c>
      <c r="I156" s="68" t="str">
        <f t="shared" si="33"/>
        <v/>
      </c>
      <c r="J156" s="73" t="str">
        <f t="shared" si="30"/>
        <v/>
      </c>
      <c r="K156" s="2"/>
      <c r="L156" s="2"/>
      <c r="M156" s="2"/>
      <c r="N156" s="234" t="str">
        <f t="shared" si="24"/>
        <v/>
      </c>
      <c r="O156" s="235">
        <f>IF(A156&gt;Input!$C$22,+O155,(IF(A156&lt;Input!$C$13,"",('Budget (2)'!A156-Input!$C$13)*Input!$C$62+Input!$C$15)))</f>
        <v>48</v>
      </c>
      <c r="P156" s="235">
        <f>(+O156*Input!$C$8)+Q156</f>
        <v>19.200000000000003</v>
      </c>
      <c r="Q156" s="235">
        <f>+O156*Input!$C$9</f>
        <v>12.48</v>
      </c>
      <c r="R156" s="235">
        <f t="shared" si="25"/>
        <v>6.7200000000000024</v>
      </c>
      <c r="S156" s="235">
        <f t="shared" si="26"/>
        <v>15.840000000000002</v>
      </c>
      <c r="T156" s="235">
        <f t="shared" si="34"/>
        <v>0</v>
      </c>
      <c r="U156" s="235">
        <f t="shared" si="27"/>
        <v>19.119999999999994</v>
      </c>
      <c r="V156" s="235">
        <f t="shared" si="35"/>
        <v>0</v>
      </c>
      <c r="W156" s="235">
        <f t="shared" si="28"/>
        <v>5.41</v>
      </c>
      <c r="X156" s="235">
        <f t="shared" si="29"/>
        <v>0</v>
      </c>
    </row>
    <row r="157" spans="1:24" s="8" customFormat="1" ht="15.75" customHeight="1" x14ac:dyDescent="0.2">
      <c r="A157" s="35" t="str">
        <f>IF(A156="","",IF((1+A156)&lt;Input!$C$26,1+A156,""))</f>
        <v/>
      </c>
      <c r="B157" s="5"/>
      <c r="C157" s="11" t="str">
        <f>IF(B157="","",IF(B157&lt;0.0001,0,IF(B157&gt;0.0001,'Crop Coeff'!E152*B157,"")))</f>
        <v/>
      </c>
      <c r="D157" s="5"/>
      <c r="E157" s="5"/>
      <c r="F157" s="16"/>
      <c r="G157" s="75" t="str">
        <f t="shared" si="31"/>
        <v/>
      </c>
      <c r="H157" s="73" t="str">
        <f t="shared" si="32"/>
        <v/>
      </c>
      <c r="I157" s="68" t="str">
        <f t="shared" si="33"/>
        <v/>
      </c>
      <c r="J157" s="73" t="str">
        <f t="shared" si="30"/>
        <v/>
      </c>
      <c r="K157" s="2"/>
      <c r="L157" s="2"/>
      <c r="M157" s="2"/>
      <c r="N157" s="234" t="str">
        <f t="shared" si="24"/>
        <v/>
      </c>
      <c r="O157" s="235">
        <f>IF(A157&gt;Input!$C$22,+O156,(IF(A157&lt;Input!$C$13,"",('Budget (2)'!A157-Input!$C$13)*Input!$C$62+Input!$C$15)))</f>
        <v>48</v>
      </c>
      <c r="P157" s="235">
        <f>(+O157*Input!$C$8)+Q157</f>
        <v>19.200000000000003</v>
      </c>
      <c r="Q157" s="235">
        <f>+O157*Input!$C$9</f>
        <v>12.48</v>
      </c>
      <c r="R157" s="235">
        <f t="shared" si="25"/>
        <v>6.7200000000000024</v>
      </c>
      <c r="S157" s="235">
        <f t="shared" si="26"/>
        <v>15.840000000000002</v>
      </c>
      <c r="T157" s="235">
        <f t="shared" si="34"/>
        <v>0</v>
      </c>
      <c r="U157" s="235">
        <f t="shared" si="27"/>
        <v>19.119999999999994</v>
      </c>
      <c r="V157" s="235">
        <f t="shared" si="35"/>
        <v>0</v>
      </c>
      <c r="W157" s="235">
        <f t="shared" si="28"/>
        <v>5.41</v>
      </c>
      <c r="X157" s="235">
        <f t="shared" si="29"/>
        <v>0</v>
      </c>
    </row>
    <row r="158" spans="1:24" s="8" customFormat="1" ht="15.75" customHeight="1" x14ac:dyDescent="0.2">
      <c r="A158" s="35" t="str">
        <f>IF(A157="","",IF((1+A157)&lt;Input!$C$26,1+A157,""))</f>
        <v/>
      </c>
      <c r="B158" s="5"/>
      <c r="C158" s="11" t="str">
        <f>IF(B158="","",IF(B158&lt;0.0001,0,IF(B158&gt;0.0001,'Crop Coeff'!E153*B158,"")))</f>
        <v/>
      </c>
      <c r="D158" s="5"/>
      <c r="E158" s="5"/>
      <c r="F158" s="16"/>
      <c r="G158" s="75" t="str">
        <f t="shared" si="31"/>
        <v/>
      </c>
      <c r="H158" s="73" t="str">
        <f t="shared" si="32"/>
        <v/>
      </c>
      <c r="I158" s="68" t="str">
        <f t="shared" si="33"/>
        <v/>
      </c>
      <c r="J158" s="73" t="str">
        <f t="shared" si="30"/>
        <v/>
      </c>
      <c r="K158" s="2"/>
      <c r="L158" s="2"/>
      <c r="M158" s="2"/>
      <c r="N158" s="234" t="str">
        <f t="shared" si="24"/>
        <v/>
      </c>
      <c r="O158" s="235">
        <f>IF(A158&gt;Input!$C$22,+O157,(IF(A158&lt;Input!$C$13,"",('Budget (2)'!A158-Input!$C$13)*Input!$C$62+Input!$C$15)))</f>
        <v>48</v>
      </c>
      <c r="P158" s="235">
        <f>(+O158*Input!$C$8)+Q158</f>
        <v>19.200000000000003</v>
      </c>
      <c r="Q158" s="235">
        <f>+O158*Input!$C$9</f>
        <v>12.48</v>
      </c>
      <c r="R158" s="235">
        <f t="shared" si="25"/>
        <v>6.7200000000000024</v>
      </c>
      <c r="S158" s="235">
        <f t="shared" si="26"/>
        <v>15.840000000000002</v>
      </c>
      <c r="T158" s="235">
        <f t="shared" si="34"/>
        <v>0</v>
      </c>
      <c r="U158" s="235">
        <f t="shared" si="27"/>
        <v>19.119999999999994</v>
      </c>
      <c r="V158" s="235">
        <f t="shared" si="35"/>
        <v>0</v>
      </c>
      <c r="W158" s="235">
        <f t="shared" si="28"/>
        <v>5.41</v>
      </c>
      <c r="X158" s="235">
        <f t="shared" si="29"/>
        <v>0</v>
      </c>
    </row>
    <row r="159" spans="1:24" s="8" customFormat="1" ht="15.75" customHeight="1" x14ac:dyDescent="0.2">
      <c r="A159" s="35" t="str">
        <f>IF(A158="","",IF((1+A158)&lt;Input!$C$26,1+A158,""))</f>
        <v/>
      </c>
      <c r="B159" s="5"/>
      <c r="C159" s="11" t="str">
        <f>IF(B159="","",IF(B159&lt;0.0001,0,IF(B159&gt;0.0001,'Crop Coeff'!E154*B159,"")))</f>
        <v/>
      </c>
      <c r="D159" s="5"/>
      <c r="E159" s="5"/>
      <c r="F159" s="16"/>
      <c r="G159" s="75" t="str">
        <f t="shared" si="31"/>
        <v/>
      </c>
      <c r="H159" s="73" t="str">
        <f t="shared" si="32"/>
        <v/>
      </c>
      <c r="I159" s="68" t="str">
        <f t="shared" si="33"/>
        <v/>
      </c>
      <c r="J159" s="73" t="str">
        <f t="shared" si="30"/>
        <v/>
      </c>
      <c r="K159" s="2"/>
      <c r="L159" s="2"/>
      <c r="M159" s="2"/>
      <c r="N159" s="234" t="str">
        <f t="shared" si="24"/>
        <v/>
      </c>
      <c r="O159" s="235">
        <f>IF(A159&gt;Input!$C$22,+O158,(IF(A159&lt;Input!$C$13,"",('Budget (2)'!A159-Input!$C$13)*Input!$C$62+Input!$C$15)))</f>
        <v>48</v>
      </c>
      <c r="P159" s="235">
        <f>(+O159*Input!$C$8)+Q159</f>
        <v>19.200000000000003</v>
      </c>
      <c r="Q159" s="235">
        <f>+O159*Input!$C$9</f>
        <v>12.48</v>
      </c>
      <c r="R159" s="235">
        <f t="shared" si="25"/>
        <v>6.7200000000000024</v>
      </c>
      <c r="S159" s="235">
        <f t="shared" si="26"/>
        <v>15.840000000000002</v>
      </c>
      <c r="T159" s="235">
        <f t="shared" si="34"/>
        <v>0</v>
      </c>
      <c r="U159" s="235">
        <f t="shared" si="27"/>
        <v>19.119999999999994</v>
      </c>
      <c r="V159" s="235">
        <f t="shared" si="35"/>
        <v>0</v>
      </c>
      <c r="W159" s="235">
        <f t="shared" si="28"/>
        <v>5.41</v>
      </c>
      <c r="X159" s="235">
        <f t="shared" si="29"/>
        <v>0</v>
      </c>
    </row>
    <row r="160" spans="1:24" s="8" customFormat="1" ht="15.75" customHeight="1" x14ac:dyDescent="0.2">
      <c r="A160" s="35" t="str">
        <f>IF(A159="","",IF((1+A159)&lt;Input!$C$26,1+A159,""))</f>
        <v/>
      </c>
      <c r="B160" s="5"/>
      <c r="C160" s="11" t="str">
        <f>IF(B160="","",IF(B160&lt;0.0001,0,IF(B160&gt;0.0001,'Crop Coeff'!E155*B160,"")))</f>
        <v/>
      </c>
      <c r="D160" s="5"/>
      <c r="E160" s="5"/>
      <c r="F160" s="16"/>
      <c r="G160" s="75" t="str">
        <f t="shared" si="31"/>
        <v/>
      </c>
      <c r="H160" s="73" t="str">
        <f t="shared" si="32"/>
        <v/>
      </c>
      <c r="I160" s="68" t="str">
        <f t="shared" si="33"/>
        <v/>
      </c>
      <c r="J160" s="73" t="str">
        <f t="shared" si="30"/>
        <v/>
      </c>
      <c r="K160" s="2"/>
      <c r="L160" s="2"/>
      <c r="M160" s="2"/>
      <c r="N160" s="234" t="str">
        <f t="shared" si="24"/>
        <v/>
      </c>
      <c r="O160" s="235">
        <f>IF(A160&gt;Input!$C$22,+O159,(IF(A160&lt;Input!$C$13,"",('Budget (2)'!A160-Input!$C$13)*Input!$C$62+Input!$C$15)))</f>
        <v>48</v>
      </c>
      <c r="P160" s="235">
        <f>(+O160*Input!$C$8)+Q160</f>
        <v>19.200000000000003</v>
      </c>
      <c r="Q160" s="235">
        <f>+O160*Input!$C$9</f>
        <v>12.48</v>
      </c>
      <c r="R160" s="235">
        <f t="shared" si="25"/>
        <v>6.7200000000000024</v>
      </c>
      <c r="S160" s="235">
        <f t="shared" si="26"/>
        <v>15.840000000000002</v>
      </c>
      <c r="T160" s="235">
        <f t="shared" si="34"/>
        <v>0</v>
      </c>
      <c r="U160" s="235">
        <f t="shared" si="27"/>
        <v>19.119999999999994</v>
      </c>
      <c r="V160" s="235">
        <f t="shared" si="35"/>
        <v>0</v>
      </c>
      <c r="W160" s="235">
        <f t="shared" si="28"/>
        <v>5.41</v>
      </c>
      <c r="X160" s="235">
        <f t="shared" si="29"/>
        <v>0</v>
      </c>
    </row>
    <row r="161" spans="1:24" s="8" customFormat="1" ht="15.75" customHeight="1" x14ac:dyDescent="0.2">
      <c r="A161" s="35" t="str">
        <f>IF(A160="","",IF((1+A160)&lt;Input!$C$26,1+A160,""))</f>
        <v/>
      </c>
      <c r="B161" s="5"/>
      <c r="C161" s="11" t="str">
        <f>IF(B161="","",IF(B161&lt;0.0001,0,IF(B161&gt;0.0001,'Crop Coeff'!E156*B161,"")))</f>
        <v/>
      </c>
      <c r="D161" s="5"/>
      <c r="E161" s="5"/>
      <c r="F161" s="16"/>
      <c r="G161" s="75" t="str">
        <f t="shared" si="31"/>
        <v/>
      </c>
      <c r="H161" s="73" t="str">
        <f t="shared" si="32"/>
        <v/>
      </c>
      <c r="I161" s="68" t="str">
        <f t="shared" si="33"/>
        <v/>
      </c>
      <c r="J161" s="73" t="str">
        <f t="shared" si="30"/>
        <v/>
      </c>
      <c r="K161" s="2"/>
      <c r="L161" s="2"/>
      <c r="M161" s="2"/>
      <c r="N161" s="234" t="str">
        <f t="shared" si="24"/>
        <v/>
      </c>
      <c r="O161" s="235">
        <f>IF(A161&gt;Input!$C$22,+O160,(IF(A161&lt;Input!$C$13,"",('Budget (2)'!A161-Input!$C$13)*Input!$C$62+Input!$C$15)))</f>
        <v>48</v>
      </c>
      <c r="P161" s="235">
        <f>(+O161*Input!$C$8)+Q161</f>
        <v>19.200000000000003</v>
      </c>
      <c r="Q161" s="235">
        <f>+O161*Input!$C$9</f>
        <v>12.48</v>
      </c>
      <c r="R161" s="235">
        <f t="shared" si="25"/>
        <v>6.7200000000000024</v>
      </c>
      <c r="S161" s="235">
        <f t="shared" si="26"/>
        <v>15.840000000000002</v>
      </c>
      <c r="T161" s="235">
        <f t="shared" si="34"/>
        <v>0</v>
      </c>
      <c r="U161" s="235">
        <f t="shared" si="27"/>
        <v>19.119999999999994</v>
      </c>
      <c r="V161" s="235">
        <f t="shared" si="35"/>
        <v>0</v>
      </c>
      <c r="W161" s="235">
        <f t="shared" si="28"/>
        <v>5.41</v>
      </c>
      <c r="X161" s="235">
        <f t="shared" si="29"/>
        <v>0</v>
      </c>
    </row>
    <row r="162" spans="1:24" s="8" customFormat="1" ht="15.75" customHeight="1" x14ac:dyDescent="0.2">
      <c r="A162" s="35" t="str">
        <f>IF(A161="","",IF((1+A161)&lt;Input!$C$26,1+A161,""))</f>
        <v/>
      </c>
      <c r="B162" s="5"/>
      <c r="C162" s="11" t="str">
        <f>IF(B162="","",IF(B162&lt;0.0001,0,IF(B162&gt;0.0001,'Crop Coeff'!E157*B162,"")))</f>
        <v/>
      </c>
      <c r="D162" s="5"/>
      <c r="E162" s="5"/>
      <c r="F162" s="16"/>
      <c r="G162" s="75" t="str">
        <f t="shared" si="31"/>
        <v/>
      </c>
      <c r="H162" s="73" t="str">
        <f t="shared" si="32"/>
        <v/>
      </c>
      <c r="I162" s="68" t="str">
        <f t="shared" si="33"/>
        <v/>
      </c>
      <c r="J162" s="73" t="str">
        <f t="shared" si="30"/>
        <v/>
      </c>
      <c r="K162" s="2"/>
      <c r="L162" s="2"/>
      <c r="M162" s="2"/>
      <c r="N162" s="234" t="str">
        <f t="shared" si="24"/>
        <v/>
      </c>
      <c r="O162" s="235">
        <f>IF(A162&gt;Input!$C$22,+O161,(IF(A162&lt;Input!$C$13,"",('Budget (2)'!A162-Input!$C$13)*Input!$C$62+Input!$C$15)))</f>
        <v>48</v>
      </c>
      <c r="P162" s="235">
        <f>(+O162*Input!$C$8)+Q162</f>
        <v>19.200000000000003</v>
      </c>
      <c r="Q162" s="235">
        <f>+O162*Input!$C$9</f>
        <v>12.48</v>
      </c>
      <c r="R162" s="235">
        <f t="shared" si="25"/>
        <v>6.7200000000000024</v>
      </c>
      <c r="S162" s="235">
        <f t="shared" si="26"/>
        <v>15.840000000000002</v>
      </c>
      <c r="T162" s="235">
        <f t="shared" si="34"/>
        <v>0</v>
      </c>
      <c r="U162" s="235">
        <f t="shared" si="27"/>
        <v>19.119999999999994</v>
      </c>
      <c r="V162" s="235">
        <f t="shared" si="35"/>
        <v>0</v>
      </c>
      <c r="W162" s="235">
        <f t="shared" si="28"/>
        <v>5.41</v>
      </c>
      <c r="X162" s="235">
        <f t="shared" si="29"/>
        <v>0</v>
      </c>
    </row>
    <row r="163" spans="1:24" s="8" customFormat="1" ht="15.75" customHeight="1" x14ac:dyDescent="0.2">
      <c r="A163" s="35" t="str">
        <f>IF(A162="","",IF((1+A162)&lt;Input!$C$26,1+A162,""))</f>
        <v/>
      </c>
      <c r="B163" s="5"/>
      <c r="C163" s="11" t="str">
        <f>IF(B163="","",IF(B163&lt;0.0001,0,IF(B163&gt;0.0001,'Crop Coeff'!E158*B163,"")))</f>
        <v/>
      </c>
      <c r="D163" s="5"/>
      <c r="E163" s="5"/>
      <c r="F163" s="16"/>
      <c r="G163" s="75" t="str">
        <f t="shared" si="31"/>
        <v/>
      </c>
      <c r="H163" s="73" t="str">
        <f t="shared" si="32"/>
        <v/>
      </c>
      <c r="I163" s="68" t="str">
        <f t="shared" si="33"/>
        <v/>
      </c>
      <c r="J163" s="73" t="str">
        <f t="shared" si="30"/>
        <v/>
      </c>
      <c r="K163" s="2"/>
      <c r="L163" s="2"/>
      <c r="M163" s="2"/>
      <c r="N163" s="234" t="str">
        <f t="shared" si="24"/>
        <v/>
      </c>
      <c r="O163" s="235">
        <f>IF(A163&gt;Input!$C$22,+O162,(IF(A163&lt;Input!$C$13,"",('Budget (2)'!A163-Input!$C$13)*Input!$C$62+Input!$C$15)))</f>
        <v>48</v>
      </c>
      <c r="P163" s="235">
        <f>(+O163*Input!$C$8)+Q163</f>
        <v>19.200000000000003</v>
      </c>
      <c r="Q163" s="235">
        <f>+O163*Input!$C$9</f>
        <v>12.48</v>
      </c>
      <c r="R163" s="235">
        <f t="shared" si="25"/>
        <v>6.7200000000000024</v>
      </c>
      <c r="S163" s="235">
        <f t="shared" si="26"/>
        <v>15.840000000000002</v>
      </c>
      <c r="T163" s="235">
        <f t="shared" si="34"/>
        <v>0</v>
      </c>
      <c r="U163" s="235">
        <f t="shared" si="27"/>
        <v>19.119999999999994</v>
      </c>
      <c r="V163" s="235">
        <f t="shared" si="35"/>
        <v>0</v>
      </c>
      <c r="W163" s="235">
        <f t="shared" si="28"/>
        <v>5.41</v>
      </c>
      <c r="X163" s="235">
        <f t="shared" si="29"/>
        <v>0</v>
      </c>
    </row>
    <row r="164" spans="1:24" s="8" customFormat="1" ht="15.75" customHeight="1" x14ac:dyDescent="0.2">
      <c r="A164" s="35" t="str">
        <f>IF(A163="","",IF((1+A163)&lt;Input!$C$26,1+A163,""))</f>
        <v/>
      </c>
      <c r="B164" s="5"/>
      <c r="C164" s="11" t="str">
        <f>IF(B164="","",IF(B164&lt;0.0001,0,IF(B164&gt;0.0001,'Crop Coeff'!E159*B164,"")))</f>
        <v/>
      </c>
      <c r="D164" s="5"/>
      <c r="E164" s="5"/>
      <c r="F164" s="16"/>
      <c r="G164" s="75" t="str">
        <f t="shared" si="31"/>
        <v/>
      </c>
      <c r="H164" s="73" t="str">
        <f t="shared" si="32"/>
        <v/>
      </c>
      <c r="I164" s="68" t="str">
        <f t="shared" si="33"/>
        <v/>
      </c>
      <c r="J164" s="73" t="str">
        <f t="shared" si="30"/>
        <v/>
      </c>
      <c r="K164" s="2"/>
      <c r="L164" s="2"/>
      <c r="M164" s="2"/>
      <c r="N164" s="234" t="str">
        <f t="shared" si="24"/>
        <v/>
      </c>
      <c r="O164" s="235">
        <f>IF(A164&gt;Input!$C$22,+O163,(IF(A164&lt;Input!$C$13,"",('Budget (2)'!A164-Input!$C$13)*Input!$C$62+Input!$C$15)))</f>
        <v>48</v>
      </c>
      <c r="P164" s="235">
        <f>(+O164*Input!$C$8)+Q164</f>
        <v>19.200000000000003</v>
      </c>
      <c r="Q164" s="235">
        <f>+O164*Input!$C$9</f>
        <v>12.48</v>
      </c>
      <c r="R164" s="235">
        <f t="shared" si="25"/>
        <v>6.7200000000000024</v>
      </c>
      <c r="S164" s="235">
        <f t="shared" si="26"/>
        <v>15.840000000000002</v>
      </c>
      <c r="T164" s="235">
        <f t="shared" si="34"/>
        <v>0</v>
      </c>
      <c r="U164" s="235">
        <f t="shared" si="27"/>
        <v>19.119999999999994</v>
      </c>
      <c r="V164" s="235">
        <f t="shared" si="35"/>
        <v>0</v>
      </c>
      <c r="W164" s="235">
        <f t="shared" si="28"/>
        <v>5.41</v>
      </c>
      <c r="X164" s="235">
        <f t="shared" si="29"/>
        <v>0</v>
      </c>
    </row>
    <row r="165" spans="1:24" s="8" customFormat="1" ht="15.75" customHeight="1" x14ac:dyDescent="0.2">
      <c r="A165" s="35" t="str">
        <f>IF(A164="","",IF((1+A164)&lt;Input!$C$26,1+A164,""))</f>
        <v/>
      </c>
      <c r="B165" s="5"/>
      <c r="C165" s="11" t="str">
        <f>IF(B165="","",IF(B165&lt;0.0001,0,IF(B165&gt;0.0001,'Crop Coeff'!E160*B165,"")))</f>
        <v/>
      </c>
      <c r="D165" s="5"/>
      <c r="E165" s="5"/>
      <c r="F165" s="16"/>
      <c r="G165" s="75" t="str">
        <f t="shared" si="31"/>
        <v/>
      </c>
      <c r="H165" s="73" t="str">
        <f t="shared" si="32"/>
        <v/>
      </c>
      <c r="I165" s="68" t="str">
        <f t="shared" si="33"/>
        <v/>
      </c>
      <c r="J165" s="73" t="str">
        <f t="shared" si="30"/>
        <v/>
      </c>
      <c r="K165" s="2"/>
      <c r="L165" s="2"/>
      <c r="M165" s="2"/>
      <c r="N165" s="234" t="str">
        <f t="shared" si="24"/>
        <v/>
      </c>
      <c r="O165" s="235">
        <f>IF(A165&gt;Input!$C$22,+O164,(IF(A165&lt;Input!$C$13,"",('Budget (2)'!A165-Input!$C$13)*Input!$C$62+Input!$C$15)))</f>
        <v>48</v>
      </c>
      <c r="P165" s="235">
        <f>(+O165*Input!$C$8)+Q165</f>
        <v>19.200000000000003</v>
      </c>
      <c r="Q165" s="235">
        <f>+O165*Input!$C$9</f>
        <v>12.48</v>
      </c>
      <c r="R165" s="235">
        <f t="shared" si="25"/>
        <v>6.7200000000000024</v>
      </c>
      <c r="S165" s="235">
        <f t="shared" si="26"/>
        <v>15.840000000000002</v>
      </c>
      <c r="T165" s="235">
        <f t="shared" si="34"/>
        <v>0</v>
      </c>
      <c r="U165" s="235">
        <f t="shared" si="27"/>
        <v>19.119999999999994</v>
      </c>
      <c r="V165" s="235">
        <f t="shared" si="35"/>
        <v>0</v>
      </c>
      <c r="W165" s="235">
        <f t="shared" si="28"/>
        <v>5.41</v>
      </c>
      <c r="X165" s="235">
        <f t="shared" si="29"/>
        <v>0</v>
      </c>
    </row>
    <row r="166" spans="1:24" s="8" customFormat="1" ht="15.75" customHeight="1" x14ac:dyDescent="0.2">
      <c r="A166" s="35" t="str">
        <f>IF(A165="","",IF((1+A165)&lt;Input!$C$26,1+A165,""))</f>
        <v/>
      </c>
      <c r="B166" s="5"/>
      <c r="C166" s="11" t="str">
        <f>IF(B166="","",IF(B166&lt;0.0001,0,IF(B166&gt;0.0001,'Crop Coeff'!E161*B166,"")))</f>
        <v/>
      </c>
      <c r="D166" s="5"/>
      <c r="E166" s="5"/>
      <c r="F166" s="16"/>
      <c r="G166" s="75" t="str">
        <f t="shared" si="31"/>
        <v/>
      </c>
      <c r="H166" s="73" t="str">
        <f t="shared" si="32"/>
        <v/>
      </c>
      <c r="I166" s="68" t="str">
        <f t="shared" si="33"/>
        <v/>
      </c>
      <c r="J166" s="73" t="str">
        <f t="shared" si="30"/>
        <v/>
      </c>
      <c r="K166" s="2"/>
      <c r="L166" s="2"/>
      <c r="M166" s="2"/>
      <c r="N166" s="234" t="str">
        <f t="shared" si="24"/>
        <v/>
      </c>
      <c r="O166" s="235">
        <f>IF(A166&gt;Input!$C$22,+O165,(IF(A166&lt;Input!$C$13,"",('Budget (2)'!A166-Input!$C$13)*Input!$C$62+Input!$C$15)))</f>
        <v>48</v>
      </c>
      <c r="P166" s="235">
        <f>(+O166*Input!$C$8)+Q166</f>
        <v>19.200000000000003</v>
      </c>
      <c r="Q166" s="235">
        <f>+O166*Input!$C$9</f>
        <v>12.48</v>
      </c>
      <c r="R166" s="235">
        <f t="shared" si="25"/>
        <v>6.7200000000000024</v>
      </c>
      <c r="S166" s="235">
        <f t="shared" si="26"/>
        <v>15.840000000000002</v>
      </c>
      <c r="T166" s="235">
        <f t="shared" si="34"/>
        <v>0</v>
      </c>
      <c r="U166" s="235">
        <f t="shared" si="27"/>
        <v>19.119999999999994</v>
      </c>
      <c r="V166" s="235">
        <f t="shared" si="35"/>
        <v>0</v>
      </c>
      <c r="W166" s="235">
        <f t="shared" si="28"/>
        <v>5.41</v>
      </c>
      <c r="X166" s="235">
        <f t="shared" si="29"/>
        <v>0</v>
      </c>
    </row>
    <row r="167" spans="1:24" s="8" customFormat="1" ht="15.75" customHeight="1" x14ac:dyDescent="0.2">
      <c r="A167" s="35" t="str">
        <f>IF(A166="","",IF((1+A166)&lt;Input!$C$26,1+A166,""))</f>
        <v/>
      </c>
      <c r="B167" s="5"/>
      <c r="C167" s="11" t="str">
        <f>IF(B167="","",IF(B167&lt;0.0001,0,IF(B167&gt;0.0001,'Crop Coeff'!E162*B167,"")))</f>
        <v/>
      </c>
      <c r="D167" s="5"/>
      <c r="E167" s="5"/>
      <c r="F167" s="16"/>
      <c r="G167" s="75" t="str">
        <f t="shared" si="31"/>
        <v/>
      </c>
      <c r="H167" s="73" t="str">
        <f t="shared" si="32"/>
        <v/>
      </c>
      <c r="I167" s="68" t="str">
        <f t="shared" si="33"/>
        <v/>
      </c>
      <c r="J167" s="73" t="str">
        <f t="shared" si="30"/>
        <v/>
      </c>
      <c r="K167" s="2"/>
      <c r="L167" s="2"/>
      <c r="M167" s="2"/>
      <c r="N167" s="234" t="str">
        <f t="shared" si="24"/>
        <v/>
      </c>
      <c r="O167" s="235">
        <f>IF(A167&gt;Input!$C$22,+O166,(IF(A167&lt;Input!$C$13,"",('Budget (2)'!A167-Input!$C$13)*Input!$C$62+Input!$C$15)))</f>
        <v>48</v>
      </c>
      <c r="P167" s="235">
        <f>(+O167*Input!$C$8)+Q167</f>
        <v>19.200000000000003</v>
      </c>
      <c r="Q167" s="235">
        <f>+O167*Input!$C$9</f>
        <v>12.48</v>
      </c>
      <c r="R167" s="235">
        <f t="shared" si="25"/>
        <v>6.7200000000000024</v>
      </c>
      <c r="S167" s="235">
        <f t="shared" si="26"/>
        <v>15.840000000000002</v>
      </c>
      <c r="T167" s="235">
        <f t="shared" si="34"/>
        <v>0</v>
      </c>
      <c r="U167" s="235">
        <f t="shared" si="27"/>
        <v>19.119999999999994</v>
      </c>
      <c r="V167" s="235">
        <f t="shared" si="35"/>
        <v>0</v>
      </c>
      <c r="W167" s="235">
        <f t="shared" si="28"/>
        <v>5.41</v>
      </c>
      <c r="X167" s="235">
        <f t="shared" si="29"/>
        <v>0</v>
      </c>
    </row>
    <row r="168" spans="1:24" s="8" customFormat="1" ht="15.75" customHeight="1" x14ac:dyDescent="0.2">
      <c r="A168" s="35"/>
      <c r="B168" s="194"/>
      <c r="C168" s="11"/>
      <c r="D168" s="194"/>
      <c r="E168" s="194"/>
      <c r="F168" s="195"/>
      <c r="G168" s="75"/>
      <c r="H168" s="73"/>
      <c r="I168" s="68"/>
      <c r="J168" s="73"/>
      <c r="K168" s="2"/>
      <c r="L168" s="2"/>
      <c r="M168" s="2"/>
      <c r="N168" s="234"/>
      <c r="O168" s="235"/>
      <c r="P168" s="235"/>
      <c r="Q168" s="235"/>
      <c r="R168" s="235"/>
      <c r="S168" s="235"/>
      <c r="T168" s="235"/>
      <c r="U168" s="235"/>
      <c r="V168" s="235"/>
      <c r="W168" s="235"/>
      <c r="X168" s="235"/>
    </row>
    <row r="169" spans="1:24" s="8" customFormat="1" ht="15.75" customHeight="1" x14ac:dyDescent="0.2">
      <c r="A169" s="35"/>
      <c r="B169" s="194"/>
      <c r="C169" s="11"/>
      <c r="D169" s="194"/>
      <c r="E169" s="194"/>
      <c r="F169" s="195"/>
      <c r="G169" s="75"/>
      <c r="H169" s="73"/>
      <c r="I169" s="68"/>
      <c r="J169" s="73"/>
      <c r="K169" s="2"/>
      <c r="L169" s="2"/>
      <c r="M169" s="2"/>
      <c r="N169" s="234"/>
      <c r="O169" s="235"/>
      <c r="P169" s="235"/>
      <c r="Q169" s="235"/>
      <c r="R169" s="235"/>
      <c r="S169" s="235"/>
      <c r="T169" s="235"/>
      <c r="U169" s="235"/>
      <c r="V169" s="235"/>
      <c r="W169" s="235"/>
      <c r="X169" s="235"/>
    </row>
    <row r="170" spans="1:24" s="8" customFormat="1" ht="15.75" customHeight="1" x14ac:dyDescent="0.2">
      <c r="A170" s="35"/>
      <c r="B170" s="194"/>
      <c r="C170" s="11"/>
      <c r="D170" s="194"/>
      <c r="E170" s="194"/>
      <c r="F170" s="195"/>
      <c r="G170" s="75"/>
      <c r="H170" s="73"/>
      <c r="I170" s="68"/>
      <c r="J170" s="73"/>
      <c r="K170" s="2"/>
      <c r="L170" s="2"/>
      <c r="M170" s="2"/>
      <c r="N170" s="234"/>
      <c r="O170" s="235"/>
      <c r="P170" s="235"/>
      <c r="Q170" s="235"/>
      <c r="R170" s="235"/>
      <c r="S170" s="235"/>
      <c r="T170" s="235"/>
      <c r="U170" s="235"/>
      <c r="V170" s="235"/>
      <c r="W170" s="235"/>
      <c r="X170" s="235"/>
    </row>
    <row r="171" spans="1:24" s="8" customFormat="1" ht="15.75" customHeight="1" x14ac:dyDescent="0.2">
      <c r="A171" s="35"/>
      <c r="B171" s="194"/>
      <c r="C171" s="11"/>
      <c r="D171" s="194"/>
      <c r="E171" s="194"/>
      <c r="F171" s="195"/>
      <c r="G171" s="75"/>
      <c r="H171" s="73"/>
      <c r="I171" s="68"/>
      <c r="J171" s="73"/>
      <c r="K171" s="2"/>
      <c r="L171" s="2"/>
      <c r="M171" s="2"/>
      <c r="N171" s="234"/>
      <c r="O171" s="235"/>
      <c r="P171" s="235"/>
      <c r="Q171" s="235"/>
      <c r="R171" s="235"/>
      <c r="S171" s="235"/>
      <c r="T171" s="235"/>
      <c r="U171" s="235"/>
      <c r="V171" s="235"/>
      <c r="W171" s="235"/>
      <c r="X171" s="235"/>
    </row>
    <row r="172" spans="1:24" s="8" customFormat="1" ht="15.75" customHeight="1" x14ac:dyDescent="0.2">
      <c r="A172" s="35"/>
      <c r="B172" s="194"/>
      <c r="C172" s="11"/>
      <c r="D172" s="194"/>
      <c r="E172" s="194"/>
      <c r="F172" s="195"/>
      <c r="G172" s="75"/>
      <c r="H172" s="73"/>
      <c r="I172" s="68"/>
      <c r="J172" s="73"/>
      <c r="K172" s="2"/>
      <c r="L172" s="2"/>
      <c r="M172" s="2"/>
      <c r="N172" s="234"/>
      <c r="O172" s="235"/>
      <c r="P172" s="235"/>
      <c r="Q172" s="235"/>
      <c r="R172" s="235"/>
      <c r="S172" s="235"/>
      <c r="T172" s="235"/>
      <c r="U172" s="235"/>
      <c r="V172" s="235"/>
      <c r="W172" s="235"/>
      <c r="X172" s="235"/>
    </row>
    <row r="173" spans="1:24" s="8" customFormat="1" ht="15.75" customHeight="1" x14ac:dyDescent="0.2">
      <c r="A173" s="35"/>
      <c r="B173" s="194"/>
      <c r="C173" s="11"/>
      <c r="D173" s="194"/>
      <c r="E173" s="194"/>
      <c r="F173" s="195"/>
      <c r="G173" s="75"/>
      <c r="H173" s="73"/>
      <c r="I173" s="68"/>
      <c r="J173" s="73"/>
      <c r="K173" s="2"/>
      <c r="L173" s="2"/>
      <c r="M173" s="2"/>
      <c r="N173" s="234"/>
      <c r="O173" s="235"/>
      <c r="P173" s="235"/>
      <c r="Q173" s="235"/>
      <c r="R173" s="235"/>
      <c r="S173" s="235"/>
      <c r="T173" s="235"/>
      <c r="U173" s="235"/>
      <c r="V173" s="235"/>
      <c r="W173" s="235"/>
      <c r="X173" s="235"/>
    </row>
    <row r="174" spans="1:24" s="8" customFormat="1" ht="15.75" customHeight="1" x14ac:dyDescent="0.2">
      <c r="A174" s="35"/>
      <c r="B174" s="194"/>
      <c r="C174" s="11"/>
      <c r="D174" s="194"/>
      <c r="E174" s="194"/>
      <c r="F174" s="195"/>
      <c r="G174" s="75"/>
      <c r="H174" s="73"/>
      <c r="I174" s="68"/>
      <c r="J174" s="73"/>
      <c r="K174" s="2"/>
      <c r="L174" s="2"/>
      <c r="M174" s="2"/>
      <c r="N174" s="234"/>
      <c r="O174" s="235"/>
      <c r="P174" s="235"/>
      <c r="Q174" s="235"/>
      <c r="R174" s="235"/>
      <c r="S174" s="235"/>
      <c r="T174" s="235"/>
      <c r="U174" s="235"/>
      <c r="V174" s="235"/>
      <c r="W174" s="235"/>
      <c r="X174" s="235"/>
    </row>
    <row r="175" spans="1:24" s="8" customFormat="1" ht="15.75" customHeight="1" x14ac:dyDescent="0.2">
      <c r="A175" s="35"/>
      <c r="B175" s="194"/>
      <c r="C175" s="11"/>
      <c r="D175" s="194"/>
      <c r="E175" s="194"/>
      <c r="F175" s="195"/>
      <c r="G175" s="75"/>
      <c r="H175" s="73"/>
      <c r="I175" s="68"/>
      <c r="J175" s="73"/>
      <c r="K175" s="2"/>
      <c r="L175" s="2"/>
      <c r="M175" s="2"/>
      <c r="N175" s="234"/>
      <c r="O175" s="235"/>
      <c r="P175" s="235"/>
      <c r="Q175" s="235"/>
      <c r="R175" s="235"/>
      <c r="S175" s="235"/>
      <c r="T175" s="235"/>
      <c r="U175" s="235"/>
      <c r="V175" s="235"/>
      <c r="W175" s="235"/>
      <c r="X175" s="235"/>
    </row>
    <row r="176" spans="1:24" s="8" customFormat="1" ht="15.75" customHeight="1" x14ac:dyDescent="0.2">
      <c r="A176" s="35"/>
      <c r="B176" s="194"/>
      <c r="C176" s="11"/>
      <c r="D176" s="194"/>
      <c r="E176" s="194"/>
      <c r="F176" s="195"/>
      <c r="G176" s="75"/>
      <c r="H176" s="73"/>
      <c r="I176" s="68"/>
      <c r="J176" s="73"/>
      <c r="K176" s="2"/>
      <c r="L176" s="2"/>
      <c r="M176" s="2"/>
      <c r="N176" s="234"/>
      <c r="O176" s="235"/>
      <c r="P176" s="235"/>
      <c r="Q176" s="235"/>
      <c r="R176" s="235"/>
      <c r="S176" s="235"/>
      <c r="T176" s="235"/>
      <c r="U176" s="235"/>
      <c r="V176" s="235"/>
      <c r="W176" s="235"/>
      <c r="X176" s="235"/>
    </row>
    <row r="177" spans="1:24" s="8" customFormat="1" ht="15.75" customHeight="1" x14ac:dyDescent="0.2">
      <c r="A177" s="35"/>
      <c r="B177" s="194"/>
      <c r="C177" s="11"/>
      <c r="D177" s="194"/>
      <c r="E177" s="194"/>
      <c r="F177" s="195"/>
      <c r="G177" s="75"/>
      <c r="H177" s="73"/>
      <c r="I177" s="68"/>
      <c r="J177" s="73"/>
      <c r="K177" s="2"/>
      <c r="L177" s="2"/>
      <c r="M177" s="2"/>
      <c r="N177" s="234"/>
      <c r="O177" s="235"/>
      <c r="P177" s="235"/>
      <c r="Q177" s="235"/>
      <c r="R177" s="235"/>
      <c r="S177" s="235"/>
      <c r="T177" s="235"/>
      <c r="U177" s="235"/>
      <c r="V177" s="235"/>
      <c r="W177" s="235"/>
      <c r="X177" s="235"/>
    </row>
    <row r="178" spans="1:24" s="8" customFormat="1" ht="15.75" customHeight="1" x14ac:dyDescent="0.2">
      <c r="A178" s="35"/>
      <c r="B178" s="194"/>
      <c r="C178" s="11"/>
      <c r="D178" s="194"/>
      <c r="E178" s="194"/>
      <c r="F178" s="195"/>
      <c r="G178" s="75"/>
      <c r="H178" s="73"/>
      <c r="I178" s="68"/>
      <c r="J178" s="73"/>
      <c r="K178" s="2"/>
      <c r="L178" s="2"/>
      <c r="M178" s="2"/>
      <c r="N178" s="234"/>
      <c r="O178" s="235"/>
      <c r="P178" s="235"/>
      <c r="Q178" s="235"/>
      <c r="R178" s="235"/>
      <c r="S178" s="235"/>
      <c r="T178" s="235"/>
      <c r="U178" s="235"/>
      <c r="V178" s="235"/>
      <c r="W178" s="235"/>
      <c r="X178" s="235"/>
    </row>
    <row r="179" spans="1:24" s="8" customFormat="1" ht="15.75" customHeight="1" x14ac:dyDescent="0.2">
      <c r="A179" s="1"/>
      <c r="B179" s="1"/>
      <c r="C179" s="2"/>
      <c r="D179" s="1"/>
      <c r="E179" s="1"/>
      <c r="F179" s="3"/>
      <c r="G179" s="53"/>
      <c r="H179" s="53"/>
      <c r="I179" s="62"/>
      <c r="J179" s="96"/>
      <c r="K179" s="2"/>
      <c r="L179" s="2"/>
      <c r="M179" s="2"/>
      <c r="N179" s="233"/>
      <c r="O179" s="233"/>
      <c r="P179" s="233"/>
      <c r="Q179" s="233"/>
      <c r="R179" s="233"/>
      <c r="S179" s="233"/>
      <c r="T179" s="233"/>
      <c r="U179" s="233"/>
      <c r="V179" s="233"/>
      <c r="W179" s="233"/>
      <c r="X179" s="233"/>
    </row>
    <row r="180" spans="1:24" s="8" customFormat="1" ht="15.75" customHeight="1" x14ac:dyDescent="0.2">
      <c r="A180" s="1"/>
      <c r="B180" s="1"/>
      <c r="C180" s="2"/>
      <c r="D180" s="1"/>
      <c r="E180" s="1"/>
      <c r="F180" s="3"/>
      <c r="G180" s="53"/>
      <c r="H180" s="53"/>
      <c r="I180" s="62"/>
      <c r="J180" s="96"/>
      <c r="K180" s="2"/>
      <c r="L180" s="2"/>
      <c r="M180" s="2"/>
      <c r="N180" s="233"/>
      <c r="O180" s="233"/>
      <c r="P180" s="233"/>
      <c r="Q180" s="233"/>
      <c r="R180" s="233"/>
      <c r="S180" s="233"/>
      <c r="T180" s="233"/>
      <c r="U180" s="233"/>
      <c r="V180" s="233"/>
      <c r="W180" s="233"/>
      <c r="X180" s="233"/>
    </row>
    <row r="181" spans="1:24" s="8" customFormat="1" ht="15.75" customHeight="1" x14ac:dyDescent="0.2">
      <c r="A181" s="1"/>
      <c r="B181" s="1"/>
      <c r="C181" s="2"/>
      <c r="D181" s="1"/>
      <c r="E181" s="1"/>
      <c r="F181" s="3"/>
      <c r="G181" s="53"/>
      <c r="H181" s="53"/>
      <c r="I181" s="62"/>
      <c r="J181" s="96"/>
      <c r="K181" s="2"/>
      <c r="L181" s="2"/>
      <c r="M181" s="2"/>
      <c r="N181" s="233"/>
      <c r="O181" s="233"/>
      <c r="P181" s="233"/>
      <c r="Q181" s="233"/>
      <c r="R181" s="233"/>
      <c r="S181" s="233"/>
      <c r="T181" s="233"/>
      <c r="U181" s="233"/>
      <c r="V181" s="233"/>
      <c r="W181" s="233"/>
      <c r="X181" s="233"/>
    </row>
    <row r="182" spans="1:24" s="8" customFormat="1" ht="15.75" customHeight="1" x14ac:dyDescent="0.2">
      <c r="A182" s="1"/>
      <c r="B182" s="1"/>
      <c r="C182" s="2"/>
      <c r="D182" s="1"/>
      <c r="E182" s="1"/>
      <c r="F182" s="3"/>
      <c r="G182" s="53"/>
      <c r="H182" s="53"/>
      <c r="I182" s="62"/>
      <c r="J182" s="96"/>
      <c r="K182" s="2"/>
      <c r="L182" s="2"/>
      <c r="M182" s="2"/>
      <c r="N182" s="233"/>
      <c r="O182" s="233"/>
      <c r="P182" s="233"/>
      <c r="Q182" s="233"/>
      <c r="R182" s="233"/>
      <c r="S182" s="233"/>
      <c r="T182" s="233"/>
      <c r="U182" s="233"/>
      <c r="V182" s="233"/>
      <c r="W182" s="233"/>
      <c r="X182" s="233"/>
    </row>
    <row r="183" spans="1:24" s="8" customFormat="1" ht="15.75" customHeight="1" x14ac:dyDescent="0.2">
      <c r="A183" s="1"/>
      <c r="B183" s="1"/>
      <c r="C183" s="2"/>
      <c r="D183" s="1"/>
      <c r="E183" s="1"/>
      <c r="F183" s="3"/>
      <c r="G183" s="53"/>
      <c r="H183" s="53"/>
      <c r="I183" s="62"/>
      <c r="J183" s="96"/>
      <c r="K183" s="2"/>
      <c r="L183" s="2"/>
      <c r="M183" s="2"/>
      <c r="N183" s="233"/>
      <c r="O183" s="233"/>
      <c r="P183" s="233"/>
      <c r="Q183" s="233"/>
      <c r="R183" s="233"/>
      <c r="S183" s="233"/>
      <c r="T183" s="233"/>
      <c r="U183" s="233"/>
      <c r="V183" s="233"/>
      <c r="W183" s="233"/>
      <c r="X183" s="233"/>
    </row>
    <row r="184" spans="1:24" s="8" customFormat="1" ht="15.75" customHeight="1" x14ac:dyDescent="0.2">
      <c r="A184" s="1"/>
      <c r="B184" s="1"/>
      <c r="C184" s="2"/>
      <c r="D184" s="1"/>
      <c r="E184" s="1"/>
      <c r="F184" s="3"/>
      <c r="G184" s="53"/>
      <c r="H184" s="53"/>
      <c r="I184" s="62"/>
      <c r="J184" s="96"/>
      <c r="K184" s="2"/>
      <c r="L184" s="2"/>
      <c r="M184" s="2"/>
      <c r="N184" s="233"/>
      <c r="O184" s="233"/>
      <c r="P184" s="233"/>
      <c r="Q184" s="233"/>
      <c r="R184" s="233"/>
      <c r="S184" s="233"/>
      <c r="T184" s="233"/>
      <c r="U184" s="233"/>
      <c r="V184" s="233"/>
      <c r="W184" s="233"/>
      <c r="X184" s="233"/>
    </row>
    <row r="185" spans="1:24" s="8" customFormat="1" ht="15.75" customHeight="1" x14ac:dyDescent="0.2">
      <c r="A185" s="1"/>
      <c r="B185" s="1"/>
      <c r="C185" s="2"/>
      <c r="D185" s="1"/>
      <c r="E185" s="1"/>
      <c r="F185" s="3"/>
      <c r="G185" s="53"/>
      <c r="H185" s="53"/>
      <c r="I185" s="62"/>
      <c r="J185" s="96"/>
      <c r="K185" s="2"/>
      <c r="L185" s="2"/>
      <c r="M185" s="2"/>
      <c r="N185" s="233"/>
      <c r="O185" s="233"/>
      <c r="P185" s="233"/>
      <c r="Q185" s="233"/>
      <c r="R185" s="233"/>
      <c r="S185" s="233"/>
      <c r="T185" s="233"/>
      <c r="U185" s="233"/>
      <c r="V185" s="233"/>
      <c r="W185" s="233"/>
      <c r="X185" s="233"/>
    </row>
    <row r="186" spans="1:24" s="8" customFormat="1" ht="15.75" customHeight="1" x14ac:dyDescent="0.2">
      <c r="A186" s="1"/>
      <c r="B186" s="1"/>
      <c r="C186" s="2"/>
      <c r="D186" s="1"/>
      <c r="E186" s="1"/>
      <c r="F186" s="3"/>
      <c r="G186" s="53"/>
      <c r="H186" s="53"/>
      <c r="I186" s="62"/>
      <c r="J186" s="96"/>
      <c r="K186" s="2"/>
      <c r="L186" s="2"/>
      <c r="M186" s="2"/>
      <c r="N186" s="233"/>
      <c r="O186" s="233"/>
      <c r="P186" s="233"/>
      <c r="Q186" s="233"/>
      <c r="R186" s="233"/>
      <c r="S186" s="233"/>
      <c r="T186" s="233"/>
      <c r="U186" s="233"/>
      <c r="V186" s="233"/>
      <c r="W186" s="233"/>
      <c r="X186" s="233"/>
    </row>
    <row r="187" spans="1:24" s="8" customFormat="1" ht="15.75" customHeight="1" x14ac:dyDescent="0.2">
      <c r="A187" s="1"/>
      <c r="B187" s="1"/>
      <c r="C187" s="2"/>
      <c r="D187" s="1"/>
      <c r="E187" s="1"/>
      <c r="F187" s="3"/>
      <c r="G187" s="53"/>
      <c r="H187" s="53"/>
      <c r="I187" s="62"/>
      <c r="J187" s="96"/>
      <c r="K187" s="2"/>
      <c r="L187" s="2"/>
      <c r="M187" s="2"/>
      <c r="N187" s="233"/>
      <c r="O187" s="233"/>
      <c r="P187" s="233"/>
      <c r="Q187" s="233"/>
      <c r="R187" s="233"/>
      <c r="S187" s="233"/>
      <c r="T187" s="233"/>
      <c r="U187" s="233"/>
      <c r="V187" s="233"/>
      <c r="W187" s="233"/>
      <c r="X187" s="233"/>
    </row>
    <row r="188" spans="1:24" s="8" customFormat="1" ht="15.75" customHeight="1" x14ac:dyDescent="0.2">
      <c r="A188" s="1"/>
      <c r="B188" s="1"/>
      <c r="C188" s="2"/>
      <c r="D188" s="1"/>
      <c r="E188" s="1"/>
      <c r="F188" s="3"/>
      <c r="G188" s="53"/>
      <c r="H188" s="53"/>
      <c r="I188" s="62"/>
      <c r="J188" s="96"/>
      <c r="K188" s="2"/>
      <c r="L188" s="2"/>
      <c r="M188" s="2"/>
      <c r="N188" s="233"/>
      <c r="O188" s="233"/>
      <c r="P188" s="233"/>
      <c r="Q188" s="233"/>
      <c r="R188" s="233"/>
      <c r="S188" s="233"/>
      <c r="T188" s="233"/>
      <c r="U188" s="233"/>
      <c r="V188" s="233"/>
      <c r="W188" s="233"/>
      <c r="X188" s="233"/>
    </row>
    <row r="189" spans="1:24" s="8" customFormat="1" ht="15.75" customHeight="1" x14ac:dyDescent="0.2">
      <c r="A189" s="1"/>
      <c r="B189" s="1"/>
      <c r="C189" s="2"/>
      <c r="D189" s="1"/>
      <c r="E189" s="1"/>
      <c r="F189" s="3"/>
      <c r="G189" s="53"/>
      <c r="H189" s="53"/>
      <c r="I189" s="62"/>
      <c r="J189" s="96"/>
      <c r="K189" s="2"/>
      <c r="L189" s="2"/>
      <c r="M189" s="2"/>
      <c r="N189" s="233"/>
      <c r="O189" s="233"/>
      <c r="P189" s="233"/>
      <c r="Q189" s="233"/>
      <c r="R189" s="233"/>
      <c r="S189" s="233"/>
      <c r="T189" s="233"/>
      <c r="U189" s="233"/>
      <c r="V189" s="233"/>
      <c r="W189" s="233"/>
      <c r="X189" s="233"/>
    </row>
    <row r="190" spans="1:24" s="8" customFormat="1" ht="15.75" customHeight="1" x14ac:dyDescent="0.2">
      <c r="A190" s="1"/>
      <c r="B190" s="1"/>
      <c r="C190" s="2"/>
      <c r="D190" s="1"/>
      <c r="E190" s="1"/>
      <c r="F190" s="3"/>
      <c r="G190" s="53"/>
      <c r="H190" s="53"/>
      <c r="I190" s="62"/>
      <c r="J190" s="96"/>
      <c r="K190" s="2"/>
      <c r="L190" s="2"/>
      <c r="M190" s="2"/>
      <c r="N190" s="233"/>
      <c r="O190" s="233"/>
      <c r="P190" s="233"/>
      <c r="Q190" s="233"/>
      <c r="R190" s="233"/>
      <c r="S190" s="233"/>
      <c r="T190" s="233"/>
      <c r="U190" s="233"/>
      <c r="V190" s="233"/>
      <c r="W190" s="233"/>
      <c r="X190" s="233"/>
    </row>
    <row r="191" spans="1:24" s="8" customFormat="1" ht="15.75" customHeight="1" x14ac:dyDescent="0.2">
      <c r="A191" s="1"/>
      <c r="B191" s="1"/>
      <c r="C191" s="2"/>
      <c r="D191" s="1"/>
      <c r="E191" s="1"/>
      <c r="F191" s="3"/>
      <c r="G191" s="53"/>
      <c r="H191" s="53"/>
      <c r="I191" s="62"/>
      <c r="J191" s="96"/>
      <c r="K191" s="2"/>
      <c r="L191" s="2"/>
      <c r="M191" s="2"/>
      <c r="N191" s="233"/>
      <c r="O191" s="233"/>
      <c r="P191" s="233"/>
      <c r="Q191" s="233"/>
      <c r="R191" s="233"/>
      <c r="S191" s="233"/>
      <c r="T191" s="233"/>
      <c r="U191" s="233"/>
      <c r="V191" s="233"/>
      <c r="W191" s="233"/>
      <c r="X191" s="233"/>
    </row>
    <row r="192" spans="1:24" s="8" customFormat="1" ht="15.75" customHeight="1" x14ac:dyDescent="0.2">
      <c r="A192" s="1"/>
      <c r="B192" s="1"/>
      <c r="C192" s="2"/>
      <c r="D192" s="1"/>
      <c r="E192" s="1"/>
      <c r="F192" s="3"/>
      <c r="G192" s="53"/>
      <c r="H192" s="53"/>
      <c r="I192" s="62"/>
      <c r="J192" s="96"/>
      <c r="K192" s="2"/>
      <c r="L192" s="2"/>
      <c r="M192" s="2"/>
      <c r="N192" s="233"/>
      <c r="O192" s="233"/>
      <c r="P192" s="233"/>
      <c r="Q192" s="233"/>
      <c r="R192" s="233"/>
      <c r="S192" s="233"/>
      <c r="T192" s="233"/>
      <c r="U192" s="233"/>
      <c r="V192" s="233"/>
      <c r="W192" s="233"/>
      <c r="X192" s="233"/>
    </row>
    <row r="193" spans="1:24" s="8" customFormat="1" ht="15.75" customHeight="1" x14ac:dyDescent="0.2">
      <c r="A193" s="1"/>
      <c r="B193" s="1"/>
      <c r="C193" s="2"/>
      <c r="D193" s="1"/>
      <c r="E193" s="1"/>
      <c r="F193" s="3"/>
      <c r="G193" s="53"/>
      <c r="H193" s="53"/>
      <c r="I193" s="62"/>
      <c r="J193" s="96"/>
      <c r="K193" s="2"/>
      <c r="L193" s="2"/>
      <c r="M193" s="2"/>
      <c r="N193" s="233"/>
      <c r="O193" s="233"/>
      <c r="P193" s="233"/>
      <c r="Q193" s="233"/>
      <c r="R193" s="233"/>
      <c r="S193" s="233"/>
      <c r="T193" s="233"/>
      <c r="U193" s="233"/>
      <c r="V193" s="233"/>
      <c r="W193" s="233"/>
      <c r="X193" s="233"/>
    </row>
    <row r="194" spans="1:24" s="8" customFormat="1" ht="15.75" customHeight="1" x14ac:dyDescent="0.2">
      <c r="A194" s="1"/>
      <c r="B194" s="1"/>
      <c r="C194" s="2"/>
      <c r="D194" s="1"/>
      <c r="E194" s="1"/>
      <c r="F194" s="3"/>
      <c r="G194" s="53"/>
      <c r="H194" s="53"/>
      <c r="I194" s="62"/>
      <c r="J194" s="96"/>
      <c r="K194" s="2"/>
      <c r="L194" s="2"/>
      <c r="M194" s="2"/>
      <c r="N194" s="233"/>
      <c r="O194" s="233"/>
      <c r="P194" s="233"/>
      <c r="Q194" s="233"/>
      <c r="R194" s="233"/>
      <c r="S194" s="233"/>
      <c r="T194" s="233"/>
      <c r="U194" s="233"/>
      <c r="V194" s="233"/>
      <c r="W194" s="233"/>
      <c r="X194" s="233"/>
    </row>
    <row r="195" spans="1:24" s="8" customFormat="1" ht="15.75" customHeight="1" x14ac:dyDescent="0.2">
      <c r="A195" s="1"/>
      <c r="B195" s="1"/>
      <c r="C195" s="2"/>
      <c r="D195" s="1"/>
      <c r="E195" s="1"/>
      <c r="F195" s="3"/>
      <c r="G195" s="53"/>
      <c r="H195" s="53"/>
      <c r="I195" s="62"/>
      <c r="J195" s="96"/>
      <c r="K195" s="2"/>
      <c r="L195" s="2"/>
      <c r="M195" s="2"/>
      <c r="N195" s="233"/>
      <c r="O195" s="233"/>
      <c r="P195" s="233"/>
      <c r="Q195" s="233"/>
      <c r="R195" s="233"/>
      <c r="S195" s="233"/>
      <c r="T195" s="233"/>
      <c r="U195" s="233"/>
      <c r="V195" s="233"/>
      <c r="W195" s="233"/>
      <c r="X195" s="233"/>
    </row>
    <row r="196" spans="1:24" s="8" customFormat="1" ht="15.75" customHeight="1" x14ac:dyDescent="0.2">
      <c r="A196" s="1"/>
      <c r="B196" s="1"/>
      <c r="C196" s="2"/>
      <c r="D196" s="1"/>
      <c r="E196" s="1"/>
      <c r="F196" s="3"/>
      <c r="G196" s="53"/>
      <c r="H196" s="53"/>
      <c r="I196" s="62"/>
      <c r="J196" s="96"/>
      <c r="K196" s="2"/>
      <c r="L196" s="2"/>
      <c r="M196" s="2"/>
      <c r="N196" s="233"/>
      <c r="O196" s="233"/>
      <c r="P196" s="233"/>
      <c r="Q196" s="233"/>
      <c r="R196" s="233"/>
      <c r="S196" s="233"/>
      <c r="T196" s="233"/>
      <c r="U196" s="233"/>
      <c r="V196" s="233"/>
      <c r="W196" s="233"/>
      <c r="X196" s="233"/>
    </row>
    <row r="197" spans="1:24" s="8" customFormat="1" ht="15.75" customHeight="1" x14ac:dyDescent="0.2">
      <c r="A197" s="1"/>
      <c r="B197" s="1"/>
      <c r="C197" s="2"/>
      <c r="D197" s="1"/>
      <c r="E197" s="1"/>
      <c r="F197" s="3"/>
      <c r="G197" s="53"/>
      <c r="H197" s="53"/>
      <c r="I197" s="62"/>
      <c r="J197" s="96"/>
      <c r="K197" s="2"/>
      <c r="L197" s="2"/>
      <c r="M197" s="2"/>
      <c r="N197" s="233"/>
      <c r="O197" s="233"/>
      <c r="P197" s="233"/>
      <c r="Q197" s="233"/>
      <c r="R197" s="233"/>
      <c r="S197" s="233"/>
      <c r="T197" s="233"/>
      <c r="U197" s="233"/>
      <c r="V197" s="233"/>
      <c r="W197" s="233"/>
      <c r="X197" s="233"/>
    </row>
    <row r="198" spans="1:24" s="8" customFormat="1" ht="15.75" customHeight="1" x14ac:dyDescent="0.2">
      <c r="A198" s="1"/>
      <c r="B198" s="1"/>
      <c r="C198" s="2"/>
      <c r="D198" s="1"/>
      <c r="E198" s="1"/>
      <c r="F198" s="3"/>
      <c r="G198" s="53"/>
      <c r="H198" s="53"/>
      <c r="I198" s="62"/>
      <c r="J198" s="96"/>
      <c r="K198" s="2"/>
      <c r="L198" s="2"/>
      <c r="M198" s="2"/>
      <c r="N198" s="233"/>
      <c r="O198" s="233"/>
      <c r="P198" s="233"/>
      <c r="Q198" s="233"/>
      <c r="R198" s="233"/>
      <c r="S198" s="233"/>
      <c r="T198" s="233"/>
      <c r="U198" s="233"/>
      <c r="V198" s="233"/>
      <c r="W198" s="233"/>
      <c r="X198" s="233"/>
    </row>
    <row r="199" spans="1:24" s="8" customFormat="1" ht="15.75" customHeight="1" x14ac:dyDescent="0.2">
      <c r="A199" s="1"/>
      <c r="B199" s="1"/>
      <c r="C199" s="2"/>
      <c r="D199" s="1"/>
      <c r="E199" s="1"/>
      <c r="F199" s="3"/>
      <c r="G199" s="53"/>
      <c r="H199" s="53"/>
      <c r="I199" s="62"/>
      <c r="J199" s="96"/>
      <c r="K199" s="2"/>
      <c r="L199" s="2"/>
      <c r="M199" s="2"/>
      <c r="N199" s="233"/>
      <c r="O199" s="233"/>
      <c r="P199" s="233"/>
      <c r="Q199" s="233"/>
      <c r="R199" s="233"/>
      <c r="S199" s="233"/>
      <c r="T199" s="233"/>
      <c r="U199" s="233"/>
      <c r="V199" s="233"/>
      <c r="W199" s="233"/>
      <c r="X199" s="233"/>
    </row>
    <row r="200" spans="1:24" s="8" customFormat="1" ht="15.75" customHeight="1" x14ac:dyDescent="0.2">
      <c r="A200" s="1"/>
      <c r="B200" s="1"/>
      <c r="C200" s="2"/>
      <c r="D200" s="1"/>
      <c r="E200" s="1"/>
      <c r="F200" s="3"/>
      <c r="G200" s="53"/>
      <c r="H200" s="53"/>
      <c r="I200" s="62"/>
      <c r="J200" s="96"/>
      <c r="K200" s="2"/>
      <c r="L200" s="2"/>
      <c r="M200" s="2"/>
      <c r="N200" s="233"/>
      <c r="O200" s="233"/>
      <c r="P200" s="233"/>
      <c r="Q200" s="233"/>
      <c r="R200" s="233"/>
      <c r="S200" s="233"/>
      <c r="T200" s="233"/>
      <c r="U200" s="233"/>
      <c r="V200" s="233"/>
      <c r="W200" s="233"/>
      <c r="X200" s="233"/>
    </row>
    <row r="201" spans="1:24" s="8" customFormat="1" ht="15.75" customHeight="1" x14ac:dyDescent="0.2">
      <c r="A201" s="1"/>
      <c r="B201" s="1"/>
      <c r="C201" s="2"/>
      <c r="D201" s="1"/>
      <c r="E201" s="1"/>
      <c r="F201" s="3"/>
      <c r="G201" s="53"/>
      <c r="H201" s="53"/>
      <c r="I201" s="62"/>
      <c r="J201" s="96"/>
      <c r="K201" s="2"/>
      <c r="L201" s="2"/>
      <c r="M201" s="2"/>
      <c r="N201" s="233"/>
      <c r="O201" s="233"/>
      <c r="P201" s="233"/>
      <c r="Q201" s="233"/>
      <c r="R201" s="233"/>
      <c r="S201" s="233"/>
      <c r="T201" s="233"/>
      <c r="U201" s="233"/>
      <c r="V201" s="233"/>
      <c r="W201" s="233"/>
      <c r="X201" s="233"/>
    </row>
    <row r="202" spans="1:24" s="8" customFormat="1" ht="15.75" customHeight="1" x14ac:dyDescent="0.2">
      <c r="A202" s="1"/>
      <c r="B202" s="1"/>
      <c r="C202" s="2"/>
      <c r="D202" s="1"/>
      <c r="E202" s="1"/>
      <c r="F202" s="3"/>
      <c r="G202" s="53"/>
      <c r="H202" s="53"/>
      <c r="I202" s="62"/>
      <c r="J202" s="96"/>
      <c r="K202" s="2"/>
      <c r="L202" s="2"/>
      <c r="M202" s="2"/>
      <c r="N202" s="233"/>
      <c r="O202" s="233"/>
      <c r="P202" s="233"/>
      <c r="Q202" s="233"/>
      <c r="R202" s="233"/>
      <c r="S202" s="233"/>
      <c r="T202" s="233"/>
      <c r="U202" s="233"/>
      <c r="V202" s="233"/>
      <c r="W202" s="233"/>
      <c r="X202" s="233"/>
    </row>
    <row r="203" spans="1:24" s="8" customFormat="1" ht="15.75" customHeight="1" x14ac:dyDescent="0.2">
      <c r="A203" s="1"/>
      <c r="B203" s="1"/>
      <c r="C203" s="2"/>
      <c r="D203" s="1"/>
      <c r="E203" s="1"/>
      <c r="F203" s="3"/>
      <c r="G203" s="53"/>
      <c r="H203" s="53"/>
      <c r="I203" s="62"/>
      <c r="J203" s="96"/>
      <c r="K203" s="2"/>
      <c r="L203" s="2"/>
      <c r="M203" s="2"/>
      <c r="N203" s="233"/>
      <c r="O203" s="233"/>
      <c r="P203" s="233"/>
      <c r="Q203" s="233"/>
      <c r="R203" s="233"/>
      <c r="S203" s="233"/>
      <c r="T203" s="233"/>
      <c r="U203" s="233"/>
      <c r="V203" s="233"/>
      <c r="W203" s="233"/>
      <c r="X203" s="233"/>
    </row>
    <row r="204" spans="1:24" s="8" customFormat="1" ht="15.75" customHeight="1" x14ac:dyDescent="0.2">
      <c r="A204" s="1"/>
      <c r="B204" s="1"/>
      <c r="C204" s="2"/>
      <c r="D204" s="1"/>
      <c r="E204" s="1"/>
      <c r="F204" s="3"/>
      <c r="G204" s="53"/>
      <c r="H204" s="53"/>
      <c r="I204" s="62"/>
      <c r="J204" s="96"/>
      <c r="K204" s="2"/>
      <c r="L204" s="2"/>
      <c r="M204" s="2"/>
      <c r="N204" s="233"/>
      <c r="O204" s="233"/>
      <c r="P204" s="233"/>
      <c r="Q204" s="233"/>
      <c r="R204" s="233"/>
      <c r="S204" s="233"/>
      <c r="T204" s="233"/>
      <c r="U204" s="233"/>
      <c r="V204" s="233"/>
      <c r="W204" s="233"/>
      <c r="X204" s="233"/>
    </row>
    <row r="205" spans="1:24" s="8" customFormat="1" ht="15.75" customHeight="1" x14ac:dyDescent="0.2">
      <c r="A205" s="1"/>
      <c r="B205" s="1"/>
      <c r="C205" s="2"/>
      <c r="D205" s="1"/>
      <c r="E205" s="1"/>
      <c r="F205" s="3"/>
      <c r="G205" s="53"/>
      <c r="H205" s="53"/>
      <c r="I205" s="62"/>
      <c r="J205" s="96"/>
      <c r="K205" s="2"/>
      <c r="L205" s="2"/>
      <c r="M205" s="2"/>
      <c r="N205" s="233"/>
      <c r="O205" s="233"/>
      <c r="P205" s="233"/>
      <c r="Q205" s="233"/>
      <c r="R205" s="233"/>
      <c r="S205" s="233"/>
      <c r="T205" s="233"/>
      <c r="U205" s="233"/>
      <c r="V205" s="233"/>
      <c r="W205" s="233"/>
      <c r="X205" s="233"/>
    </row>
    <row r="206" spans="1:24" s="8" customFormat="1" ht="15.75" customHeight="1" x14ac:dyDescent="0.2">
      <c r="A206" s="1"/>
      <c r="B206" s="1"/>
      <c r="C206" s="2"/>
      <c r="D206" s="1"/>
      <c r="E206" s="1"/>
      <c r="F206" s="3"/>
      <c r="G206" s="53"/>
      <c r="H206" s="53"/>
      <c r="I206" s="62"/>
      <c r="J206" s="96"/>
      <c r="K206" s="2"/>
      <c r="L206" s="2"/>
      <c r="M206" s="2"/>
      <c r="N206" s="233"/>
      <c r="O206" s="233"/>
      <c r="P206" s="233"/>
      <c r="Q206" s="233"/>
      <c r="R206" s="233"/>
      <c r="S206" s="233"/>
      <c r="T206" s="233"/>
      <c r="U206" s="233"/>
      <c r="V206" s="233"/>
      <c r="W206" s="233"/>
      <c r="X206" s="233"/>
    </row>
    <row r="207" spans="1:24" s="8" customFormat="1" ht="15.75" customHeight="1" x14ac:dyDescent="0.2">
      <c r="A207" s="1"/>
      <c r="B207" s="1"/>
      <c r="C207" s="2"/>
      <c r="D207" s="1"/>
      <c r="E207" s="1"/>
      <c r="F207" s="3"/>
      <c r="G207" s="53"/>
      <c r="H207" s="53"/>
      <c r="I207" s="62"/>
      <c r="J207" s="96"/>
      <c r="K207" s="2"/>
      <c r="L207" s="2"/>
      <c r="M207" s="2"/>
      <c r="N207" s="233"/>
      <c r="O207" s="233"/>
      <c r="P207" s="233"/>
      <c r="Q207" s="233"/>
      <c r="R207" s="233"/>
      <c r="S207" s="233"/>
      <c r="T207" s="233"/>
      <c r="U207" s="233"/>
      <c r="V207" s="233"/>
      <c r="W207" s="233"/>
      <c r="X207" s="233"/>
    </row>
    <row r="208" spans="1:24" s="8" customFormat="1" ht="15.75" customHeight="1" x14ac:dyDescent="0.2">
      <c r="A208" s="1"/>
      <c r="B208" s="1"/>
      <c r="C208" s="2"/>
      <c r="D208" s="1"/>
      <c r="E208" s="1"/>
      <c r="F208" s="3"/>
      <c r="G208" s="53"/>
      <c r="H208" s="53"/>
      <c r="I208" s="62"/>
      <c r="J208" s="96"/>
      <c r="K208" s="2"/>
      <c r="L208" s="2"/>
      <c r="M208" s="2"/>
      <c r="N208" s="233"/>
      <c r="O208" s="233"/>
      <c r="P208" s="233"/>
      <c r="Q208" s="233"/>
      <c r="R208" s="233"/>
      <c r="S208" s="233"/>
      <c r="T208" s="233"/>
      <c r="U208" s="233"/>
      <c r="V208" s="233"/>
      <c r="W208" s="233"/>
      <c r="X208" s="233"/>
    </row>
    <row r="209" spans="1:24" s="8" customFormat="1" ht="15.75" customHeight="1" x14ac:dyDescent="0.2">
      <c r="A209" s="1"/>
      <c r="B209" s="1"/>
      <c r="C209" s="2"/>
      <c r="D209" s="1"/>
      <c r="E209" s="1"/>
      <c r="F209" s="3"/>
      <c r="G209" s="53"/>
      <c r="H209" s="53"/>
      <c r="I209" s="62"/>
      <c r="J209" s="96"/>
      <c r="K209" s="2"/>
      <c r="L209" s="2"/>
      <c r="M209" s="2"/>
      <c r="N209" s="233"/>
      <c r="O209" s="233"/>
      <c r="P209" s="233"/>
      <c r="Q209" s="233"/>
      <c r="R209" s="233"/>
      <c r="S209" s="233"/>
      <c r="T209" s="233"/>
      <c r="U209" s="233"/>
      <c r="V209" s="233"/>
      <c r="W209" s="233"/>
      <c r="X209" s="233"/>
    </row>
    <row r="210" spans="1:24" s="8" customFormat="1" ht="15.75" customHeight="1" x14ac:dyDescent="0.2">
      <c r="A210" s="1"/>
      <c r="B210" s="1"/>
      <c r="C210" s="2"/>
      <c r="D210" s="1"/>
      <c r="E210" s="1"/>
      <c r="F210" s="3"/>
      <c r="G210" s="53"/>
      <c r="H210" s="53"/>
      <c r="I210" s="62"/>
      <c r="J210" s="96"/>
      <c r="K210" s="2"/>
      <c r="L210" s="2"/>
      <c r="M210" s="2"/>
      <c r="N210" s="233"/>
      <c r="O210" s="233"/>
      <c r="P210" s="233"/>
      <c r="Q210" s="233"/>
      <c r="R210" s="233"/>
      <c r="S210" s="233"/>
      <c r="T210" s="233"/>
      <c r="U210" s="233"/>
      <c r="V210" s="233"/>
      <c r="W210" s="233"/>
      <c r="X210" s="233"/>
    </row>
    <row r="211" spans="1:24" s="8" customFormat="1" ht="15.75" customHeight="1" x14ac:dyDescent="0.2">
      <c r="A211" s="1"/>
      <c r="B211" s="1"/>
      <c r="C211" s="2"/>
      <c r="D211" s="1"/>
      <c r="E211" s="1"/>
      <c r="F211" s="3"/>
      <c r="G211" s="53"/>
      <c r="H211" s="53"/>
      <c r="I211" s="62"/>
      <c r="J211" s="96"/>
      <c r="K211" s="2"/>
      <c r="L211" s="2"/>
      <c r="M211" s="2"/>
      <c r="N211" s="233"/>
      <c r="O211" s="233"/>
      <c r="P211" s="233"/>
      <c r="Q211" s="233"/>
      <c r="R211" s="233"/>
      <c r="S211" s="233"/>
      <c r="T211" s="233"/>
      <c r="U211" s="233"/>
      <c r="V211" s="233"/>
      <c r="W211" s="233"/>
      <c r="X211" s="233"/>
    </row>
    <row r="212" spans="1:24" s="8" customFormat="1" ht="15.75" customHeight="1" x14ac:dyDescent="0.2">
      <c r="A212" s="1"/>
      <c r="B212" s="1"/>
      <c r="C212" s="2"/>
      <c r="D212" s="1"/>
      <c r="E212" s="1"/>
      <c r="F212" s="3"/>
      <c r="G212" s="53"/>
      <c r="H212" s="53"/>
      <c r="I212" s="62"/>
      <c r="J212" s="96"/>
      <c r="K212" s="2"/>
      <c r="L212" s="2"/>
      <c r="M212" s="2"/>
      <c r="N212" s="233"/>
      <c r="O212" s="233"/>
      <c r="P212" s="233"/>
      <c r="Q212" s="233"/>
      <c r="R212" s="233"/>
      <c r="S212" s="233"/>
      <c r="T212" s="233"/>
      <c r="U212" s="233"/>
      <c r="V212" s="233"/>
      <c r="W212" s="233"/>
      <c r="X212" s="233"/>
    </row>
    <row r="213" spans="1:24" s="8" customFormat="1" ht="15.75" customHeight="1" x14ac:dyDescent="0.2">
      <c r="A213" s="1"/>
      <c r="B213" s="1"/>
      <c r="C213" s="2"/>
      <c r="D213" s="1"/>
      <c r="E213" s="1"/>
      <c r="F213" s="3"/>
      <c r="G213" s="53"/>
      <c r="H213" s="53"/>
      <c r="I213" s="62"/>
      <c r="J213" s="96"/>
      <c r="K213" s="2"/>
      <c r="L213" s="2"/>
      <c r="M213" s="2"/>
      <c r="N213" s="233"/>
      <c r="O213" s="233"/>
      <c r="P213" s="233"/>
      <c r="Q213" s="233"/>
      <c r="R213" s="233"/>
      <c r="S213" s="233"/>
      <c r="T213" s="233"/>
      <c r="U213" s="233"/>
      <c r="V213" s="233"/>
      <c r="W213" s="233"/>
      <c r="X213" s="233"/>
    </row>
    <row r="214" spans="1:24" s="8" customFormat="1" ht="15.75" customHeight="1" x14ac:dyDescent="0.2">
      <c r="A214" s="1"/>
      <c r="B214" s="1"/>
      <c r="C214" s="2"/>
      <c r="D214" s="1"/>
      <c r="E214" s="1"/>
      <c r="F214" s="3"/>
      <c r="G214" s="53"/>
      <c r="H214" s="53"/>
      <c r="I214" s="62"/>
      <c r="J214" s="96"/>
      <c r="K214" s="2"/>
      <c r="L214" s="2"/>
      <c r="M214" s="2"/>
      <c r="N214" s="233"/>
      <c r="O214" s="233"/>
      <c r="P214" s="233"/>
      <c r="Q214" s="233"/>
      <c r="R214" s="233"/>
      <c r="S214" s="233"/>
      <c r="T214" s="233"/>
      <c r="U214" s="233"/>
      <c r="V214" s="233"/>
      <c r="W214" s="233"/>
      <c r="X214" s="233"/>
    </row>
    <row r="215" spans="1:24" s="8" customFormat="1" ht="15.75" customHeight="1" x14ac:dyDescent="0.2">
      <c r="A215" s="1"/>
      <c r="B215" s="1"/>
      <c r="C215" s="2"/>
      <c r="D215" s="1"/>
      <c r="E215" s="1"/>
      <c r="F215" s="3"/>
      <c r="G215" s="53"/>
      <c r="H215" s="53"/>
      <c r="I215" s="62"/>
      <c r="J215" s="96"/>
      <c r="K215" s="2"/>
      <c r="L215" s="2"/>
      <c r="M215" s="2"/>
      <c r="N215" s="233"/>
      <c r="O215" s="233"/>
      <c r="P215" s="233"/>
      <c r="Q215" s="233"/>
      <c r="R215" s="233"/>
      <c r="S215" s="233"/>
      <c r="T215" s="233"/>
      <c r="U215" s="233"/>
      <c r="V215" s="233"/>
      <c r="W215" s="233"/>
      <c r="X215" s="233"/>
    </row>
    <row r="216" spans="1:24" s="8" customFormat="1" ht="15.75" customHeight="1" x14ac:dyDescent="0.2">
      <c r="A216" s="1"/>
      <c r="B216" s="1"/>
      <c r="C216" s="2"/>
      <c r="D216" s="1"/>
      <c r="E216" s="1"/>
      <c r="F216" s="3"/>
      <c r="G216" s="53"/>
      <c r="H216" s="53"/>
      <c r="I216" s="62"/>
      <c r="J216" s="96"/>
      <c r="K216" s="2"/>
      <c r="L216" s="2"/>
      <c r="M216" s="2"/>
      <c r="N216" s="233"/>
      <c r="O216" s="233"/>
      <c r="P216" s="233"/>
      <c r="Q216" s="233"/>
      <c r="R216" s="233"/>
      <c r="S216" s="233"/>
      <c r="T216" s="233"/>
      <c r="U216" s="233"/>
      <c r="V216" s="233"/>
      <c r="W216" s="233"/>
      <c r="X216" s="233"/>
    </row>
    <row r="217" spans="1:24" s="8" customFormat="1" ht="15.75" customHeight="1" x14ac:dyDescent="0.2">
      <c r="A217" s="1"/>
      <c r="B217" s="1"/>
      <c r="C217" s="2"/>
      <c r="D217" s="1"/>
      <c r="E217" s="1"/>
      <c r="F217" s="3"/>
      <c r="G217" s="53"/>
      <c r="H217" s="53"/>
      <c r="I217" s="62"/>
      <c r="J217" s="96"/>
      <c r="K217" s="2"/>
      <c r="L217" s="2"/>
      <c r="M217" s="2"/>
      <c r="N217" s="233"/>
      <c r="O217" s="233"/>
      <c r="P217" s="233"/>
      <c r="Q217" s="233"/>
      <c r="R217" s="233"/>
      <c r="S217" s="233"/>
      <c r="T217" s="233"/>
      <c r="U217" s="233"/>
      <c r="V217" s="233"/>
      <c r="W217" s="233"/>
      <c r="X217" s="233"/>
    </row>
    <row r="218" spans="1:24" s="8" customFormat="1" ht="15.75" customHeight="1" x14ac:dyDescent="0.2">
      <c r="A218" s="1"/>
      <c r="B218" s="1"/>
      <c r="C218" s="2"/>
      <c r="D218" s="1"/>
      <c r="E218" s="1"/>
      <c r="F218" s="3"/>
      <c r="G218" s="53"/>
      <c r="H218" s="53"/>
      <c r="I218" s="62"/>
      <c r="J218" s="96"/>
      <c r="K218" s="2"/>
      <c r="L218" s="2"/>
      <c r="M218" s="2"/>
      <c r="N218" s="233"/>
      <c r="O218" s="233"/>
      <c r="P218" s="233"/>
      <c r="Q218" s="233"/>
      <c r="R218" s="233"/>
      <c r="S218" s="233"/>
      <c r="T218" s="233"/>
      <c r="U218" s="233"/>
      <c r="V218" s="233"/>
      <c r="W218" s="233"/>
      <c r="X218" s="233"/>
    </row>
    <row r="219" spans="1:24" s="8" customFormat="1" ht="15.75" customHeight="1" x14ac:dyDescent="0.2">
      <c r="A219" s="1"/>
      <c r="B219" s="1"/>
      <c r="C219" s="2"/>
      <c r="D219" s="1"/>
      <c r="E219" s="1"/>
      <c r="F219" s="3"/>
      <c r="G219" s="53"/>
      <c r="H219" s="53"/>
      <c r="I219" s="62"/>
      <c r="J219" s="96"/>
      <c r="K219" s="2"/>
      <c r="L219" s="2"/>
      <c r="M219" s="2"/>
      <c r="N219" s="233"/>
      <c r="O219" s="233"/>
      <c r="P219" s="233"/>
      <c r="Q219" s="233"/>
      <c r="R219" s="233"/>
      <c r="S219" s="233"/>
      <c r="T219" s="233"/>
      <c r="U219" s="233"/>
      <c r="V219" s="233"/>
      <c r="W219" s="233"/>
      <c r="X219" s="233"/>
    </row>
    <row r="220" spans="1:24" s="8" customFormat="1" ht="15.75" customHeight="1" x14ac:dyDescent="0.2">
      <c r="A220" s="1"/>
      <c r="B220" s="1"/>
      <c r="C220" s="2"/>
      <c r="D220" s="1"/>
      <c r="E220" s="1"/>
      <c r="F220" s="3"/>
      <c r="G220" s="53"/>
      <c r="H220" s="53"/>
      <c r="I220" s="62"/>
      <c r="J220" s="96"/>
      <c r="K220" s="2"/>
      <c r="L220" s="2"/>
      <c r="M220" s="2"/>
      <c r="N220" s="233"/>
      <c r="O220" s="233"/>
      <c r="P220" s="233"/>
      <c r="Q220" s="233"/>
      <c r="R220" s="233"/>
      <c r="S220" s="233"/>
      <c r="T220" s="233"/>
      <c r="U220" s="233"/>
      <c r="V220" s="233"/>
      <c r="W220" s="233"/>
      <c r="X220" s="233"/>
    </row>
    <row r="221" spans="1:24" s="8" customFormat="1" ht="15.75" customHeight="1" x14ac:dyDescent="0.2">
      <c r="A221" s="1"/>
      <c r="B221" s="1"/>
      <c r="C221" s="2"/>
      <c r="D221" s="1"/>
      <c r="E221" s="1"/>
      <c r="F221" s="3"/>
      <c r="G221" s="53"/>
      <c r="H221" s="53"/>
      <c r="I221" s="62"/>
      <c r="J221" s="96"/>
      <c r="K221" s="2"/>
      <c r="L221" s="2"/>
      <c r="M221" s="2"/>
      <c r="N221" s="233"/>
      <c r="O221" s="233"/>
      <c r="P221" s="233"/>
      <c r="Q221" s="233"/>
      <c r="R221" s="233"/>
      <c r="S221" s="233"/>
      <c r="T221" s="233"/>
      <c r="U221" s="233"/>
      <c r="V221" s="233"/>
      <c r="W221" s="233"/>
      <c r="X221" s="233"/>
    </row>
    <row r="222" spans="1:24" s="8" customFormat="1" ht="15.75" customHeight="1" x14ac:dyDescent="0.2">
      <c r="A222" s="1"/>
      <c r="B222" s="1"/>
      <c r="C222" s="2"/>
      <c r="D222" s="1"/>
      <c r="E222" s="1"/>
      <c r="F222" s="3"/>
      <c r="G222" s="53"/>
      <c r="H222" s="53"/>
      <c r="I222" s="62"/>
      <c r="J222" s="96"/>
      <c r="K222" s="2"/>
      <c r="L222" s="2"/>
      <c r="M222" s="2"/>
      <c r="N222" s="233"/>
      <c r="O222" s="233"/>
      <c r="P222" s="233"/>
      <c r="Q222" s="233"/>
      <c r="R222" s="233"/>
      <c r="S222" s="233"/>
      <c r="T222" s="233"/>
      <c r="U222" s="233"/>
      <c r="V222" s="233"/>
      <c r="W222" s="233"/>
      <c r="X222" s="233"/>
    </row>
    <row r="223" spans="1:24" s="8" customFormat="1" ht="15.75" customHeight="1" x14ac:dyDescent="0.2">
      <c r="A223" s="1"/>
      <c r="B223" s="1"/>
      <c r="C223" s="2"/>
      <c r="D223" s="1"/>
      <c r="E223" s="1"/>
      <c r="F223" s="3"/>
      <c r="G223" s="53"/>
      <c r="H223" s="53"/>
      <c r="I223" s="62"/>
      <c r="J223" s="96"/>
      <c r="K223" s="2"/>
      <c r="L223" s="2"/>
      <c r="M223" s="2"/>
      <c r="N223" s="233"/>
      <c r="O223" s="233"/>
      <c r="P223" s="233"/>
      <c r="Q223" s="233"/>
      <c r="R223" s="233"/>
      <c r="S223" s="233"/>
      <c r="T223" s="233"/>
      <c r="U223" s="233"/>
      <c r="V223" s="233"/>
      <c r="W223" s="233"/>
      <c r="X223" s="233"/>
    </row>
    <row r="224" spans="1:24" s="8" customFormat="1" ht="15.75" customHeight="1" x14ac:dyDescent="0.2">
      <c r="A224" s="1"/>
      <c r="B224" s="1"/>
      <c r="C224" s="2"/>
      <c r="D224" s="1"/>
      <c r="E224" s="1"/>
      <c r="F224" s="3"/>
      <c r="G224" s="53"/>
      <c r="H224" s="53"/>
      <c r="I224" s="62"/>
      <c r="J224" s="96"/>
      <c r="K224" s="2"/>
      <c r="L224" s="2"/>
      <c r="M224" s="2"/>
      <c r="N224" s="233"/>
      <c r="O224" s="233"/>
      <c r="P224" s="233"/>
      <c r="Q224" s="233"/>
      <c r="R224" s="233"/>
      <c r="S224" s="233"/>
      <c r="T224" s="233"/>
      <c r="U224" s="233"/>
      <c r="V224" s="233"/>
      <c r="W224" s="233"/>
      <c r="X224" s="233"/>
    </row>
    <row r="225" spans="1:24" s="8" customFormat="1" ht="15.75" customHeight="1" x14ac:dyDescent="0.2">
      <c r="A225" s="1"/>
      <c r="B225" s="1"/>
      <c r="C225" s="2"/>
      <c r="D225" s="1"/>
      <c r="E225" s="1"/>
      <c r="F225" s="3"/>
      <c r="G225" s="53"/>
      <c r="H225" s="53"/>
      <c r="I225" s="62"/>
      <c r="J225" s="96"/>
      <c r="K225" s="2"/>
      <c r="L225" s="2"/>
      <c r="M225" s="2"/>
      <c r="N225" s="233"/>
      <c r="O225" s="233"/>
      <c r="P225" s="233"/>
      <c r="Q225" s="233"/>
      <c r="R225" s="233"/>
      <c r="S225" s="233"/>
      <c r="T225" s="233"/>
      <c r="U225" s="233"/>
      <c r="V225" s="233"/>
      <c r="W225" s="233"/>
      <c r="X225" s="233"/>
    </row>
    <row r="226" spans="1:24" s="8" customFormat="1" ht="15.75" customHeight="1" x14ac:dyDescent="0.2">
      <c r="A226" s="1"/>
      <c r="B226" s="1"/>
      <c r="C226" s="2"/>
      <c r="D226" s="1"/>
      <c r="E226" s="1"/>
      <c r="F226" s="3"/>
      <c r="G226" s="53"/>
      <c r="H226" s="53"/>
      <c r="I226" s="62"/>
      <c r="J226" s="96"/>
      <c r="K226" s="2"/>
      <c r="L226" s="2"/>
      <c r="M226" s="2"/>
      <c r="N226" s="233"/>
      <c r="O226" s="233"/>
      <c r="P226" s="233"/>
      <c r="Q226" s="233"/>
      <c r="R226" s="233"/>
      <c r="S226" s="233"/>
      <c r="T226" s="233"/>
      <c r="U226" s="233"/>
      <c r="V226" s="233"/>
      <c r="W226" s="233"/>
      <c r="X226" s="233"/>
    </row>
    <row r="227" spans="1:24" s="8" customFormat="1" ht="15.75" customHeight="1" x14ac:dyDescent="0.2">
      <c r="A227" s="1"/>
      <c r="B227" s="1"/>
      <c r="C227" s="2"/>
      <c r="D227" s="1"/>
      <c r="E227" s="1"/>
      <c r="F227" s="3"/>
      <c r="G227" s="53"/>
      <c r="H227" s="53"/>
      <c r="I227" s="62"/>
      <c r="J227" s="96"/>
      <c r="K227" s="2"/>
      <c r="L227" s="2"/>
      <c r="M227" s="2"/>
      <c r="N227" s="233"/>
      <c r="O227" s="233"/>
      <c r="P227" s="233"/>
      <c r="Q227" s="233"/>
      <c r="R227" s="233"/>
      <c r="S227" s="233"/>
      <c r="T227" s="233"/>
      <c r="U227" s="233"/>
      <c r="V227" s="233"/>
      <c r="W227" s="233"/>
      <c r="X227" s="233"/>
    </row>
    <row r="228" spans="1:24" s="8" customFormat="1" ht="15.75" customHeight="1" x14ac:dyDescent="0.2">
      <c r="A228" s="1"/>
      <c r="B228" s="1"/>
      <c r="C228" s="2"/>
      <c r="D228" s="1"/>
      <c r="E228" s="1"/>
      <c r="F228" s="3"/>
      <c r="G228" s="53"/>
      <c r="H228" s="53"/>
      <c r="I228" s="62"/>
      <c r="J228" s="96"/>
      <c r="K228" s="2"/>
      <c r="L228" s="2"/>
      <c r="M228" s="2"/>
      <c r="N228" s="233"/>
      <c r="O228" s="233"/>
      <c r="P228" s="233"/>
      <c r="Q228" s="233"/>
      <c r="R228" s="233"/>
      <c r="S228" s="233"/>
      <c r="T228" s="233"/>
      <c r="U228" s="233"/>
      <c r="V228" s="233"/>
      <c r="W228" s="233"/>
      <c r="X228" s="233"/>
    </row>
    <row r="229" spans="1:24" s="8" customFormat="1" ht="15.75" customHeight="1" x14ac:dyDescent="0.2">
      <c r="A229" s="1"/>
      <c r="B229" s="1"/>
      <c r="C229" s="2"/>
      <c r="D229" s="1"/>
      <c r="E229" s="1"/>
      <c r="F229" s="3"/>
      <c r="G229" s="53"/>
      <c r="H229" s="53"/>
      <c r="I229" s="62"/>
      <c r="J229" s="96"/>
      <c r="K229" s="2"/>
      <c r="L229" s="2"/>
      <c r="M229" s="2"/>
      <c r="N229" s="233"/>
      <c r="O229" s="233"/>
      <c r="P229" s="233"/>
      <c r="Q229" s="233"/>
      <c r="R229" s="233"/>
      <c r="S229" s="233"/>
      <c r="T229" s="233"/>
      <c r="U229" s="233"/>
      <c r="V229" s="233"/>
      <c r="W229" s="233"/>
      <c r="X229" s="233"/>
    </row>
    <row r="230" spans="1:24" s="8" customFormat="1" ht="15.75" customHeight="1" x14ac:dyDescent="0.2">
      <c r="A230" s="1"/>
      <c r="B230" s="1"/>
      <c r="C230" s="2"/>
      <c r="D230" s="1"/>
      <c r="E230" s="1"/>
      <c r="F230" s="3"/>
      <c r="G230" s="53"/>
      <c r="H230" s="53"/>
      <c r="I230" s="62"/>
      <c r="J230" s="96"/>
      <c r="K230" s="2"/>
      <c r="L230" s="2"/>
      <c r="M230" s="2"/>
      <c r="N230" s="233"/>
      <c r="O230" s="233"/>
      <c r="P230" s="233"/>
      <c r="Q230" s="233"/>
      <c r="R230" s="233"/>
      <c r="S230" s="233"/>
      <c r="T230" s="233"/>
      <c r="U230" s="233"/>
      <c r="V230" s="233"/>
      <c r="W230" s="233"/>
      <c r="X230" s="233"/>
    </row>
    <row r="231" spans="1:24" s="8" customFormat="1" ht="15.75" customHeight="1" x14ac:dyDescent="0.2">
      <c r="A231" s="1"/>
      <c r="B231" s="1"/>
      <c r="C231" s="2"/>
      <c r="D231" s="1"/>
      <c r="E231" s="1"/>
      <c r="F231" s="3"/>
      <c r="G231" s="53"/>
      <c r="H231" s="53"/>
      <c r="I231" s="62"/>
      <c r="J231" s="96"/>
      <c r="K231" s="2"/>
      <c r="L231" s="2"/>
      <c r="M231" s="2"/>
      <c r="N231" s="233"/>
      <c r="O231" s="233"/>
      <c r="P231" s="233"/>
      <c r="Q231" s="233"/>
      <c r="R231" s="233"/>
      <c r="S231" s="233"/>
      <c r="T231" s="233"/>
      <c r="U231" s="233"/>
      <c r="V231" s="233"/>
      <c r="W231" s="233"/>
      <c r="X231" s="233"/>
    </row>
    <row r="232" spans="1:24" s="8" customFormat="1" ht="15.75" customHeight="1" x14ac:dyDescent="0.2">
      <c r="A232" s="1"/>
      <c r="B232" s="1"/>
      <c r="C232" s="2"/>
      <c r="D232" s="1"/>
      <c r="E232" s="1"/>
      <c r="F232" s="3"/>
      <c r="G232" s="53"/>
      <c r="H232" s="53"/>
      <c r="I232" s="62"/>
      <c r="J232" s="96"/>
      <c r="K232" s="2"/>
      <c r="L232" s="2"/>
      <c r="M232" s="2"/>
      <c r="N232" s="233"/>
      <c r="O232" s="233"/>
      <c r="P232" s="233"/>
      <c r="Q232" s="233"/>
      <c r="R232" s="233"/>
      <c r="S232" s="233"/>
      <c r="T232" s="233"/>
      <c r="U232" s="233"/>
      <c r="V232" s="233"/>
      <c r="W232" s="233"/>
      <c r="X232" s="233"/>
    </row>
    <row r="233" spans="1:24" s="8" customFormat="1" ht="15.75" customHeight="1" x14ac:dyDescent="0.2">
      <c r="A233" s="1"/>
      <c r="B233" s="1"/>
      <c r="C233" s="2"/>
      <c r="D233" s="1"/>
      <c r="E233" s="1"/>
      <c r="F233" s="3"/>
      <c r="G233" s="53"/>
      <c r="H233" s="53"/>
      <c r="I233" s="62"/>
      <c r="J233" s="96"/>
      <c r="K233" s="2"/>
      <c r="L233" s="2"/>
      <c r="M233" s="2"/>
      <c r="N233" s="233"/>
      <c r="O233" s="233"/>
      <c r="P233" s="233"/>
      <c r="Q233" s="233"/>
      <c r="R233" s="233"/>
      <c r="S233" s="233"/>
      <c r="T233" s="233"/>
      <c r="U233" s="233"/>
      <c r="V233" s="233"/>
      <c r="W233" s="233"/>
      <c r="X233" s="233"/>
    </row>
    <row r="234" spans="1:24" s="8" customFormat="1" ht="15.75" customHeight="1" x14ac:dyDescent="0.2">
      <c r="A234" s="1"/>
      <c r="B234" s="1"/>
      <c r="C234" s="2"/>
      <c r="D234" s="1"/>
      <c r="E234" s="1"/>
      <c r="F234" s="3"/>
      <c r="G234" s="53"/>
      <c r="H234" s="53"/>
      <c r="I234" s="62"/>
      <c r="J234" s="96"/>
      <c r="K234" s="2"/>
      <c r="L234" s="2"/>
      <c r="M234" s="2"/>
      <c r="N234" s="233"/>
      <c r="O234" s="233"/>
      <c r="P234" s="233"/>
      <c r="Q234" s="233"/>
      <c r="R234" s="233"/>
      <c r="S234" s="233"/>
      <c r="T234" s="233"/>
      <c r="U234" s="233"/>
      <c r="V234" s="233"/>
      <c r="W234" s="233"/>
      <c r="X234" s="233"/>
    </row>
    <row r="235" spans="1:24" s="8" customFormat="1" ht="15.75" customHeight="1" x14ac:dyDescent="0.2">
      <c r="A235" s="1"/>
      <c r="B235" s="1"/>
      <c r="C235" s="2"/>
      <c r="D235" s="1"/>
      <c r="E235" s="1"/>
      <c r="F235" s="3"/>
      <c r="G235" s="53"/>
      <c r="H235" s="53"/>
      <c r="I235" s="62"/>
      <c r="J235" s="96"/>
      <c r="K235" s="2"/>
      <c r="L235" s="2"/>
      <c r="M235" s="2"/>
      <c r="N235" s="233"/>
      <c r="O235" s="233"/>
      <c r="P235" s="233"/>
      <c r="Q235" s="233"/>
      <c r="R235" s="233"/>
      <c r="S235" s="233"/>
      <c r="T235" s="233"/>
      <c r="U235" s="233"/>
      <c r="V235" s="233"/>
      <c r="W235" s="233"/>
      <c r="X235" s="233"/>
    </row>
    <row r="236" spans="1:24" s="8" customFormat="1" ht="15.75" customHeight="1" x14ac:dyDescent="0.2">
      <c r="A236" s="1"/>
      <c r="B236" s="1"/>
      <c r="C236" s="2"/>
      <c r="D236" s="1"/>
      <c r="E236" s="1"/>
      <c r="F236" s="3"/>
      <c r="G236" s="53"/>
      <c r="H236" s="53"/>
      <c r="I236" s="62"/>
      <c r="J236" s="96"/>
      <c r="K236" s="2"/>
      <c r="L236" s="2"/>
      <c r="M236" s="2"/>
      <c r="N236" s="233"/>
      <c r="O236" s="233"/>
      <c r="P236" s="233"/>
      <c r="Q236" s="233"/>
      <c r="R236" s="233"/>
      <c r="S236" s="233"/>
      <c r="T236" s="233"/>
      <c r="U236" s="233"/>
      <c r="V236" s="233"/>
      <c r="W236" s="233"/>
      <c r="X236" s="233"/>
    </row>
    <row r="237" spans="1:24" s="8" customFormat="1" ht="15.75" customHeight="1" x14ac:dyDescent="0.2">
      <c r="A237" s="1"/>
      <c r="B237" s="1"/>
      <c r="C237" s="2"/>
      <c r="D237" s="1"/>
      <c r="E237" s="1"/>
      <c r="F237" s="3"/>
      <c r="G237" s="53"/>
      <c r="H237" s="53"/>
      <c r="I237" s="62"/>
      <c r="J237" s="96"/>
      <c r="K237" s="2"/>
      <c r="L237" s="2"/>
      <c r="M237" s="2"/>
      <c r="N237" s="233"/>
      <c r="O237" s="233"/>
      <c r="P237" s="233"/>
      <c r="Q237" s="233"/>
      <c r="R237" s="233"/>
      <c r="S237" s="233"/>
      <c r="T237" s="233"/>
      <c r="U237" s="233"/>
      <c r="V237" s="233"/>
      <c r="W237" s="233"/>
      <c r="X237" s="233"/>
    </row>
    <row r="238" spans="1:24" s="8" customFormat="1" ht="15.75" customHeight="1" x14ac:dyDescent="0.2">
      <c r="A238" s="1"/>
      <c r="B238" s="1"/>
      <c r="C238" s="2"/>
      <c r="D238" s="1"/>
      <c r="E238" s="1"/>
      <c r="F238" s="3"/>
      <c r="G238" s="53"/>
      <c r="H238" s="53"/>
      <c r="I238" s="62"/>
      <c r="J238" s="96"/>
      <c r="K238" s="2"/>
      <c r="L238" s="2"/>
      <c r="M238" s="2"/>
      <c r="N238" s="233"/>
      <c r="O238" s="233"/>
      <c r="P238" s="233"/>
      <c r="Q238" s="233"/>
      <c r="R238" s="233"/>
      <c r="S238" s="233"/>
      <c r="T238" s="233"/>
      <c r="U238" s="233"/>
      <c r="V238" s="233"/>
      <c r="W238" s="233"/>
      <c r="X238" s="233"/>
    </row>
    <row r="239" spans="1:24" s="8" customFormat="1" ht="15.75" customHeight="1" x14ac:dyDescent="0.2">
      <c r="A239" s="1"/>
      <c r="B239" s="1"/>
      <c r="C239" s="2"/>
      <c r="D239" s="1"/>
      <c r="E239" s="1"/>
      <c r="F239" s="3"/>
      <c r="G239" s="53"/>
      <c r="H239" s="53"/>
      <c r="I239" s="62"/>
      <c r="J239" s="96"/>
      <c r="K239" s="2"/>
      <c r="L239" s="2"/>
      <c r="M239" s="2"/>
      <c r="N239" s="233"/>
      <c r="O239" s="233"/>
      <c r="P239" s="233"/>
      <c r="Q239" s="233"/>
      <c r="R239" s="233"/>
      <c r="S239" s="233"/>
      <c r="T239" s="233"/>
      <c r="U239" s="233"/>
      <c r="V239" s="233"/>
      <c r="W239" s="233"/>
      <c r="X239" s="233"/>
    </row>
    <row r="240" spans="1:24" s="8" customFormat="1" ht="15.75" customHeight="1" x14ac:dyDescent="0.2">
      <c r="A240" s="1"/>
      <c r="B240" s="1"/>
      <c r="C240" s="2"/>
      <c r="D240" s="1"/>
      <c r="E240" s="1"/>
      <c r="F240" s="3"/>
      <c r="G240" s="53"/>
      <c r="H240" s="53"/>
      <c r="I240" s="62"/>
      <c r="J240" s="96"/>
      <c r="K240" s="2"/>
      <c r="L240" s="2"/>
      <c r="M240" s="2"/>
      <c r="N240" s="233"/>
      <c r="O240" s="233"/>
      <c r="P240" s="233"/>
      <c r="Q240" s="233"/>
      <c r="R240" s="233"/>
      <c r="S240" s="233"/>
      <c r="T240" s="233"/>
      <c r="U240" s="233"/>
      <c r="V240" s="233"/>
      <c r="W240" s="233"/>
      <c r="X240" s="233"/>
    </row>
    <row r="241" spans="1:24" s="8" customFormat="1" ht="15.75" customHeight="1" x14ac:dyDescent="0.2">
      <c r="A241" s="1"/>
      <c r="B241" s="1"/>
      <c r="C241" s="2"/>
      <c r="D241" s="1"/>
      <c r="E241" s="1"/>
      <c r="F241" s="3"/>
      <c r="G241" s="53"/>
      <c r="H241" s="53"/>
      <c r="I241" s="62"/>
      <c r="J241" s="96"/>
      <c r="K241" s="2"/>
      <c r="L241" s="2"/>
      <c r="M241" s="2"/>
      <c r="N241" s="233"/>
      <c r="O241" s="233"/>
      <c r="P241" s="233"/>
      <c r="Q241" s="233"/>
      <c r="R241" s="233"/>
      <c r="S241" s="233"/>
      <c r="T241" s="233"/>
      <c r="U241" s="233"/>
      <c r="V241" s="233"/>
      <c r="W241" s="233"/>
      <c r="X241" s="233"/>
    </row>
    <row r="242" spans="1:24" s="8" customFormat="1" ht="15.75" customHeight="1" x14ac:dyDescent="0.2">
      <c r="A242" s="1"/>
      <c r="B242" s="1"/>
      <c r="C242" s="2"/>
      <c r="D242" s="1"/>
      <c r="E242" s="1"/>
      <c r="F242" s="3"/>
      <c r="G242" s="53"/>
      <c r="H242" s="53"/>
      <c r="I242" s="62"/>
      <c r="J242" s="96"/>
      <c r="K242" s="2"/>
      <c r="L242" s="2"/>
      <c r="M242" s="2"/>
      <c r="N242" s="233"/>
      <c r="O242" s="233"/>
      <c r="P242" s="233"/>
      <c r="Q242" s="233"/>
      <c r="R242" s="233"/>
      <c r="S242" s="233"/>
      <c r="T242" s="233"/>
      <c r="U242" s="233"/>
      <c r="V242" s="233"/>
      <c r="W242" s="233"/>
      <c r="X242" s="233"/>
    </row>
    <row r="243" spans="1:24" s="8" customFormat="1" ht="15.75" customHeight="1" x14ac:dyDescent="0.2">
      <c r="A243" s="1"/>
      <c r="B243" s="1"/>
      <c r="C243" s="2"/>
      <c r="D243" s="1"/>
      <c r="E243" s="1"/>
      <c r="F243" s="3"/>
      <c r="G243" s="53"/>
      <c r="H243" s="53"/>
      <c r="I243" s="62"/>
      <c r="J243" s="96"/>
      <c r="K243" s="2"/>
      <c r="L243" s="2"/>
      <c r="M243" s="2"/>
      <c r="N243" s="233"/>
      <c r="O243" s="233"/>
      <c r="P243" s="233"/>
      <c r="Q243" s="233"/>
      <c r="R243" s="233"/>
      <c r="S243" s="233"/>
      <c r="T243" s="233"/>
      <c r="U243" s="233"/>
      <c r="V243" s="233"/>
      <c r="W243" s="233"/>
      <c r="X243" s="233"/>
    </row>
    <row r="244" spans="1:24" s="8" customFormat="1" ht="15.75" customHeight="1" x14ac:dyDescent="0.2">
      <c r="A244" s="1"/>
      <c r="B244" s="1"/>
      <c r="C244" s="2"/>
      <c r="D244" s="1"/>
      <c r="E244" s="1"/>
      <c r="F244" s="3"/>
      <c r="G244" s="53"/>
      <c r="H244" s="53"/>
      <c r="I244" s="62"/>
      <c r="J244" s="96"/>
      <c r="K244" s="2"/>
      <c r="L244" s="2"/>
      <c r="M244" s="2"/>
      <c r="N244" s="233"/>
      <c r="O244" s="233"/>
      <c r="P244" s="233"/>
      <c r="Q244" s="233"/>
      <c r="R244" s="233"/>
      <c r="S244" s="233"/>
      <c r="T244" s="233"/>
      <c r="U244" s="233"/>
      <c r="V244" s="233"/>
      <c r="W244" s="233"/>
      <c r="X244" s="233"/>
    </row>
    <row r="245" spans="1:24" s="8" customFormat="1" ht="15.75" customHeight="1" x14ac:dyDescent="0.2">
      <c r="A245" s="1"/>
      <c r="B245" s="1"/>
      <c r="C245" s="2"/>
      <c r="D245" s="1"/>
      <c r="E245" s="1"/>
      <c r="F245" s="3"/>
      <c r="G245" s="53"/>
      <c r="H245" s="53"/>
      <c r="I245" s="62"/>
      <c r="J245" s="96"/>
      <c r="K245" s="2"/>
      <c r="L245" s="2"/>
      <c r="M245" s="2"/>
      <c r="N245" s="233"/>
      <c r="O245" s="233"/>
      <c r="P245" s="233"/>
      <c r="Q245" s="233"/>
      <c r="R245" s="233"/>
      <c r="S245" s="233"/>
      <c r="T245" s="233"/>
      <c r="U245" s="233"/>
      <c r="V245" s="233"/>
      <c r="W245" s="233"/>
      <c r="X245" s="233"/>
    </row>
    <row r="246" spans="1:24" s="8" customFormat="1" ht="15.75" customHeight="1" x14ac:dyDescent="0.2">
      <c r="A246" s="1"/>
      <c r="B246" s="1"/>
      <c r="C246" s="2"/>
      <c r="D246" s="1"/>
      <c r="E246" s="1"/>
      <c r="F246" s="3"/>
      <c r="G246" s="53"/>
      <c r="H246" s="53"/>
      <c r="I246" s="62"/>
      <c r="J246" s="96"/>
      <c r="K246" s="2"/>
      <c r="L246" s="2"/>
      <c r="M246" s="2"/>
      <c r="N246" s="233"/>
      <c r="O246" s="233"/>
      <c r="P246" s="233"/>
      <c r="Q246" s="233"/>
      <c r="R246" s="233"/>
      <c r="S246" s="233"/>
      <c r="T246" s="233"/>
      <c r="U246" s="233"/>
      <c r="V246" s="233"/>
      <c r="W246" s="233"/>
      <c r="X246" s="233"/>
    </row>
    <row r="247" spans="1:24" s="8" customFormat="1" ht="15.75" customHeight="1" x14ac:dyDescent="0.2">
      <c r="A247" s="1"/>
      <c r="B247" s="1"/>
      <c r="C247" s="2"/>
      <c r="D247" s="1"/>
      <c r="E247" s="1"/>
      <c r="F247" s="3"/>
      <c r="G247" s="53"/>
      <c r="H247" s="53"/>
      <c r="I247" s="62"/>
      <c r="J247" s="96"/>
      <c r="K247" s="2"/>
      <c r="L247" s="2"/>
      <c r="M247" s="2"/>
      <c r="N247" s="233"/>
      <c r="O247" s="233"/>
      <c r="P247" s="233"/>
      <c r="Q247" s="233"/>
      <c r="R247" s="233"/>
      <c r="S247" s="233"/>
      <c r="T247" s="233"/>
      <c r="U247" s="233"/>
      <c r="V247" s="233"/>
      <c r="W247" s="233"/>
      <c r="X247" s="233"/>
    </row>
    <row r="248" spans="1:24" s="8" customFormat="1" ht="15.75" customHeight="1" x14ac:dyDescent="0.2">
      <c r="A248" s="1"/>
      <c r="B248" s="1"/>
      <c r="C248" s="2"/>
      <c r="D248" s="1"/>
      <c r="E248" s="1"/>
      <c r="F248" s="3"/>
      <c r="G248" s="53"/>
      <c r="H248" s="53"/>
      <c r="I248" s="62"/>
      <c r="J248" s="96"/>
      <c r="K248" s="2"/>
      <c r="L248" s="2"/>
      <c r="M248" s="2"/>
      <c r="N248" s="233"/>
      <c r="O248" s="233"/>
      <c r="P248" s="233"/>
      <c r="Q248" s="233"/>
      <c r="R248" s="233"/>
      <c r="S248" s="233"/>
      <c r="T248" s="233"/>
      <c r="U248" s="233"/>
      <c r="V248" s="233"/>
      <c r="W248" s="233"/>
      <c r="X248" s="233"/>
    </row>
    <row r="249" spans="1:24" s="8" customFormat="1" ht="15.75" customHeight="1" x14ac:dyDescent="0.2">
      <c r="A249" s="1"/>
      <c r="B249" s="1"/>
      <c r="C249" s="2"/>
      <c r="D249" s="1"/>
      <c r="E249" s="1"/>
      <c r="F249" s="3"/>
      <c r="G249" s="53"/>
      <c r="H249" s="53"/>
      <c r="I249" s="62"/>
      <c r="J249" s="96"/>
      <c r="K249" s="2"/>
      <c r="L249" s="2"/>
      <c r="M249" s="2"/>
      <c r="N249" s="233"/>
      <c r="O249" s="233"/>
      <c r="P249" s="233"/>
      <c r="Q249" s="233"/>
      <c r="R249" s="233"/>
      <c r="S249" s="233"/>
      <c r="T249" s="233"/>
      <c r="U249" s="233"/>
      <c r="V249" s="233"/>
      <c r="W249" s="233"/>
      <c r="X249" s="233"/>
    </row>
    <row r="250" spans="1:24" s="8" customFormat="1" ht="15.75" customHeight="1" x14ac:dyDescent="0.2">
      <c r="A250" s="1"/>
      <c r="B250" s="1"/>
      <c r="C250" s="2"/>
      <c r="D250" s="1"/>
      <c r="E250" s="1"/>
      <c r="F250" s="3"/>
      <c r="G250" s="53"/>
      <c r="H250" s="53"/>
      <c r="I250" s="62"/>
      <c r="J250" s="96"/>
      <c r="K250" s="2"/>
      <c r="L250" s="2"/>
      <c r="M250" s="2"/>
      <c r="N250" s="233"/>
      <c r="O250" s="233"/>
      <c r="P250" s="233"/>
      <c r="Q250" s="233"/>
      <c r="R250" s="233"/>
      <c r="S250" s="233"/>
      <c r="T250" s="233"/>
      <c r="U250" s="233"/>
      <c r="V250" s="233"/>
      <c r="W250" s="233"/>
      <c r="X250" s="233"/>
    </row>
    <row r="251" spans="1:24" s="8" customFormat="1" ht="15.75" customHeight="1" x14ac:dyDescent="0.2">
      <c r="A251" s="1"/>
      <c r="B251" s="1"/>
      <c r="C251" s="2"/>
      <c r="D251" s="1"/>
      <c r="E251" s="1"/>
      <c r="F251" s="3"/>
      <c r="G251" s="53"/>
      <c r="H251" s="53"/>
      <c r="I251" s="62"/>
      <c r="J251" s="96"/>
      <c r="K251" s="2"/>
      <c r="L251" s="2"/>
      <c r="M251" s="2"/>
      <c r="N251" s="233"/>
      <c r="O251" s="233"/>
      <c r="P251" s="233"/>
      <c r="Q251" s="233"/>
      <c r="R251" s="233"/>
      <c r="S251" s="233"/>
      <c r="T251" s="233"/>
      <c r="U251" s="233"/>
      <c r="V251" s="233"/>
      <c r="W251" s="233"/>
      <c r="X251" s="233"/>
    </row>
    <row r="252" spans="1:24" s="8" customFormat="1" ht="15.75" customHeight="1" x14ac:dyDescent="0.2">
      <c r="A252" s="1"/>
      <c r="B252" s="1"/>
      <c r="C252" s="2"/>
      <c r="D252" s="1"/>
      <c r="E252" s="1"/>
      <c r="F252" s="3"/>
      <c r="G252" s="53"/>
      <c r="H252" s="53"/>
      <c r="I252" s="62"/>
      <c r="J252" s="96"/>
      <c r="K252" s="2"/>
      <c r="L252" s="2"/>
      <c r="M252" s="2"/>
      <c r="N252" s="233"/>
      <c r="O252" s="233"/>
      <c r="P252" s="233"/>
      <c r="Q252" s="233"/>
      <c r="R252" s="233"/>
      <c r="S252" s="233"/>
      <c r="T252" s="233"/>
      <c r="U252" s="233"/>
      <c r="V252" s="233"/>
      <c r="W252" s="233"/>
      <c r="X252" s="233"/>
    </row>
    <row r="253" spans="1:24" s="8" customFormat="1" ht="15.75" customHeight="1" x14ac:dyDescent="0.2">
      <c r="A253" s="1"/>
      <c r="B253" s="1"/>
      <c r="C253" s="2"/>
      <c r="D253" s="1"/>
      <c r="E253" s="1"/>
      <c r="F253" s="3"/>
      <c r="G253" s="53"/>
      <c r="H253" s="53"/>
      <c r="I253" s="62"/>
      <c r="J253" s="96"/>
      <c r="K253" s="2"/>
      <c r="L253" s="2"/>
      <c r="M253" s="2"/>
      <c r="N253" s="233"/>
      <c r="O253" s="233"/>
      <c r="P253" s="233"/>
      <c r="Q253" s="233"/>
      <c r="R253" s="233"/>
      <c r="S253" s="233"/>
      <c r="T253" s="233"/>
      <c r="U253" s="233"/>
      <c r="V253" s="233"/>
      <c r="W253" s="233"/>
      <c r="X253" s="233"/>
    </row>
    <row r="254" spans="1:24" s="8" customFormat="1" ht="15.75" customHeight="1" x14ac:dyDescent="0.2">
      <c r="A254" s="1"/>
      <c r="B254" s="1"/>
      <c r="C254" s="2"/>
      <c r="D254" s="1"/>
      <c r="E254" s="1"/>
      <c r="F254" s="3"/>
      <c r="G254" s="53"/>
      <c r="H254" s="53"/>
      <c r="I254" s="62"/>
      <c r="J254" s="96"/>
      <c r="K254" s="2"/>
      <c r="L254" s="2"/>
      <c r="M254" s="2"/>
      <c r="N254" s="233"/>
      <c r="O254" s="233"/>
      <c r="P254" s="233"/>
      <c r="Q254" s="233"/>
      <c r="R254" s="233"/>
      <c r="S254" s="233"/>
      <c r="T254" s="233"/>
      <c r="U254" s="233"/>
      <c r="V254" s="233"/>
      <c r="W254" s="233"/>
      <c r="X254" s="233"/>
    </row>
    <row r="255" spans="1:24" s="8" customFormat="1" ht="15.75" customHeight="1" x14ac:dyDescent="0.2">
      <c r="A255" s="1"/>
      <c r="B255" s="1"/>
      <c r="C255" s="2"/>
      <c r="D255" s="1"/>
      <c r="E255" s="1"/>
      <c r="F255" s="3"/>
      <c r="G255" s="53"/>
      <c r="H255" s="53"/>
      <c r="I255" s="62"/>
      <c r="J255" s="96"/>
      <c r="K255" s="2"/>
      <c r="L255" s="2"/>
      <c r="M255" s="2"/>
      <c r="N255" s="233"/>
      <c r="O255" s="233"/>
      <c r="P255" s="233"/>
      <c r="Q255" s="233"/>
      <c r="R255" s="233"/>
      <c r="S255" s="233"/>
      <c r="T255" s="233"/>
      <c r="U255" s="233"/>
      <c r="V255" s="233"/>
      <c r="W255" s="233"/>
      <c r="X255" s="233"/>
    </row>
    <row r="256" spans="1:24" s="8" customFormat="1" ht="15.75" customHeight="1" x14ac:dyDescent="0.2">
      <c r="A256" s="1"/>
      <c r="B256" s="1"/>
      <c r="C256" s="2"/>
      <c r="D256" s="1"/>
      <c r="E256" s="1"/>
      <c r="F256" s="3"/>
      <c r="G256" s="53"/>
      <c r="H256" s="53"/>
      <c r="I256" s="62"/>
      <c r="J256" s="96"/>
      <c r="K256" s="2"/>
      <c r="L256" s="2"/>
      <c r="M256" s="2"/>
      <c r="N256" s="233"/>
      <c r="O256" s="233"/>
      <c r="P256" s="233"/>
      <c r="Q256" s="233"/>
      <c r="R256" s="233"/>
      <c r="S256" s="233"/>
      <c r="T256" s="233"/>
      <c r="U256" s="233"/>
      <c r="V256" s="233"/>
      <c r="W256" s="233"/>
      <c r="X256" s="233"/>
    </row>
    <row r="257" spans="1:24" s="8" customFormat="1" ht="15.75" customHeight="1" x14ac:dyDescent="0.2">
      <c r="A257" s="1"/>
      <c r="B257" s="1"/>
      <c r="C257" s="2"/>
      <c r="D257" s="1"/>
      <c r="E257" s="1"/>
      <c r="F257" s="3"/>
      <c r="G257" s="53"/>
      <c r="H257" s="53"/>
      <c r="I257" s="62"/>
      <c r="J257" s="96"/>
      <c r="K257" s="2"/>
      <c r="L257" s="2"/>
      <c r="M257" s="2"/>
      <c r="N257" s="233"/>
      <c r="O257" s="233"/>
      <c r="P257" s="233"/>
      <c r="Q257" s="233"/>
      <c r="R257" s="233"/>
      <c r="S257" s="233"/>
      <c r="T257" s="233"/>
      <c r="U257" s="233"/>
      <c r="V257" s="233"/>
      <c r="W257" s="233"/>
      <c r="X257" s="233"/>
    </row>
    <row r="258" spans="1:24" s="8" customFormat="1" ht="15.75" customHeight="1" x14ac:dyDescent="0.2">
      <c r="A258" s="1"/>
      <c r="B258" s="1"/>
      <c r="C258" s="2"/>
      <c r="D258" s="1"/>
      <c r="E258" s="1"/>
      <c r="F258" s="3"/>
      <c r="G258" s="53"/>
      <c r="H258" s="53"/>
      <c r="I258" s="62"/>
      <c r="J258" s="96"/>
      <c r="K258" s="2"/>
      <c r="L258" s="2"/>
      <c r="M258" s="2"/>
      <c r="N258" s="233"/>
      <c r="O258" s="233"/>
      <c r="P258" s="233"/>
      <c r="Q258" s="233"/>
      <c r="R258" s="233"/>
      <c r="S258" s="233"/>
      <c r="T258" s="233"/>
      <c r="U258" s="233"/>
      <c r="V258" s="233"/>
      <c r="W258" s="233"/>
      <c r="X258" s="233"/>
    </row>
    <row r="259" spans="1:24" s="8" customFormat="1" ht="15.75" customHeight="1" x14ac:dyDescent="0.2">
      <c r="A259" s="1"/>
      <c r="B259" s="1"/>
      <c r="C259" s="2"/>
      <c r="D259" s="1"/>
      <c r="E259" s="1"/>
      <c r="F259" s="3"/>
      <c r="G259" s="53"/>
      <c r="H259" s="53"/>
      <c r="I259" s="62"/>
      <c r="J259" s="96"/>
      <c r="K259" s="2"/>
      <c r="L259" s="2"/>
      <c r="M259" s="2"/>
      <c r="N259" s="233"/>
      <c r="O259" s="233"/>
      <c r="P259" s="233"/>
      <c r="Q259" s="233"/>
      <c r="R259" s="233"/>
      <c r="S259" s="233"/>
      <c r="T259" s="233"/>
      <c r="U259" s="233"/>
      <c r="V259" s="233"/>
      <c r="W259" s="233"/>
      <c r="X259" s="233"/>
    </row>
    <row r="260" spans="1:24" s="8" customFormat="1" ht="15.75" customHeight="1" x14ac:dyDescent="0.2">
      <c r="A260" s="1"/>
      <c r="B260" s="1"/>
      <c r="C260" s="2"/>
      <c r="D260" s="1"/>
      <c r="E260" s="1"/>
      <c r="F260" s="3"/>
      <c r="G260" s="53"/>
      <c r="H260" s="53"/>
      <c r="I260" s="62"/>
      <c r="J260" s="96"/>
      <c r="K260" s="2"/>
      <c r="L260" s="2"/>
      <c r="M260" s="2"/>
      <c r="N260" s="233"/>
      <c r="O260" s="233"/>
      <c r="P260" s="233"/>
      <c r="Q260" s="233"/>
      <c r="R260" s="233"/>
      <c r="S260" s="233"/>
      <c r="T260" s="233"/>
      <c r="U260" s="233"/>
      <c r="V260" s="233"/>
      <c r="W260" s="233"/>
      <c r="X260" s="233"/>
    </row>
    <row r="261" spans="1:24" s="8" customFormat="1" ht="15.75" customHeight="1" x14ac:dyDescent="0.2">
      <c r="A261" s="1"/>
      <c r="B261" s="1"/>
      <c r="C261" s="2"/>
      <c r="D261" s="1"/>
      <c r="E261" s="1"/>
      <c r="F261" s="3"/>
      <c r="G261" s="53"/>
      <c r="H261" s="53"/>
      <c r="I261" s="62"/>
      <c r="J261" s="96"/>
      <c r="K261" s="2"/>
      <c r="L261" s="2"/>
      <c r="M261" s="2"/>
      <c r="N261" s="233"/>
      <c r="O261" s="233"/>
      <c r="P261" s="233"/>
      <c r="Q261" s="233"/>
      <c r="R261" s="233"/>
      <c r="S261" s="233"/>
      <c r="T261" s="233"/>
      <c r="U261" s="233"/>
      <c r="V261" s="233"/>
      <c r="W261" s="233"/>
      <c r="X261" s="233"/>
    </row>
    <row r="262" spans="1:24" s="8" customFormat="1" ht="15.75" customHeight="1" x14ac:dyDescent="0.2">
      <c r="A262" s="1"/>
      <c r="B262" s="1"/>
      <c r="C262" s="2"/>
      <c r="D262" s="1"/>
      <c r="E262" s="1"/>
      <c r="F262" s="3"/>
      <c r="G262" s="53"/>
      <c r="H262" s="53"/>
      <c r="I262" s="62"/>
      <c r="J262" s="96"/>
      <c r="K262" s="2"/>
      <c r="L262" s="2"/>
      <c r="M262" s="2"/>
      <c r="N262" s="233"/>
      <c r="O262" s="233"/>
      <c r="P262" s="233"/>
      <c r="Q262" s="233"/>
      <c r="R262" s="233"/>
      <c r="S262" s="233"/>
      <c r="T262" s="233"/>
      <c r="U262" s="233"/>
      <c r="V262" s="233"/>
      <c r="W262" s="233"/>
      <c r="X262" s="233"/>
    </row>
    <row r="263" spans="1:24" s="8" customFormat="1" ht="15.75" customHeight="1" x14ac:dyDescent="0.2">
      <c r="A263" s="1"/>
      <c r="B263" s="1"/>
      <c r="C263" s="2"/>
      <c r="D263" s="1"/>
      <c r="E263" s="1"/>
      <c r="F263" s="3"/>
      <c r="G263" s="53"/>
      <c r="H263" s="53"/>
      <c r="I263" s="62"/>
      <c r="J263" s="96"/>
      <c r="K263" s="2"/>
      <c r="L263" s="2"/>
      <c r="M263" s="2"/>
      <c r="N263" s="233"/>
      <c r="O263" s="233"/>
      <c r="P263" s="233"/>
      <c r="Q263" s="233"/>
      <c r="R263" s="233"/>
      <c r="S263" s="233"/>
      <c r="T263" s="233"/>
      <c r="U263" s="233"/>
      <c r="V263" s="233"/>
      <c r="W263" s="233"/>
      <c r="X263" s="233"/>
    </row>
    <row r="264" spans="1:24" s="8" customFormat="1" ht="15.75" customHeight="1" x14ac:dyDescent="0.2">
      <c r="A264" s="1"/>
      <c r="B264" s="1"/>
      <c r="C264" s="2"/>
      <c r="D264" s="1"/>
      <c r="E264" s="1"/>
      <c r="F264" s="3"/>
      <c r="G264" s="53"/>
      <c r="H264" s="53"/>
      <c r="I264" s="62"/>
      <c r="J264" s="96"/>
      <c r="K264" s="2"/>
      <c r="L264" s="2"/>
      <c r="M264" s="2"/>
      <c r="N264" s="233"/>
      <c r="O264" s="233"/>
      <c r="P264" s="233"/>
      <c r="Q264" s="233"/>
      <c r="R264" s="233"/>
      <c r="S264" s="233"/>
      <c r="T264" s="233"/>
      <c r="U264" s="233"/>
      <c r="V264" s="233"/>
      <c r="W264" s="233"/>
      <c r="X264" s="233"/>
    </row>
    <row r="265" spans="1:24" s="8" customFormat="1" ht="15.75" customHeight="1" x14ac:dyDescent="0.2">
      <c r="A265" s="1"/>
      <c r="B265" s="1"/>
      <c r="C265" s="2"/>
      <c r="D265" s="1"/>
      <c r="E265" s="1"/>
      <c r="F265" s="3"/>
      <c r="G265" s="53"/>
      <c r="H265" s="53"/>
      <c r="I265" s="62"/>
      <c r="J265" s="96"/>
      <c r="K265" s="2"/>
      <c r="L265" s="2"/>
      <c r="M265" s="2"/>
      <c r="N265" s="233"/>
      <c r="O265" s="233"/>
      <c r="P265" s="233"/>
      <c r="Q265" s="233"/>
      <c r="R265" s="233"/>
      <c r="S265" s="233"/>
      <c r="T265" s="233"/>
      <c r="U265" s="233"/>
      <c r="V265" s="233"/>
      <c r="W265" s="233"/>
      <c r="X265" s="233"/>
    </row>
    <row r="266" spans="1:24" s="8" customFormat="1" ht="15.75" customHeight="1" x14ac:dyDescent="0.2">
      <c r="A266" s="1"/>
      <c r="B266" s="1"/>
      <c r="C266" s="2"/>
      <c r="D266" s="1"/>
      <c r="E266" s="1"/>
      <c r="F266" s="3"/>
      <c r="G266" s="53"/>
      <c r="H266" s="53"/>
      <c r="I266" s="62"/>
      <c r="J266" s="96"/>
      <c r="K266" s="2"/>
      <c r="L266" s="2"/>
      <c r="M266" s="2"/>
      <c r="N266" s="233"/>
      <c r="O266" s="233"/>
      <c r="P266" s="233"/>
      <c r="Q266" s="233"/>
      <c r="R266" s="233"/>
      <c r="S266" s="233"/>
      <c r="T266" s="233"/>
      <c r="U266" s="233"/>
      <c r="V266" s="233"/>
      <c r="W266" s="233"/>
      <c r="X266" s="233"/>
    </row>
    <row r="267" spans="1:24" s="8" customFormat="1" ht="15.75" customHeight="1" x14ac:dyDescent="0.2">
      <c r="A267" s="1"/>
      <c r="B267" s="1"/>
      <c r="C267" s="2"/>
      <c r="D267" s="1"/>
      <c r="E267" s="1"/>
      <c r="F267" s="3"/>
      <c r="G267" s="53"/>
      <c r="H267" s="53"/>
      <c r="I267" s="62"/>
      <c r="J267" s="96"/>
      <c r="K267" s="2"/>
      <c r="L267" s="2"/>
      <c r="M267" s="2"/>
      <c r="N267" s="233"/>
      <c r="O267" s="233"/>
      <c r="P267" s="233"/>
      <c r="Q267" s="233"/>
      <c r="R267" s="233"/>
      <c r="S267" s="233"/>
      <c r="T267" s="233"/>
      <c r="U267" s="233"/>
      <c r="V267" s="233"/>
      <c r="W267" s="233"/>
      <c r="X267" s="233"/>
    </row>
    <row r="268" spans="1:24" s="8" customFormat="1" ht="15.75" customHeight="1" x14ac:dyDescent="0.2">
      <c r="A268" s="1"/>
      <c r="B268" s="1"/>
      <c r="C268" s="2"/>
      <c r="D268" s="1"/>
      <c r="E268" s="1"/>
      <c r="F268" s="3"/>
      <c r="G268" s="53"/>
      <c r="H268" s="53"/>
      <c r="I268" s="62"/>
      <c r="J268" s="96"/>
      <c r="K268" s="2"/>
      <c r="L268" s="2"/>
      <c r="M268" s="2"/>
      <c r="N268" s="233"/>
      <c r="O268" s="233"/>
      <c r="P268" s="233"/>
      <c r="Q268" s="233"/>
      <c r="R268" s="233"/>
      <c r="S268" s="233"/>
      <c r="T268" s="233"/>
      <c r="U268" s="233"/>
      <c r="V268" s="233"/>
      <c r="W268" s="233"/>
      <c r="X268" s="233"/>
    </row>
    <row r="269" spans="1:24" s="8" customFormat="1" ht="15.75" customHeight="1" x14ac:dyDescent="0.2">
      <c r="A269" s="1"/>
      <c r="B269" s="1"/>
      <c r="C269" s="2"/>
      <c r="D269" s="1"/>
      <c r="E269" s="1"/>
      <c r="F269" s="3"/>
      <c r="G269" s="53"/>
      <c r="H269" s="53"/>
      <c r="I269" s="62"/>
      <c r="J269" s="96"/>
      <c r="K269" s="2"/>
      <c r="L269" s="2"/>
      <c r="M269" s="2"/>
      <c r="N269" s="233"/>
      <c r="O269" s="233"/>
      <c r="P269" s="233"/>
      <c r="Q269" s="233"/>
      <c r="R269" s="233"/>
      <c r="S269" s="233"/>
      <c r="T269" s="233"/>
      <c r="U269" s="233"/>
      <c r="V269" s="233"/>
      <c r="W269" s="233"/>
      <c r="X269" s="233"/>
    </row>
    <row r="270" spans="1:24" s="8" customFormat="1" ht="15.75" customHeight="1" x14ac:dyDescent="0.2">
      <c r="A270" s="1"/>
      <c r="B270" s="1"/>
      <c r="C270" s="2"/>
      <c r="D270" s="1"/>
      <c r="E270" s="1"/>
      <c r="F270" s="3"/>
      <c r="G270" s="53"/>
      <c r="H270" s="53"/>
      <c r="I270" s="62"/>
      <c r="J270" s="96"/>
      <c r="K270" s="2"/>
      <c r="L270" s="2"/>
      <c r="M270" s="2"/>
      <c r="N270" s="233"/>
      <c r="O270" s="233"/>
      <c r="P270" s="233"/>
      <c r="Q270" s="233"/>
      <c r="R270" s="233"/>
      <c r="S270" s="233"/>
      <c r="T270" s="233"/>
      <c r="U270" s="233"/>
      <c r="V270" s="233"/>
      <c r="W270" s="233"/>
      <c r="X270" s="233"/>
    </row>
    <row r="271" spans="1:24" s="8" customFormat="1" ht="15.75" customHeight="1" x14ac:dyDescent="0.2">
      <c r="A271" s="1"/>
      <c r="B271" s="1"/>
      <c r="C271" s="2"/>
      <c r="D271" s="1"/>
      <c r="E271" s="1"/>
      <c r="F271" s="3"/>
      <c r="G271" s="53"/>
      <c r="H271" s="53"/>
      <c r="I271" s="62"/>
      <c r="J271" s="96"/>
      <c r="K271" s="2"/>
      <c r="L271" s="2"/>
      <c r="M271" s="2"/>
      <c r="N271" s="233"/>
      <c r="O271" s="233"/>
      <c r="P271" s="233"/>
      <c r="Q271" s="233"/>
      <c r="R271" s="233"/>
      <c r="S271" s="233"/>
      <c r="T271" s="233"/>
      <c r="U271" s="233"/>
      <c r="V271" s="233"/>
      <c r="W271" s="233"/>
      <c r="X271" s="233"/>
    </row>
    <row r="272" spans="1:24" s="8" customFormat="1" ht="15.75" customHeight="1" x14ac:dyDescent="0.2">
      <c r="A272" s="1"/>
      <c r="B272" s="1"/>
      <c r="C272" s="2"/>
      <c r="D272" s="1"/>
      <c r="E272" s="1"/>
      <c r="F272" s="3"/>
      <c r="G272" s="53"/>
      <c r="H272" s="53"/>
      <c r="I272" s="62"/>
      <c r="J272" s="96"/>
      <c r="K272" s="2"/>
      <c r="L272" s="2"/>
      <c r="M272" s="2"/>
      <c r="N272" s="233"/>
      <c r="O272" s="233"/>
      <c r="P272" s="233"/>
      <c r="Q272" s="233"/>
      <c r="R272" s="233"/>
      <c r="S272" s="233"/>
      <c r="T272" s="233"/>
      <c r="U272" s="233"/>
      <c r="V272" s="233"/>
      <c r="W272" s="233"/>
      <c r="X272" s="233"/>
    </row>
    <row r="273" spans="1:24" s="8" customFormat="1" ht="15.75" customHeight="1" x14ac:dyDescent="0.2">
      <c r="A273" s="1"/>
      <c r="B273" s="1"/>
      <c r="C273" s="2"/>
      <c r="D273" s="1"/>
      <c r="E273" s="1"/>
      <c r="F273" s="3"/>
      <c r="G273" s="53"/>
      <c r="H273" s="53"/>
      <c r="I273" s="62"/>
      <c r="J273" s="96"/>
      <c r="K273" s="2"/>
      <c r="L273" s="2"/>
      <c r="M273" s="2"/>
      <c r="N273" s="233"/>
      <c r="O273" s="233"/>
      <c r="P273" s="233"/>
      <c r="Q273" s="233"/>
      <c r="R273" s="233"/>
      <c r="S273" s="233"/>
      <c r="T273" s="233"/>
      <c r="U273" s="233"/>
      <c r="V273" s="233"/>
      <c r="W273" s="233"/>
      <c r="X273" s="233"/>
    </row>
    <row r="274" spans="1:24" s="8" customFormat="1" ht="15.75" customHeight="1" x14ac:dyDescent="0.2">
      <c r="A274" s="1"/>
      <c r="B274" s="1"/>
      <c r="C274" s="2"/>
      <c r="D274" s="1"/>
      <c r="E274" s="1"/>
      <c r="F274" s="3"/>
      <c r="G274" s="53"/>
      <c r="H274" s="53"/>
      <c r="I274" s="62"/>
      <c r="J274" s="96"/>
      <c r="K274" s="2"/>
      <c r="L274" s="2"/>
      <c r="M274" s="2"/>
      <c r="N274" s="233"/>
      <c r="O274" s="233"/>
      <c r="P274" s="233"/>
      <c r="Q274" s="233"/>
      <c r="R274" s="233"/>
      <c r="S274" s="233"/>
      <c r="T274" s="233"/>
      <c r="U274" s="233"/>
      <c r="V274" s="233"/>
      <c r="W274" s="233"/>
      <c r="X274" s="233"/>
    </row>
    <row r="275" spans="1:24" s="8" customFormat="1" ht="15.75" customHeight="1" x14ac:dyDescent="0.2">
      <c r="A275" s="1"/>
      <c r="B275" s="1"/>
      <c r="C275" s="2"/>
      <c r="D275" s="1"/>
      <c r="E275" s="1"/>
      <c r="F275" s="3"/>
      <c r="G275" s="53"/>
      <c r="H275" s="53"/>
      <c r="I275" s="62"/>
      <c r="J275" s="96"/>
      <c r="K275" s="2"/>
      <c r="L275" s="2"/>
      <c r="M275" s="2"/>
      <c r="N275" s="233"/>
      <c r="O275" s="233"/>
      <c r="P275" s="233"/>
      <c r="Q275" s="233"/>
      <c r="R275" s="233"/>
      <c r="S275" s="233"/>
      <c r="T275" s="233"/>
      <c r="U275" s="233"/>
      <c r="V275" s="233"/>
      <c r="W275" s="233"/>
      <c r="X275" s="233"/>
    </row>
    <row r="276" spans="1:24" s="8" customFormat="1" ht="15.75" customHeight="1" x14ac:dyDescent="0.2">
      <c r="A276" s="1"/>
      <c r="B276" s="1"/>
      <c r="C276" s="2"/>
      <c r="D276" s="1"/>
      <c r="E276" s="1"/>
      <c r="F276" s="3"/>
      <c r="G276" s="53"/>
      <c r="H276" s="53"/>
      <c r="I276" s="62"/>
      <c r="J276" s="96"/>
      <c r="K276" s="2"/>
      <c r="L276" s="2"/>
      <c r="M276" s="2"/>
      <c r="N276" s="233"/>
      <c r="O276" s="233"/>
      <c r="P276" s="233"/>
      <c r="Q276" s="233"/>
      <c r="R276" s="233"/>
      <c r="S276" s="233"/>
      <c r="T276" s="233"/>
      <c r="U276" s="233"/>
      <c r="V276" s="233"/>
      <c r="W276" s="233"/>
      <c r="X276" s="233"/>
    </row>
    <row r="277" spans="1:24" s="8" customFormat="1" ht="15.75" customHeight="1" x14ac:dyDescent="0.2">
      <c r="A277" s="1"/>
      <c r="B277" s="1"/>
      <c r="C277" s="2"/>
      <c r="D277" s="1"/>
      <c r="E277" s="1"/>
      <c r="F277" s="3"/>
      <c r="G277" s="53"/>
      <c r="H277" s="53"/>
      <c r="I277" s="62"/>
      <c r="J277" s="96"/>
      <c r="K277" s="2"/>
      <c r="L277" s="2"/>
      <c r="M277" s="2"/>
      <c r="N277" s="233"/>
      <c r="O277" s="233"/>
      <c r="P277" s="233"/>
      <c r="Q277" s="233"/>
      <c r="R277" s="233"/>
      <c r="S277" s="233"/>
      <c r="T277" s="233"/>
      <c r="U277" s="233"/>
      <c r="V277" s="233"/>
      <c r="W277" s="233"/>
      <c r="X277" s="233"/>
    </row>
    <row r="278" spans="1:24" s="8" customFormat="1" ht="15.75" customHeight="1" x14ac:dyDescent="0.2">
      <c r="A278" s="1"/>
      <c r="B278" s="1"/>
      <c r="C278" s="2"/>
      <c r="D278" s="1"/>
      <c r="E278" s="1"/>
      <c r="F278" s="3"/>
      <c r="G278" s="53"/>
      <c r="H278" s="53"/>
      <c r="I278" s="62"/>
      <c r="J278" s="96"/>
      <c r="K278" s="2"/>
      <c r="L278" s="2"/>
      <c r="M278" s="2"/>
      <c r="N278" s="233"/>
      <c r="O278" s="233"/>
      <c r="P278" s="233"/>
      <c r="Q278" s="233"/>
      <c r="R278" s="233"/>
      <c r="S278" s="233"/>
      <c r="T278" s="233"/>
      <c r="U278" s="233"/>
      <c r="V278" s="233"/>
      <c r="W278" s="233"/>
      <c r="X278" s="233"/>
    </row>
    <row r="279" spans="1:24" s="8" customFormat="1" ht="15.75" customHeight="1" x14ac:dyDescent="0.2">
      <c r="A279" s="1"/>
      <c r="B279" s="1"/>
      <c r="C279" s="2"/>
      <c r="D279" s="1"/>
      <c r="E279" s="1"/>
      <c r="F279" s="3"/>
      <c r="G279" s="53"/>
      <c r="H279" s="53"/>
      <c r="I279" s="62"/>
      <c r="J279" s="96"/>
      <c r="K279" s="2"/>
      <c r="L279" s="2"/>
      <c r="M279" s="2"/>
      <c r="N279" s="233"/>
      <c r="O279" s="233"/>
      <c r="P279" s="233"/>
      <c r="Q279" s="233"/>
      <c r="R279" s="233"/>
      <c r="S279" s="233"/>
      <c r="T279" s="233"/>
      <c r="U279" s="233"/>
      <c r="V279" s="233"/>
      <c r="W279" s="233"/>
      <c r="X279" s="233"/>
    </row>
    <row r="280" spans="1:24" s="8" customFormat="1" ht="15.75" customHeight="1" x14ac:dyDescent="0.2">
      <c r="A280" s="1"/>
      <c r="B280" s="1"/>
      <c r="C280" s="2"/>
      <c r="D280" s="1"/>
      <c r="E280" s="1"/>
      <c r="F280" s="3"/>
      <c r="G280" s="53"/>
      <c r="H280" s="53"/>
      <c r="I280" s="62"/>
      <c r="J280" s="96"/>
      <c r="K280" s="2"/>
      <c r="L280" s="2"/>
      <c r="M280" s="2"/>
      <c r="N280" s="233"/>
      <c r="O280" s="233"/>
      <c r="P280" s="233"/>
      <c r="Q280" s="233"/>
      <c r="R280" s="233"/>
      <c r="S280" s="233"/>
      <c r="T280" s="233"/>
      <c r="U280" s="233"/>
      <c r="V280" s="233"/>
      <c r="W280" s="233"/>
      <c r="X280" s="233"/>
    </row>
    <row r="281" spans="1:24" s="8" customFormat="1" ht="15.75" customHeight="1" x14ac:dyDescent="0.2">
      <c r="A281" s="1"/>
      <c r="B281" s="1"/>
      <c r="C281" s="2"/>
      <c r="D281" s="1"/>
      <c r="E281" s="1"/>
      <c r="F281" s="3"/>
      <c r="G281" s="53"/>
      <c r="H281" s="53"/>
      <c r="I281" s="62"/>
      <c r="J281" s="96"/>
      <c r="K281" s="2"/>
      <c r="L281" s="2"/>
      <c r="M281" s="2"/>
      <c r="N281" s="233"/>
      <c r="O281" s="233"/>
      <c r="P281" s="233"/>
      <c r="Q281" s="233"/>
      <c r="R281" s="233"/>
      <c r="S281" s="233"/>
      <c r="T281" s="233"/>
      <c r="U281" s="233"/>
      <c r="V281" s="233"/>
      <c r="W281" s="233"/>
      <c r="X281" s="233"/>
    </row>
    <row r="282" spans="1:24" s="8" customFormat="1" ht="15.75" customHeight="1" x14ac:dyDescent="0.2">
      <c r="A282" s="1"/>
      <c r="B282" s="1"/>
      <c r="C282" s="2"/>
      <c r="D282" s="1"/>
      <c r="E282" s="1"/>
      <c r="F282" s="3"/>
      <c r="G282" s="53"/>
      <c r="H282" s="53"/>
      <c r="I282" s="62"/>
      <c r="J282" s="96"/>
      <c r="K282" s="2"/>
      <c r="L282" s="2"/>
      <c r="M282" s="2"/>
      <c r="N282" s="233"/>
      <c r="O282" s="233"/>
      <c r="P282" s="233"/>
      <c r="Q282" s="233"/>
      <c r="R282" s="233"/>
      <c r="S282" s="233"/>
      <c r="T282" s="233"/>
      <c r="U282" s="233"/>
      <c r="V282" s="233"/>
      <c r="W282" s="233"/>
      <c r="X282" s="233"/>
    </row>
    <row r="283" spans="1:24" s="8" customFormat="1" ht="15.75" customHeight="1" x14ac:dyDescent="0.2">
      <c r="A283" s="1"/>
      <c r="B283" s="1"/>
      <c r="C283" s="2"/>
      <c r="D283" s="1"/>
      <c r="E283" s="1"/>
      <c r="F283" s="3"/>
      <c r="G283" s="53"/>
      <c r="H283" s="53"/>
      <c r="I283" s="62"/>
      <c r="J283" s="96"/>
      <c r="K283" s="2"/>
      <c r="L283" s="2"/>
      <c r="M283" s="2"/>
      <c r="N283" s="233"/>
      <c r="O283" s="233"/>
      <c r="P283" s="233"/>
      <c r="Q283" s="233"/>
      <c r="R283" s="233"/>
      <c r="S283" s="233"/>
      <c r="T283" s="233"/>
      <c r="U283" s="233"/>
      <c r="V283" s="233"/>
      <c r="W283" s="233"/>
      <c r="X283" s="233"/>
    </row>
    <row r="284" spans="1:24" s="8" customFormat="1" ht="15.75" customHeight="1" x14ac:dyDescent="0.2">
      <c r="A284" s="1"/>
      <c r="B284" s="1"/>
      <c r="C284" s="2"/>
      <c r="D284" s="1"/>
      <c r="E284" s="1"/>
      <c r="F284" s="3"/>
      <c r="G284" s="53"/>
      <c r="H284" s="53"/>
      <c r="I284" s="62"/>
      <c r="J284" s="96"/>
      <c r="K284" s="2"/>
      <c r="L284" s="2"/>
      <c r="M284" s="2"/>
      <c r="N284" s="233"/>
      <c r="O284" s="233"/>
      <c r="P284" s="233"/>
      <c r="Q284" s="233"/>
      <c r="R284" s="233"/>
      <c r="S284" s="233"/>
      <c r="T284" s="233"/>
      <c r="U284" s="233"/>
      <c r="V284" s="233"/>
      <c r="W284" s="233"/>
      <c r="X284" s="233"/>
    </row>
    <row r="285" spans="1:24" s="8" customFormat="1" ht="15.75" customHeight="1" x14ac:dyDescent="0.2">
      <c r="A285" s="1"/>
      <c r="B285" s="1"/>
      <c r="C285" s="2"/>
      <c r="D285" s="1"/>
      <c r="E285" s="1"/>
      <c r="F285" s="3"/>
      <c r="G285" s="53"/>
      <c r="H285" s="53"/>
      <c r="I285" s="62"/>
      <c r="J285" s="96"/>
      <c r="K285" s="2"/>
      <c r="L285" s="2"/>
      <c r="M285" s="2"/>
      <c r="N285" s="233"/>
      <c r="O285" s="233"/>
      <c r="P285" s="233"/>
      <c r="Q285" s="233"/>
      <c r="R285" s="233"/>
      <c r="S285" s="233"/>
      <c r="T285" s="233"/>
      <c r="U285" s="233"/>
      <c r="V285" s="233"/>
      <c r="W285" s="233"/>
      <c r="X285" s="233"/>
    </row>
    <row r="286" spans="1:24" s="8" customFormat="1" ht="15.75" customHeight="1" x14ac:dyDescent="0.2">
      <c r="A286" s="1"/>
      <c r="B286" s="1"/>
      <c r="C286" s="2"/>
      <c r="D286" s="1"/>
      <c r="E286" s="1"/>
      <c r="F286" s="3"/>
      <c r="G286" s="53"/>
      <c r="H286" s="53"/>
      <c r="I286" s="62"/>
      <c r="J286" s="96"/>
      <c r="K286" s="2"/>
      <c r="L286" s="2"/>
      <c r="M286" s="2"/>
      <c r="N286" s="233"/>
      <c r="O286" s="233"/>
      <c r="P286" s="233"/>
      <c r="Q286" s="233"/>
      <c r="R286" s="233"/>
      <c r="S286" s="233"/>
      <c r="T286" s="233"/>
      <c r="U286" s="233"/>
      <c r="V286" s="233"/>
      <c r="W286" s="233"/>
      <c r="X286" s="233"/>
    </row>
    <row r="287" spans="1:24" s="8" customFormat="1" ht="15.75" customHeight="1" x14ac:dyDescent="0.2">
      <c r="A287" s="1"/>
      <c r="B287" s="1"/>
      <c r="C287" s="2"/>
      <c r="D287" s="1"/>
      <c r="E287" s="1"/>
      <c r="F287" s="3"/>
      <c r="G287" s="53"/>
      <c r="H287" s="53"/>
      <c r="I287" s="62"/>
      <c r="J287" s="96"/>
      <c r="K287" s="2"/>
      <c r="L287" s="2"/>
      <c r="M287" s="2"/>
      <c r="N287" s="233"/>
      <c r="O287" s="233"/>
      <c r="P287" s="233"/>
      <c r="Q287" s="233"/>
      <c r="R287" s="233"/>
      <c r="S287" s="233"/>
      <c r="T287" s="233"/>
      <c r="U287" s="233"/>
      <c r="V287" s="233"/>
      <c r="W287" s="233"/>
      <c r="X287" s="233"/>
    </row>
    <row r="288" spans="1:24" s="8" customFormat="1" ht="15.75" customHeight="1" x14ac:dyDescent="0.2">
      <c r="A288" s="1"/>
      <c r="B288" s="1"/>
      <c r="C288" s="2"/>
      <c r="D288" s="1"/>
      <c r="E288" s="1"/>
      <c r="F288" s="3"/>
      <c r="G288" s="53"/>
      <c r="H288" s="53"/>
      <c r="I288" s="62"/>
      <c r="J288" s="96"/>
      <c r="K288" s="2"/>
      <c r="L288" s="2"/>
      <c r="M288" s="2"/>
      <c r="N288" s="233"/>
      <c r="O288" s="233"/>
      <c r="P288" s="233"/>
      <c r="Q288" s="233"/>
      <c r="R288" s="233"/>
      <c r="S288" s="233"/>
      <c r="T288" s="233"/>
      <c r="U288" s="233"/>
      <c r="V288" s="233"/>
      <c r="W288" s="233"/>
      <c r="X288" s="233"/>
    </row>
    <row r="289" spans="1:24" s="8" customFormat="1" ht="15.75" customHeight="1" x14ac:dyDescent="0.2">
      <c r="A289" s="1"/>
      <c r="B289" s="1"/>
      <c r="C289" s="2"/>
      <c r="D289" s="1"/>
      <c r="E289" s="1"/>
      <c r="F289" s="3"/>
      <c r="G289" s="53"/>
      <c r="H289" s="53"/>
      <c r="I289" s="62"/>
      <c r="J289" s="96"/>
      <c r="K289" s="2"/>
      <c r="L289" s="2"/>
      <c r="M289" s="2"/>
      <c r="N289" s="233"/>
      <c r="O289" s="233"/>
      <c r="P289" s="233"/>
      <c r="Q289" s="233"/>
      <c r="R289" s="233"/>
      <c r="S289" s="233"/>
      <c r="T289" s="233"/>
      <c r="U289" s="233"/>
      <c r="V289" s="233"/>
      <c r="W289" s="233"/>
      <c r="X289" s="233"/>
    </row>
    <row r="290" spans="1:24" s="8" customFormat="1" ht="15.75" customHeight="1" x14ac:dyDescent="0.2">
      <c r="A290" s="1"/>
      <c r="B290" s="1"/>
      <c r="C290" s="2"/>
      <c r="D290" s="1"/>
      <c r="E290" s="1"/>
      <c r="F290" s="3"/>
      <c r="G290" s="53"/>
      <c r="H290" s="53"/>
      <c r="I290" s="62"/>
      <c r="J290" s="96"/>
      <c r="K290" s="2"/>
      <c r="L290" s="2"/>
      <c r="M290" s="2"/>
      <c r="N290" s="233"/>
      <c r="O290" s="233"/>
      <c r="P290" s="233"/>
      <c r="Q290" s="233"/>
      <c r="R290" s="233"/>
      <c r="S290" s="233"/>
      <c r="T290" s="233"/>
      <c r="U290" s="233"/>
      <c r="V290" s="233"/>
      <c r="W290" s="233"/>
      <c r="X290" s="233"/>
    </row>
    <row r="291" spans="1:24" s="8" customFormat="1" ht="15.75" customHeight="1" x14ac:dyDescent="0.2">
      <c r="A291" s="1"/>
      <c r="B291" s="1"/>
      <c r="C291" s="2"/>
      <c r="D291" s="1"/>
      <c r="E291" s="1"/>
      <c r="F291" s="3"/>
      <c r="G291" s="53"/>
      <c r="H291" s="53"/>
      <c r="I291" s="62"/>
      <c r="J291" s="96"/>
      <c r="K291" s="2"/>
      <c r="L291" s="2"/>
      <c r="M291" s="2"/>
      <c r="N291" s="233"/>
      <c r="O291" s="233"/>
      <c r="P291" s="233"/>
      <c r="Q291" s="233"/>
      <c r="R291" s="233"/>
      <c r="S291" s="233"/>
      <c r="T291" s="233"/>
      <c r="U291" s="233"/>
      <c r="V291" s="233"/>
      <c r="W291" s="233"/>
      <c r="X291" s="233"/>
    </row>
    <row r="292" spans="1:24" s="8" customFormat="1" ht="15.75" customHeight="1" x14ac:dyDescent="0.2">
      <c r="A292" s="1"/>
      <c r="B292" s="1"/>
      <c r="C292" s="2"/>
      <c r="D292" s="1"/>
      <c r="E292" s="1"/>
      <c r="F292" s="3"/>
      <c r="G292" s="53"/>
      <c r="H292" s="53"/>
      <c r="I292" s="62"/>
      <c r="J292" s="96"/>
      <c r="K292" s="2"/>
      <c r="L292" s="2"/>
      <c r="M292" s="2"/>
      <c r="N292" s="233"/>
      <c r="O292" s="233"/>
      <c r="P292" s="233"/>
      <c r="Q292" s="233"/>
      <c r="R292" s="233"/>
      <c r="S292" s="233"/>
      <c r="T292" s="233"/>
      <c r="U292" s="233"/>
      <c r="V292" s="233"/>
      <c r="W292" s="233"/>
      <c r="X292" s="233"/>
    </row>
    <row r="293" spans="1:24" s="8" customFormat="1" ht="15.75" customHeight="1" x14ac:dyDescent="0.2">
      <c r="A293" s="1"/>
      <c r="B293" s="1"/>
      <c r="C293" s="2"/>
      <c r="D293" s="1"/>
      <c r="E293" s="1"/>
      <c r="F293" s="3"/>
      <c r="G293" s="53"/>
      <c r="H293" s="53"/>
      <c r="I293" s="62"/>
      <c r="J293" s="96"/>
      <c r="K293" s="2"/>
      <c r="L293" s="2"/>
      <c r="M293" s="2"/>
      <c r="N293" s="233"/>
      <c r="O293" s="233"/>
      <c r="P293" s="233"/>
      <c r="Q293" s="233"/>
      <c r="R293" s="233"/>
      <c r="S293" s="233"/>
      <c r="T293" s="233"/>
      <c r="U293" s="233"/>
      <c r="V293" s="233"/>
      <c r="W293" s="233"/>
      <c r="X293" s="233"/>
    </row>
    <row r="294" spans="1:24" s="8" customFormat="1" ht="15.75" customHeight="1" x14ac:dyDescent="0.2">
      <c r="A294" s="1"/>
      <c r="B294" s="1"/>
      <c r="C294" s="2"/>
      <c r="D294" s="1"/>
      <c r="E294" s="1"/>
      <c r="F294" s="3"/>
      <c r="G294" s="53"/>
      <c r="H294" s="53"/>
      <c r="I294" s="62"/>
      <c r="J294" s="96"/>
      <c r="K294" s="2"/>
      <c r="L294" s="2"/>
      <c r="M294" s="2"/>
      <c r="N294" s="233"/>
      <c r="O294" s="233"/>
      <c r="P294" s="233"/>
      <c r="Q294" s="233"/>
      <c r="R294" s="233"/>
      <c r="S294" s="233"/>
      <c r="T294" s="233"/>
      <c r="U294" s="233"/>
      <c r="V294" s="233"/>
      <c r="W294" s="233"/>
      <c r="X294" s="233"/>
    </row>
    <row r="295" spans="1:24" s="8" customFormat="1" ht="15.75" customHeight="1" x14ac:dyDescent="0.2">
      <c r="A295" s="1"/>
      <c r="B295" s="1"/>
      <c r="C295" s="2"/>
      <c r="D295" s="1"/>
      <c r="E295" s="1"/>
      <c r="F295" s="3"/>
      <c r="G295" s="53"/>
      <c r="H295" s="53"/>
      <c r="I295" s="62"/>
      <c r="J295" s="96"/>
      <c r="K295" s="2"/>
      <c r="L295" s="2"/>
      <c r="M295" s="2"/>
      <c r="N295" s="233"/>
      <c r="O295" s="233"/>
      <c r="P295" s="233"/>
      <c r="Q295" s="233"/>
      <c r="R295" s="233"/>
      <c r="S295" s="233"/>
      <c r="T295" s="233"/>
      <c r="U295" s="233"/>
      <c r="V295" s="233"/>
      <c r="W295" s="233"/>
      <c r="X295" s="233"/>
    </row>
    <row r="296" spans="1:24" s="8" customFormat="1" ht="15.75" customHeight="1" x14ac:dyDescent="0.2">
      <c r="A296" s="1"/>
      <c r="B296" s="1"/>
      <c r="C296" s="2"/>
      <c r="D296" s="1"/>
      <c r="E296" s="1"/>
      <c r="F296" s="3"/>
      <c r="G296" s="53"/>
      <c r="H296" s="53"/>
      <c r="I296" s="62"/>
      <c r="J296" s="96"/>
      <c r="K296" s="2"/>
      <c r="L296" s="2"/>
      <c r="M296" s="2"/>
      <c r="N296" s="233"/>
      <c r="O296" s="233"/>
      <c r="P296" s="233"/>
      <c r="Q296" s="233"/>
      <c r="R296" s="233"/>
      <c r="S296" s="233"/>
      <c r="T296" s="233"/>
      <c r="U296" s="233"/>
      <c r="V296" s="233"/>
      <c r="W296" s="233"/>
      <c r="X296" s="233"/>
    </row>
    <row r="297" spans="1:24" s="8" customFormat="1" ht="15.75" customHeight="1" x14ac:dyDescent="0.2">
      <c r="A297" s="1"/>
      <c r="B297" s="1"/>
      <c r="C297" s="2"/>
      <c r="D297" s="1"/>
      <c r="E297" s="1"/>
      <c r="F297" s="3"/>
      <c r="G297" s="53"/>
      <c r="H297" s="53"/>
      <c r="I297" s="62"/>
      <c r="J297" s="96"/>
      <c r="K297" s="2"/>
      <c r="L297" s="2"/>
      <c r="M297" s="2"/>
      <c r="N297" s="233"/>
      <c r="O297" s="233"/>
      <c r="P297" s="233"/>
      <c r="Q297" s="233"/>
      <c r="R297" s="233"/>
      <c r="S297" s="233"/>
      <c r="T297" s="233"/>
      <c r="U297" s="233"/>
      <c r="V297" s="233"/>
      <c r="W297" s="233"/>
      <c r="X297" s="233"/>
    </row>
    <row r="298" spans="1:24" s="8" customFormat="1" ht="15.75" customHeight="1" x14ac:dyDescent="0.2">
      <c r="A298" s="1"/>
      <c r="B298" s="1"/>
      <c r="C298" s="2"/>
      <c r="D298" s="1"/>
      <c r="E298" s="1"/>
      <c r="F298" s="3"/>
      <c r="G298" s="53"/>
      <c r="H298" s="53"/>
      <c r="I298" s="62"/>
      <c r="J298" s="96"/>
      <c r="K298" s="2"/>
      <c r="L298" s="2"/>
      <c r="M298" s="2"/>
      <c r="N298" s="233"/>
      <c r="O298" s="233"/>
      <c r="P298" s="233"/>
      <c r="Q298" s="233"/>
      <c r="R298" s="233"/>
      <c r="S298" s="233"/>
      <c r="T298" s="233"/>
      <c r="U298" s="233"/>
      <c r="V298" s="233"/>
      <c r="W298" s="233"/>
      <c r="X298" s="233"/>
    </row>
    <row r="299" spans="1:24" s="8" customFormat="1" ht="15.75" customHeight="1" x14ac:dyDescent="0.2">
      <c r="A299" s="1"/>
      <c r="B299" s="1"/>
      <c r="C299" s="2"/>
      <c r="D299" s="1"/>
      <c r="E299" s="1"/>
      <c r="F299" s="3"/>
      <c r="G299" s="53"/>
      <c r="H299" s="53"/>
      <c r="I299" s="62"/>
      <c r="J299" s="96"/>
      <c r="K299" s="2"/>
      <c r="L299" s="2"/>
      <c r="M299" s="2"/>
      <c r="N299" s="233"/>
      <c r="O299" s="233"/>
      <c r="P299" s="233"/>
      <c r="Q299" s="233"/>
      <c r="R299" s="233"/>
      <c r="S299" s="233"/>
      <c r="T299" s="233"/>
      <c r="U299" s="233"/>
      <c r="V299" s="233"/>
      <c r="W299" s="233"/>
      <c r="X299" s="233"/>
    </row>
    <row r="300" spans="1:24" s="8" customFormat="1" ht="15.75" customHeight="1" x14ac:dyDescent="0.2">
      <c r="A300" s="1"/>
      <c r="B300" s="1"/>
      <c r="C300" s="2"/>
      <c r="D300" s="1"/>
      <c r="E300" s="1"/>
      <c r="F300" s="3"/>
      <c r="G300" s="53"/>
      <c r="H300" s="53"/>
      <c r="I300" s="62"/>
      <c r="J300" s="96"/>
      <c r="K300" s="2"/>
      <c r="L300" s="2"/>
      <c r="M300" s="2"/>
      <c r="N300" s="233"/>
      <c r="O300" s="233"/>
      <c r="P300" s="233"/>
      <c r="Q300" s="233"/>
      <c r="R300" s="233"/>
      <c r="S300" s="233"/>
      <c r="T300" s="233"/>
      <c r="U300" s="233"/>
      <c r="V300" s="233"/>
      <c r="W300" s="233"/>
      <c r="X300" s="233"/>
    </row>
    <row r="301" spans="1:24" s="8" customFormat="1" ht="15.75" customHeight="1" x14ac:dyDescent="0.2">
      <c r="A301" s="1"/>
      <c r="B301" s="1"/>
      <c r="C301" s="2"/>
      <c r="D301" s="1"/>
      <c r="E301" s="1"/>
      <c r="F301" s="3"/>
      <c r="G301" s="53"/>
      <c r="H301" s="53"/>
      <c r="I301" s="62"/>
      <c r="J301" s="96"/>
      <c r="K301" s="2"/>
      <c r="L301" s="2"/>
      <c r="M301" s="2"/>
      <c r="N301" s="233"/>
      <c r="O301" s="233"/>
      <c r="P301" s="233"/>
      <c r="Q301" s="233"/>
      <c r="R301" s="233"/>
      <c r="S301" s="233"/>
      <c r="T301" s="233"/>
      <c r="U301" s="233"/>
      <c r="V301" s="233"/>
      <c r="W301" s="233"/>
      <c r="X301" s="233"/>
    </row>
    <row r="302" spans="1:24" s="8" customFormat="1" ht="15.75" customHeight="1" x14ac:dyDescent="0.2">
      <c r="A302" s="1"/>
      <c r="B302" s="1"/>
      <c r="C302" s="2"/>
      <c r="D302" s="1"/>
      <c r="E302" s="1"/>
      <c r="F302" s="3"/>
      <c r="G302" s="53"/>
      <c r="H302" s="53"/>
      <c r="I302" s="62"/>
      <c r="J302" s="96"/>
      <c r="K302" s="2"/>
      <c r="L302" s="2"/>
      <c r="M302" s="2"/>
      <c r="N302" s="233"/>
      <c r="O302" s="233"/>
      <c r="P302" s="233"/>
      <c r="Q302" s="233"/>
      <c r="R302" s="233"/>
      <c r="S302" s="233"/>
      <c r="T302" s="233"/>
      <c r="U302" s="233"/>
      <c r="V302" s="233"/>
      <c r="W302" s="233"/>
      <c r="X302" s="233"/>
    </row>
    <row r="303" spans="1:24" s="8" customFormat="1" ht="15.75" customHeight="1" x14ac:dyDescent="0.2">
      <c r="A303" s="1"/>
      <c r="B303" s="1"/>
      <c r="C303" s="2"/>
      <c r="D303" s="1"/>
      <c r="E303" s="1"/>
      <c r="F303" s="3"/>
      <c r="G303" s="53"/>
      <c r="H303" s="53"/>
      <c r="I303" s="62"/>
      <c r="J303" s="96"/>
      <c r="K303" s="2"/>
      <c r="L303" s="2"/>
      <c r="M303" s="2"/>
      <c r="N303" s="233"/>
      <c r="O303" s="233"/>
      <c r="P303" s="233"/>
      <c r="Q303" s="233"/>
      <c r="R303" s="233"/>
      <c r="S303" s="233"/>
      <c r="T303" s="233"/>
      <c r="U303" s="233"/>
      <c r="V303" s="233"/>
      <c r="W303" s="233"/>
      <c r="X303" s="233"/>
    </row>
    <row r="304" spans="1:24" s="8" customFormat="1" ht="15.75" customHeight="1" x14ac:dyDescent="0.2">
      <c r="A304" s="1"/>
      <c r="B304" s="1"/>
      <c r="C304" s="2"/>
      <c r="D304" s="1"/>
      <c r="E304" s="1"/>
      <c r="F304" s="3"/>
      <c r="G304" s="53"/>
      <c r="H304" s="53"/>
      <c r="I304" s="62"/>
      <c r="J304" s="96"/>
      <c r="K304" s="2"/>
      <c r="L304" s="2"/>
      <c r="M304" s="2"/>
      <c r="N304" s="233"/>
      <c r="O304" s="233"/>
      <c r="P304" s="233"/>
      <c r="Q304" s="233"/>
      <c r="R304" s="233"/>
      <c r="S304" s="233"/>
      <c r="T304" s="233"/>
      <c r="U304" s="233"/>
      <c r="V304" s="233"/>
      <c r="W304" s="233"/>
      <c r="X304" s="233"/>
    </row>
    <row r="305" spans="1:24" s="8" customFormat="1" ht="15.75" customHeight="1" x14ac:dyDescent="0.2">
      <c r="A305" s="1"/>
      <c r="B305" s="1"/>
      <c r="C305" s="2"/>
      <c r="D305" s="1"/>
      <c r="E305" s="1"/>
      <c r="F305" s="3"/>
      <c r="G305" s="53"/>
      <c r="H305" s="53"/>
      <c r="I305" s="62"/>
      <c r="J305" s="96"/>
      <c r="K305" s="2"/>
      <c r="L305" s="2"/>
      <c r="M305" s="2"/>
      <c r="N305" s="233"/>
      <c r="O305" s="233"/>
      <c r="P305" s="233"/>
      <c r="Q305" s="233"/>
      <c r="R305" s="233"/>
      <c r="S305" s="233"/>
      <c r="T305" s="233"/>
      <c r="U305" s="233"/>
      <c r="V305" s="233"/>
      <c r="W305" s="233"/>
      <c r="X305" s="233"/>
    </row>
    <row r="306" spans="1:24" s="8" customFormat="1" ht="15.75" customHeight="1" x14ac:dyDescent="0.2">
      <c r="A306" s="1"/>
      <c r="B306" s="1"/>
      <c r="C306" s="2"/>
      <c r="D306" s="1"/>
      <c r="E306" s="1"/>
      <c r="F306" s="3"/>
      <c r="G306" s="53"/>
      <c r="H306" s="53"/>
      <c r="I306" s="62"/>
      <c r="J306" s="96"/>
      <c r="K306" s="2"/>
      <c r="L306" s="2"/>
      <c r="M306" s="2"/>
      <c r="N306" s="233"/>
      <c r="O306" s="233"/>
      <c r="P306" s="233"/>
      <c r="Q306" s="233"/>
      <c r="R306" s="233"/>
      <c r="S306" s="233"/>
      <c r="T306" s="233"/>
      <c r="U306" s="233"/>
      <c r="V306" s="233"/>
      <c r="W306" s="233"/>
      <c r="X306" s="233"/>
    </row>
    <row r="307" spans="1:24" s="8" customFormat="1" ht="15.75" customHeight="1" x14ac:dyDescent="0.2">
      <c r="A307" s="1"/>
      <c r="B307" s="1"/>
      <c r="C307" s="2"/>
      <c r="D307" s="1"/>
      <c r="E307" s="1"/>
      <c r="F307" s="3"/>
      <c r="G307" s="53"/>
      <c r="H307" s="53"/>
      <c r="I307" s="62"/>
      <c r="J307" s="96"/>
      <c r="K307" s="2"/>
      <c r="L307" s="2"/>
      <c r="M307" s="2"/>
      <c r="N307" s="233"/>
      <c r="O307" s="233"/>
      <c r="P307" s="233"/>
      <c r="Q307" s="233"/>
      <c r="R307" s="233"/>
      <c r="S307" s="233"/>
      <c r="T307" s="233"/>
      <c r="U307" s="233"/>
      <c r="V307" s="233"/>
      <c r="W307" s="233"/>
      <c r="X307" s="233"/>
    </row>
    <row r="308" spans="1:24" s="8" customFormat="1" ht="15.75" customHeight="1" x14ac:dyDescent="0.2">
      <c r="A308" s="1"/>
      <c r="B308" s="1"/>
      <c r="C308" s="2"/>
      <c r="D308" s="1"/>
      <c r="E308" s="1"/>
      <c r="F308" s="3"/>
      <c r="G308" s="53"/>
      <c r="H308" s="53"/>
      <c r="I308" s="62"/>
      <c r="J308" s="96"/>
      <c r="K308" s="2"/>
      <c r="L308" s="2"/>
      <c r="M308" s="2"/>
      <c r="N308" s="233"/>
      <c r="O308" s="233"/>
      <c r="P308" s="233"/>
      <c r="Q308" s="233"/>
      <c r="R308" s="233"/>
      <c r="S308" s="233"/>
      <c r="T308" s="233"/>
      <c r="U308" s="233"/>
      <c r="V308" s="233"/>
      <c r="W308" s="233"/>
      <c r="X308" s="233"/>
    </row>
    <row r="309" spans="1:24" s="8" customFormat="1" ht="15.75" customHeight="1" x14ac:dyDescent="0.2">
      <c r="A309" s="1"/>
      <c r="B309" s="1"/>
      <c r="C309" s="2"/>
      <c r="D309" s="1"/>
      <c r="E309" s="1"/>
      <c r="F309" s="3"/>
      <c r="G309" s="53"/>
      <c r="H309" s="53"/>
      <c r="I309" s="62"/>
      <c r="J309" s="96"/>
      <c r="K309" s="2"/>
      <c r="L309" s="2"/>
      <c r="M309" s="2"/>
      <c r="N309" s="233"/>
      <c r="O309" s="233"/>
      <c r="P309" s="233"/>
      <c r="Q309" s="233"/>
      <c r="R309" s="233"/>
      <c r="S309" s="233"/>
      <c r="T309" s="233"/>
      <c r="U309" s="233"/>
      <c r="V309" s="233"/>
      <c r="W309" s="233"/>
      <c r="X309" s="233"/>
    </row>
    <row r="310" spans="1:24" s="8" customFormat="1" ht="15.75" customHeight="1" x14ac:dyDescent="0.2">
      <c r="A310" s="1"/>
      <c r="B310" s="1"/>
      <c r="C310" s="2"/>
      <c r="D310" s="1"/>
      <c r="E310" s="1"/>
      <c r="F310" s="3"/>
      <c r="G310" s="53"/>
      <c r="H310" s="53"/>
      <c r="I310" s="62"/>
      <c r="J310" s="96"/>
      <c r="K310" s="2"/>
      <c r="L310" s="2"/>
      <c r="M310" s="2"/>
      <c r="N310" s="233"/>
      <c r="O310" s="233"/>
      <c r="P310" s="233"/>
      <c r="Q310" s="233"/>
      <c r="R310" s="233"/>
      <c r="S310" s="233"/>
      <c r="T310" s="233"/>
      <c r="U310" s="233"/>
      <c r="V310" s="233"/>
      <c r="W310" s="233"/>
      <c r="X310" s="233"/>
    </row>
    <row r="311" spans="1:24" s="8" customFormat="1" ht="15.75" customHeight="1" x14ac:dyDescent="0.2">
      <c r="A311" s="1"/>
      <c r="B311" s="1"/>
      <c r="C311" s="2"/>
      <c r="D311" s="1"/>
      <c r="E311" s="1"/>
      <c r="F311" s="3"/>
      <c r="G311" s="53"/>
      <c r="H311" s="53"/>
      <c r="I311" s="62"/>
      <c r="J311" s="96"/>
      <c r="K311" s="2"/>
      <c r="L311" s="2"/>
      <c r="M311" s="2"/>
      <c r="N311" s="233"/>
      <c r="O311" s="233"/>
      <c r="P311" s="233"/>
      <c r="Q311" s="233"/>
      <c r="R311" s="233"/>
      <c r="S311" s="233"/>
      <c r="T311" s="233"/>
      <c r="U311" s="233"/>
      <c r="V311" s="233"/>
      <c r="W311" s="233"/>
      <c r="X311" s="233"/>
    </row>
    <row r="312" spans="1:24" s="8" customFormat="1" ht="15.75" customHeight="1" x14ac:dyDescent="0.2">
      <c r="A312" s="1"/>
      <c r="B312" s="1"/>
      <c r="C312" s="2"/>
      <c r="D312" s="1"/>
      <c r="E312" s="1"/>
      <c r="F312" s="3"/>
      <c r="G312" s="53"/>
      <c r="H312" s="53"/>
      <c r="I312" s="62"/>
      <c r="J312" s="96"/>
      <c r="K312" s="2"/>
      <c r="L312" s="2"/>
      <c r="M312" s="2"/>
      <c r="N312" s="233"/>
      <c r="O312" s="233"/>
      <c r="P312" s="233"/>
      <c r="Q312" s="233"/>
      <c r="R312" s="233"/>
      <c r="S312" s="233"/>
      <c r="T312" s="233"/>
      <c r="U312" s="233"/>
      <c r="V312" s="233"/>
      <c r="W312" s="233"/>
      <c r="X312" s="233"/>
    </row>
    <row r="313" spans="1:24" s="8" customFormat="1" ht="15.75" customHeight="1" x14ac:dyDescent="0.2">
      <c r="A313" s="1"/>
      <c r="B313" s="1"/>
      <c r="C313" s="2"/>
      <c r="D313" s="1"/>
      <c r="E313" s="1"/>
      <c r="F313" s="3"/>
      <c r="G313" s="53"/>
      <c r="H313" s="53"/>
      <c r="I313" s="62"/>
      <c r="J313" s="96"/>
      <c r="K313" s="2"/>
      <c r="L313" s="2"/>
      <c r="M313" s="2"/>
      <c r="N313" s="233"/>
      <c r="O313" s="233"/>
      <c r="P313" s="233"/>
      <c r="Q313" s="233"/>
      <c r="R313" s="233"/>
      <c r="S313" s="233"/>
      <c r="T313" s="233"/>
      <c r="U313" s="233"/>
      <c r="V313" s="233"/>
      <c r="W313" s="233"/>
      <c r="X313" s="233"/>
    </row>
    <row r="314" spans="1:24" s="8" customFormat="1" ht="15.75" customHeight="1" x14ac:dyDescent="0.2">
      <c r="A314" s="1"/>
      <c r="B314" s="1"/>
      <c r="C314" s="2"/>
      <c r="D314" s="1"/>
      <c r="E314" s="1"/>
      <c r="F314" s="3"/>
      <c r="G314" s="53"/>
      <c r="H314" s="53"/>
      <c r="I314" s="62"/>
      <c r="J314" s="96"/>
      <c r="K314" s="2"/>
      <c r="L314" s="2"/>
      <c r="M314" s="2"/>
      <c r="N314" s="233"/>
      <c r="O314" s="233"/>
      <c r="P314" s="233"/>
      <c r="Q314" s="233"/>
      <c r="R314" s="233"/>
      <c r="S314" s="233"/>
      <c r="T314" s="233"/>
      <c r="U314" s="233"/>
      <c r="V314" s="233"/>
      <c r="W314" s="233"/>
      <c r="X314" s="233"/>
    </row>
    <row r="315" spans="1:24" s="8" customFormat="1" ht="15.75" customHeight="1" x14ac:dyDescent="0.2">
      <c r="A315" s="1"/>
      <c r="B315" s="1"/>
      <c r="C315" s="2"/>
      <c r="D315" s="1"/>
      <c r="E315" s="1"/>
      <c r="F315" s="3"/>
      <c r="G315" s="53"/>
      <c r="H315" s="53"/>
      <c r="I315" s="62"/>
      <c r="J315" s="96"/>
      <c r="K315" s="2"/>
      <c r="L315" s="2"/>
      <c r="M315" s="2"/>
      <c r="N315" s="233"/>
      <c r="O315" s="233"/>
      <c r="P315" s="233"/>
      <c r="Q315" s="233"/>
      <c r="R315" s="233"/>
      <c r="S315" s="233"/>
      <c r="T315" s="233"/>
      <c r="U315" s="233"/>
      <c r="V315" s="233"/>
      <c r="W315" s="233"/>
      <c r="X315" s="233"/>
    </row>
    <row r="316" spans="1:24" s="8" customFormat="1" ht="15.75" customHeight="1" x14ac:dyDescent="0.2">
      <c r="A316" s="1"/>
      <c r="B316" s="1"/>
      <c r="C316" s="2"/>
      <c r="D316" s="1"/>
      <c r="E316" s="1"/>
      <c r="F316" s="3"/>
      <c r="G316" s="53"/>
      <c r="H316" s="53"/>
      <c r="I316" s="62"/>
      <c r="J316" s="96"/>
      <c r="K316" s="2"/>
      <c r="L316" s="2"/>
      <c r="M316" s="2"/>
      <c r="N316" s="233"/>
      <c r="O316" s="233"/>
      <c r="P316" s="233"/>
      <c r="Q316" s="233"/>
      <c r="R316" s="233"/>
      <c r="S316" s="233"/>
      <c r="T316" s="233"/>
      <c r="U316" s="233"/>
      <c r="V316" s="233"/>
      <c r="W316" s="233"/>
      <c r="X316" s="233"/>
    </row>
    <row r="317" spans="1:24" s="8" customFormat="1" ht="15.75" customHeight="1" x14ac:dyDescent="0.2">
      <c r="A317" s="1"/>
      <c r="B317" s="1"/>
      <c r="C317" s="2"/>
      <c r="D317" s="1"/>
      <c r="E317" s="1"/>
      <c r="F317" s="3"/>
      <c r="G317" s="53"/>
      <c r="H317" s="53"/>
      <c r="I317" s="62"/>
      <c r="J317" s="96"/>
      <c r="K317" s="2"/>
      <c r="L317" s="2"/>
      <c r="M317" s="2"/>
      <c r="N317" s="233"/>
      <c r="O317" s="233"/>
      <c r="P317" s="233"/>
      <c r="Q317" s="233"/>
      <c r="R317" s="233"/>
      <c r="S317" s="233"/>
      <c r="T317" s="233"/>
      <c r="U317" s="233"/>
      <c r="V317" s="233"/>
      <c r="W317" s="233"/>
      <c r="X317" s="233"/>
    </row>
    <row r="318" spans="1:24" s="8" customFormat="1" ht="15.75" customHeight="1" x14ac:dyDescent="0.2">
      <c r="A318" s="1"/>
      <c r="B318" s="1"/>
      <c r="C318" s="2"/>
      <c r="D318" s="1"/>
      <c r="E318" s="1"/>
      <c r="F318" s="3"/>
      <c r="G318" s="53"/>
      <c r="H318" s="53"/>
      <c r="I318" s="62"/>
      <c r="J318" s="96"/>
      <c r="K318" s="2"/>
      <c r="L318" s="2"/>
      <c r="M318" s="2"/>
      <c r="N318" s="233"/>
      <c r="O318" s="233"/>
      <c r="P318" s="233"/>
      <c r="Q318" s="233"/>
      <c r="R318" s="233"/>
      <c r="S318" s="233"/>
      <c r="T318" s="233"/>
      <c r="U318" s="233"/>
      <c r="V318" s="233"/>
      <c r="W318" s="233"/>
      <c r="X318" s="233"/>
    </row>
    <row r="319" spans="1:24" s="8" customFormat="1" ht="15.75" customHeight="1" x14ac:dyDescent="0.2">
      <c r="A319" s="1"/>
      <c r="B319" s="1"/>
      <c r="C319" s="2"/>
      <c r="D319" s="1"/>
      <c r="E319" s="1"/>
      <c r="F319" s="3"/>
      <c r="G319" s="53"/>
      <c r="H319" s="53"/>
      <c r="I319" s="62"/>
      <c r="J319" s="96"/>
      <c r="K319" s="2"/>
      <c r="L319" s="2"/>
      <c r="M319" s="2"/>
      <c r="N319" s="233"/>
      <c r="O319" s="233"/>
      <c r="P319" s="233"/>
      <c r="Q319" s="233"/>
      <c r="R319" s="233"/>
      <c r="S319" s="233"/>
      <c r="T319" s="233"/>
      <c r="U319" s="233"/>
      <c r="V319" s="233"/>
      <c r="W319" s="233"/>
      <c r="X319" s="233"/>
    </row>
    <row r="320" spans="1:24" s="8" customFormat="1" ht="15.75" customHeight="1" x14ac:dyDescent="0.2">
      <c r="A320" s="1"/>
      <c r="B320" s="1"/>
      <c r="C320" s="2"/>
      <c r="D320" s="1"/>
      <c r="E320" s="1"/>
      <c r="F320" s="3"/>
      <c r="G320" s="53"/>
      <c r="H320" s="53"/>
      <c r="I320" s="62"/>
      <c r="J320" s="96"/>
      <c r="K320" s="2"/>
      <c r="L320" s="2"/>
      <c r="M320" s="2"/>
      <c r="N320" s="233"/>
      <c r="O320" s="233"/>
      <c r="P320" s="233"/>
      <c r="Q320" s="233"/>
      <c r="R320" s="233"/>
      <c r="S320" s="233"/>
      <c r="T320" s="233"/>
      <c r="U320" s="233"/>
      <c r="V320" s="233"/>
      <c r="W320" s="233"/>
      <c r="X320" s="233"/>
    </row>
    <row r="321" spans="1:24" s="8" customFormat="1" ht="15.75" customHeight="1" x14ac:dyDescent="0.2">
      <c r="A321" s="1"/>
      <c r="B321" s="1"/>
      <c r="C321" s="2"/>
      <c r="D321" s="1"/>
      <c r="E321" s="1"/>
      <c r="F321" s="3"/>
      <c r="G321" s="53"/>
      <c r="H321" s="53"/>
      <c r="I321" s="62"/>
      <c r="J321" s="96"/>
      <c r="K321" s="2"/>
      <c r="L321" s="2"/>
      <c r="M321" s="2"/>
      <c r="N321" s="233"/>
      <c r="O321" s="233"/>
      <c r="P321" s="233"/>
      <c r="Q321" s="233"/>
      <c r="R321" s="233"/>
      <c r="S321" s="233"/>
      <c r="T321" s="233"/>
      <c r="U321" s="233"/>
      <c r="V321" s="233"/>
      <c r="W321" s="233"/>
      <c r="X321" s="233"/>
    </row>
    <row r="322" spans="1:24" s="8" customFormat="1" ht="15.75" customHeight="1" x14ac:dyDescent="0.2">
      <c r="A322" s="1"/>
      <c r="B322" s="1"/>
      <c r="C322" s="2"/>
      <c r="D322" s="1"/>
      <c r="E322" s="1"/>
      <c r="F322" s="3"/>
      <c r="G322" s="53"/>
      <c r="H322" s="53"/>
      <c r="I322" s="62"/>
      <c r="J322" s="96"/>
      <c r="K322" s="2"/>
      <c r="L322" s="2"/>
      <c r="M322" s="2"/>
      <c r="N322" s="233"/>
      <c r="O322" s="233"/>
      <c r="P322" s="233"/>
      <c r="Q322" s="233"/>
      <c r="R322" s="233"/>
      <c r="S322" s="233"/>
      <c r="T322" s="233"/>
      <c r="U322" s="233"/>
      <c r="V322" s="233"/>
      <c r="W322" s="233"/>
      <c r="X322" s="233"/>
    </row>
    <row r="323" spans="1:24" s="8" customFormat="1" ht="15.75" customHeight="1" x14ac:dyDescent="0.2">
      <c r="A323" s="1"/>
      <c r="B323" s="1"/>
      <c r="C323" s="2"/>
      <c r="D323" s="1"/>
      <c r="E323" s="1"/>
      <c r="F323" s="3"/>
      <c r="G323" s="53"/>
      <c r="H323" s="53"/>
      <c r="I323" s="62"/>
      <c r="J323" s="96"/>
      <c r="K323" s="2"/>
      <c r="L323" s="2"/>
      <c r="M323" s="2"/>
      <c r="N323" s="233"/>
      <c r="O323" s="233"/>
      <c r="P323" s="233"/>
      <c r="Q323" s="233"/>
      <c r="R323" s="233"/>
      <c r="S323" s="233"/>
      <c r="T323" s="233"/>
      <c r="U323" s="233"/>
      <c r="V323" s="233"/>
      <c r="W323" s="233"/>
      <c r="X323" s="233"/>
    </row>
    <row r="324" spans="1:24" s="8" customFormat="1" ht="15.75" customHeight="1" x14ac:dyDescent="0.2">
      <c r="A324" s="1"/>
      <c r="B324" s="1"/>
      <c r="C324" s="2"/>
      <c r="D324" s="1"/>
      <c r="E324" s="1"/>
      <c r="F324" s="3"/>
      <c r="G324" s="53"/>
      <c r="H324" s="53"/>
      <c r="I324" s="62"/>
      <c r="J324" s="96"/>
      <c r="K324" s="2"/>
      <c r="L324" s="2"/>
      <c r="M324" s="2"/>
      <c r="N324" s="233"/>
      <c r="O324" s="233"/>
      <c r="P324" s="233"/>
      <c r="Q324" s="233"/>
      <c r="R324" s="233"/>
      <c r="S324" s="233"/>
      <c r="T324" s="233"/>
      <c r="U324" s="233"/>
      <c r="V324" s="233"/>
      <c r="W324" s="233"/>
      <c r="X324" s="233"/>
    </row>
    <row r="325" spans="1:24" s="8" customFormat="1" ht="15.75" customHeight="1" x14ac:dyDescent="0.2">
      <c r="A325" s="1"/>
      <c r="B325" s="1"/>
      <c r="C325" s="2"/>
      <c r="D325" s="1"/>
      <c r="E325" s="1"/>
      <c r="F325" s="3"/>
      <c r="G325" s="53"/>
      <c r="H325" s="53"/>
      <c r="I325" s="62"/>
      <c r="J325" s="96"/>
      <c r="K325" s="2"/>
      <c r="L325" s="2"/>
      <c r="M325" s="2"/>
      <c r="N325" s="233"/>
      <c r="O325" s="233"/>
      <c r="P325" s="233"/>
      <c r="Q325" s="233"/>
      <c r="R325" s="233"/>
      <c r="S325" s="233"/>
      <c r="T325" s="233"/>
      <c r="U325" s="233"/>
      <c r="V325" s="233"/>
      <c r="W325" s="233"/>
      <c r="X325" s="233"/>
    </row>
    <row r="326" spans="1:24" s="8" customFormat="1" ht="15.75" customHeight="1" x14ac:dyDescent="0.2">
      <c r="A326" s="1"/>
      <c r="B326" s="1"/>
      <c r="C326" s="2"/>
      <c r="D326" s="1"/>
      <c r="E326" s="1"/>
      <c r="F326" s="3"/>
      <c r="G326" s="53"/>
      <c r="H326" s="53"/>
      <c r="I326" s="62"/>
      <c r="J326" s="96"/>
      <c r="K326" s="2"/>
      <c r="L326" s="2"/>
      <c r="M326" s="2"/>
      <c r="N326" s="233"/>
      <c r="O326" s="233"/>
      <c r="P326" s="233"/>
      <c r="Q326" s="233"/>
      <c r="R326" s="233"/>
      <c r="S326" s="233"/>
      <c r="T326" s="233"/>
      <c r="U326" s="233"/>
      <c r="V326" s="233"/>
      <c r="W326" s="233"/>
      <c r="X326" s="233"/>
    </row>
    <row r="327" spans="1:24" s="8" customFormat="1" ht="15.75" customHeight="1" x14ac:dyDescent="0.2">
      <c r="A327" s="1"/>
      <c r="B327" s="1"/>
      <c r="C327" s="2"/>
      <c r="D327" s="1"/>
      <c r="E327" s="1"/>
      <c r="F327" s="3"/>
      <c r="G327" s="53"/>
      <c r="H327" s="53"/>
      <c r="I327" s="62"/>
      <c r="J327" s="96"/>
      <c r="K327" s="2"/>
      <c r="L327" s="2"/>
      <c r="M327" s="2"/>
      <c r="N327" s="233"/>
      <c r="O327" s="233"/>
      <c r="P327" s="233"/>
      <c r="Q327" s="233"/>
      <c r="R327" s="233"/>
      <c r="S327" s="233"/>
      <c r="T327" s="233"/>
      <c r="U327" s="233"/>
      <c r="V327" s="233"/>
      <c r="W327" s="233"/>
      <c r="X327" s="233"/>
    </row>
    <row r="328" spans="1:24" s="8" customFormat="1" ht="15.75" customHeight="1" x14ac:dyDescent="0.2">
      <c r="A328" s="1"/>
      <c r="B328" s="1"/>
      <c r="C328" s="2"/>
      <c r="D328" s="1"/>
      <c r="E328" s="1"/>
      <c r="F328" s="3"/>
      <c r="G328" s="53"/>
      <c r="H328" s="53"/>
      <c r="I328" s="62"/>
      <c r="J328" s="96"/>
      <c r="K328" s="2"/>
      <c r="L328" s="2"/>
      <c r="M328" s="2"/>
      <c r="N328" s="233"/>
      <c r="O328" s="233"/>
      <c r="P328" s="233"/>
      <c r="Q328" s="233"/>
      <c r="R328" s="233"/>
      <c r="S328" s="233"/>
      <c r="T328" s="233"/>
      <c r="U328" s="233"/>
      <c r="V328" s="233"/>
      <c r="W328" s="233"/>
      <c r="X328" s="233"/>
    </row>
    <row r="329" spans="1:24" s="8" customFormat="1" ht="15.75" customHeight="1" x14ac:dyDescent="0.2">
      <c r="A329" s="1"/>
      <c r="B329" s="1"/>
      <c r="C329" s="2"/>
      <c r="D329" s="1"/>
      <c r="E329" s="1"/>
      <c r="F329" s="3"/>
      <c r="G329" s="53"/>
      <c r="H329" s="53"/>
      <c r="I329" s="62"/>
      <c r="J329" s="96"/>
      <c r="K329" s="2"/>
      <c r="L329" s="2"/>
      <c r="M329" s="2"/>
      <c r="N329" s="233"/>
      <c r="O329" s="233"/>
      <c r="P329" s="233"/>
      <c r="Q329" s="233"/>
      <c r="R329" s="233"/>
      <c r="S329" s="233"/>
      <c r="T329" s="233"/>
      <c r="U329" s="233"/>
      <c r="V329" s="233"/>
      <c r="W329" s="233"/>
      <c r="X329" s="233"/>
    </row>
    <row r="330" spans="1:24" s="8" customFormat="1" ht="15.75" customHeight="1" x14ac:dyDescent="0.2">
      <c r="A330" s="1"/>
      <c r="B330" s="1"/>
      <c r="C330" s="2"/>
      <c r="D330" s="1"/>
      <c r="E330" s="1"/>
      <c r="F330" s="3"/>
      <c r="G330" s="53"/>
      <c r="H330" s="53"/>
      <c r="I330" s="62"/>
      <c r="J330" s="96"/>
      <c r="K330" s="2"/>
      <c r="L330" s="2"/>
      <c r="M330" s="2"/>
      <c r="N330" s="233"/>
      <c r="O330" s="233"/>
      <c r="P330" s="233"/>
      <c r="Q330" s="233"/>
      <c r="R330" s="233"/>
      <c r="S330" s="233"/>
      <c r="T330" s="233"/>
      <c r="U330" s="233"/>
      <c r="V330" s="233"/>
      <c r="W330" s="233"/>
      <c r="X330" s="233"/>
    </row>
    <row r="331" spans="1:24" s="8" customFormat="1" ht="15.75" customHeight="1" x14ac:dyDescent="0.2">
      <c r="A331" s="1"/>
      <c r="B331" s="1"/>
      <c r="C331" s="2"/>
      <c r="D331" s="1"/>
      <c r="E331" s="1"/>
      <c r="F331" s="3"/>
      <c r="G331" s="53"/>
      <c r="H331" s="53"/>
      <c r="I331" s="62"/>
      <c r="J331" s="96"/>
      <c r="K331" s="2"/>
      <c r="L331" s="2"/>
      <c r="M331" s="2"/>
      <c r="N331" s="233"/>
      <c r="O331" s="233"/>
      <c r="P331" s="233"/>
      <c r="Q331" s="233"/>
      <c r="R331" s="233"/>
      <c r="S331" s="233"/>
      <c r="T331" s="233"/>
      <c r="U331" s="233"/>
      <c r="V331" s="233"/>
      <c r="W331" s="233"/>
      <c r="X331" s="233"/>
    </row>
    <row r="332" spans="1:24" s="8" customFormat="1" ht="15.75" customHeight="1" x14ac:dyDescent="0.2">
      <c r="A332" s="1"/>
      <c r="B332" s="1"/>
      <c r="C332" s="2"/>
      <c r="D332" s="1"/>
      <c r="E332" s="1"/>
      <c r="F332" s="3"/>
      <c r="G332" s="53"/>
      <c r="H332" s="53"/>
      <c r="I332" s="62"/>
      <c r="J332" s="96"/>
      <c r="K332" s="2"/>
      <c r="L332" s="2"/>
      <c r="M332" s="2"/>
      <c r="N332" s="233"/>
      <c r="O332" s="233"/>
      <c r="P332" s="233"/>
      <c r="Q332" s="233"/>
      <c r="R332" s="233"/>
      <c r="S332" s="233"/>
      <c r="T332" s="233"/>
      <c r="U332" s="233"/>
      <c r="V332" s="233"/>
      <c r="W332" s="233"/>
      <c r="X332" s="233"/>
    </row>
    <row r="333" spans="1:24" s="8" customFormat="1" ht="15.75" customHeight="1" x14ac:dyDescent="0.2">
      <c r="A333" s="1"/>
      <c r="B333" s="1"/>
      <c r="C333" s="2"/>
      <c r="D333" s="1"/>
      <c r="E333" s="1"/>
      <c r="F333" s="3"/>
      <c r="G333" s="53"/>
      <c r="H333" s="53"/>
      <c r="I333" s="62"/>
      <c r="J333" s="96"/>
      <c r="K333" s="2"/>
      <c r="L333" s="2"/>
      <c r="M333" s="2"/>
      <c r="N333" s="233"/>
      <c r="O333" s="233"/>
      <c r="P333" s="233"/>
      <c r="Q333" s="233"/>
      <c r="R333" s="233"/>
      <c r="S333" s="233"/>
      <c r="T333" s="233"/>
      <c r="U333" s="233"/>
      <c r="V333" s="233"/>
      <c r="W333" s="233"/>
      <c r="X333" s="233"/>
    </row>
    <row r="334" spans="1:24" s="8" customFormat="1" ht="15.75" customHeight="1" x14ac:dyDescent="0.2">
      <c r="A334" s="1"/>
      <c r="B334" s="1"/>
      <c r="C334" s="2"/>
      <c r="D334" s="1"/>
      <c r="E334" s="1"/>
      <c r="F334" s="3"/>
      <c r="G334" s="53"/>
      <c r="H334" s="53"/>
      <c r="I334" s="62"/>
      <c r="J334" s="96"/>
      <c r="K334" s="2"/>
      <c r="L334" s="2"/>
      <c r="M334" s="2"/>
      <c r="N334" s="233"/>
      <c r="O334" s="233"/>
      <c r="P334" s="233"/>
      <c r="Q334" s="233"/>
      <c r="R334" s="233"/>
      <c r="S334" s="233"/>
      <c r="T334" s="233"/>
      <c r="U334" s="233"/>
      <c r="V334" s="233"/>
      <c r="W334" s="233"/>
      <c r="X334" s="233"/>
    </row>
    <row r="335" spans="1:24" s="8" customFormat="1" ht="15.75" customHeight="1" x14ac:dyDescent="0.2">
      <c r="A335" s="1"/>
      <c r="B335" s="1"/>
      <c r="C335" s="2"/>
      <c r="D335" s="1"/>
      <c r="E335" s="1"/>
      <c r="F335" s="3"/>
      <c r="G335" s="53"/>
      <c r="H335" s="53"/>
      <c r="I335" s="62"/>
      <c r="J335" s="96"/>
      <c r="K335" s="2"/>
      <c r="L335" s="2"/>
      <c r="M335" s="2"/>
      <c r="N335" s="233"/>
      <c r="O335" s="233"/>
      <c r="P335" s="233"/>
      <c r="Q335" s="233"/>
      <c r="R335" s="233"/>
      <c r="S335" s="233"/>
      <c r="T335" s="233"/>
      <c r="U335" s="233"/>
      <c r="V335" s="233"/>
      <c r="W335" s="233"/>
      <c r="X335" s="233"/>
    </row>
    <row r="336" spans="1:24" s="8" customFormat="1" ht="15.75" customHeight="1" x14ac:dyDescent="0.2">
      <c r="A336" s="1"/>
      <c r="B336" s="1"/>
      <c r="C336" s="2"/>
      <c r="D336" s="1"/>
      <c r="E336" s="1"/>
      <c r="F336" s="3"/>
      <c r="G336" s="53"/>
      <c r="H336" s="53"/>
      <c r="I336" s="62"/>
      <c r="J336" s="96"/>
      <c r="K336" s="2"/>
      <c r="L336" s="2"/>
      <c r="M336" s="2"/>
      <c r="N336" s="233"/>
      <c r="O336" s="233"/>
      <c r="P336" s="233"/>
      <c r="Q336" s="233"/>
      <c r="R336" s="233"/>
      <c r="S336" s="233"/>
      <c r="T336" s="233"/>
      <c r="U336" s="233"/>
      <c r="V336" s="233"/>
      <c r="W336" s="233"/>
      <c r="X336" s="233"/>
    </row>
    <row r="337" spans="1:24" s="8" customFormat="1" ht="15.75" customHeight="1" x14ac:dyDescent="0.2">
      <c r="A337" s="1"/>
      <c r="B337" s="1"/>
      <c r="C337" s="2"/>
      <c r="D337" s="1"/>
      <c r="E337" s="1"/>
      <c r="F337" s="3"/>
      <c r="G337" s="53"/>
      <c r="H337" s="53"/>
      <c r="I337" s="62"/>
      <c r="J337" s="96"/>
      <c r="K337" s="2"/>
      <c r="L337" s="2"/>
      <c r="M337" s="2"/>
      <c r="N337" s="233"/>
      <c r="O337" s="233"/>
      <c r="P337" s="233"/>
      <c r="Q337" s="233"/>
      <c r="R337" s="233"/>
      <c r="S337" s="233"/>
      <c r="T337" s="233"/>
      <c r="U337" s="233"/>
      <c r="V337" s="233"/>
      <c r="W337" s="233"/>
      <c r="X337" s="233"/>
    </row>
    <row r="338" spans="1:24" s="8" customFormat="1" ht="15.75" customHeight="1" x14ac:dyDescent="0.2">
      <c r="A338" s="1"/>
      <c r="B338" s="1"/>
      <c r="C338" s="2"/>
      <c r="D338" s="1"/>
      <c r="E338" s="1"/>
      <c r="F338" s="3"/>
      <c r="G338" s="53"/>
      <c r="H338" s="53"/>
      <c r="I338" s="62"/>
      <c r="J338" s="96"/>
      <c r="K338" s="2"/>
      <c r="L338" s="2"/>
      <c r="M338" s="2"/>
      <c r="N338" s="233"/>
      <c r="O338" s="233"/>
      <c r="P338" s="233"/>
      <c r="Q338" s="233"/>
      <c r="R338" s="233"/>
      <c r="S338" s="233"/>
      <c r="T338" s="233"/>
      <c r="U338" s="233"/>
      <c r="V338" s="233"/>
      <c r="W338" s="233"/>
      <c r="X338" s="233"/>
    </row>
    <row r="339" spans="1:24" s="8" customFormat="1" ht="15.75" customHeight="1" x14ac:dyDescent="0.2">
      <c r="A339" s="1"/>
      <c r="B339" s="1"/>
      <c r="C339" s="2"/>
      <c r="D339" s="1"/>
      <c r="E339" s="1"/>
      <c r="F339" s="3"/>
      <c r="G339" s="53"/>
      <c r="H339" s="53"/>
      <c r="I339" s="62"/>
      <c r="J339" s="96"/>
      <c r="K339" s="2"/>
      <c r="L339" s="2"/>
      <c r="M339" s="2"/>
      <c r="N339" s="233"/>
      <c r="O339" s="233"/>
      <c r="P339" s="233"/>
      <c r="Q339" s="233"/>
      <c r="R339" s="233"/>
      <c r="S339" s="233"/>
      <c r="T339" s="233"/>
      <c r="U339" s="233"/>
      <c r="V339" s="233"/>
      <c r="W339" s="233"/>
      <c r="X339" s="233"/>
    </row>
    <row r="340" spans="1:24" s="8" customFormat="1" ht="15.75" customHeight="1" x14ac:dyDescent="0.2">
      <c r="A340" s="1"/>
      <c r="B340" s="1"/>
      <c r="C340" s="2"/>
      <c r="D340" s="1"/>
      <c r="E340" s="1"/>
      <c r="F340" s="3"/>
      <c r="G340" s="53"/>
      <c r="H340" s="53"/>
      <c r="I340" s="62"/>
      <c r="J340" s="96"/>
      <c r="K340" s="2"/>
      <c r="L340" s="2"/>
      <c r="M340" s="2"/>
      <c r="N340" s="233"/>
      <c r="O340" s="233"/>
      <c r="P340" s="233"/>
      <c r="Q340" s="233"/>
      <c r="R340" s="233"/>
      <c r="S340" s="233"/>
      <c r="T340" s="233"/>
      <c r="U340" s="233"/>
      <c r="V340" s="233"/>
      <c r="W340" s="233"/>
      <c r="X340" s="233"/>
    </row>
    <row r="341" spans="1:24" s="8" customFormat="1" ht="15.75" customHeight="1" x14ac:dyDescent="0.2">
      <c r="A341" s="1"/>
      <c r="B341" s="1"/>
      <c r="C341" s="2"/>
      <c r="D341" s="1"/>
      <c r="E341" s="1"/>
      <c r="F341" s="3"/>
      <c r="G341" s="53"/>
      <c r="H341" s="53"/>
      <c r="I341" s="62"/>
      <c r="J341" s="96"/>
      <c r="K341" s="2"/>
      <c r="L341" s="2"/>
      <c r="M341" s="2"/>
      <c r="N341" s="233"/>
      <c r="O341" s="233"/>
      <c r="P341" s="233"/>
      <c r="Q341" s="233"/>
      <c r="R341" s="233"/>
      <c r="S341" s="233"/>
      <c r="T341" s="233"/>
      <c r="U341" s="233"/>
      <c r="V341" s="233"/>
      <c r="W341" s="233"/>
      <c r="X341" s="233"/>
    </row>
    <row r="342" spans="1:24" s="8" customFormat="1" ht="15.75" customHeight="1" x14ac:dyDescent="0.2">
      <c r="A342" s="1"/>
      <c r="B342" s="1"/>
      <c r="C342" s="2"/>
      <c r="D342" s="1"/>
      <c r="E342" s="1"/>
      <c r="F342" s="3"/>
      <c r="G342" s="53"/>
      <c r="H342" s="53"/>
      <c r="I342" s="62"/>
      <c r="J342" s="96"/>
      <c r="K342" s="2"/>
      <c r="L342" s="2"/>
      <c r="M342" s="2"/>
      <c r="N342" s="233"/>
      <c r="O342" s="233"/>
      <c r="P342" s="233"/>
      <c r="Q342" s="233"/>
      <c r="R342" s="233"/>
      <c r="S342" s="233"/>
      <c r="T342" s="233"/>
      <c r="U342" s="233"/>
      <c r="V342" s="233"/>
      <c r="W342" s="233"/>
      <c r="X342" s="233"/>
    </row>
    <row r="343" spans="1:24" s="8" customFormat="1" ht="15.75" customHeight="1" x14ac:dyDescent="0.2">
      <c r="A343" s="1"/>
      <c r="B343" s="1"/>
      <c r="C343" s="2"/>
      <c r="D343" s="1"/>
      <c r="E343" s="1"/>
      <c r="F343" s="3"/>
      <c r="G343" s="53"/>
      <c r="H343" s="53"/>
      <c r="I343" s="62"/>
      <c r="J343" s="96"/>
      <c r="K343" s="2"/>
      <c r="L343" s="2"/>
      <c r="M343" s="2"/>
      <c r="N343" s="233"/>
      <c r="O343" s="233"/>
      <c r="P343" s="233"/>
      <c r="Q343" s="233"/>
      <c r="R343" s="233"/>
      <c r="S343" s="233"/>
      <c r="T343" s="233"/>
      <c r="U343" s="233"/>
      <c r="V343" s="233"/>
      <c r="W343" s="233"/>
      <c r="X343" s="233"/>
    </row>
    <row r="344" spans="1:24" s="8" customFormat="1" ht="15.75" customHeight="1" x14ac:dyDescent="0.2">
      <c r="A344" s="1"/>
      <c r="B344" s="1"/>
      <c r="C344" s="2"/>
      <c r="D344" s="1"/>
      <c r="E344" s="1"/>
      <c r="F344" s="3"/>
      <c r="G344" s="53"/>
      <c r="H344" s="53"/>
      <c r="I344" s="62"/>
      <c r="J344" s="96"/>
      <c r="K344" s="2"/>
      <c r="L344" s="2"/>
      <c r="M344" s="2"/>
      <c r="N344" s="233"/>
      <c r="O344" s="233"/>
      <c r="P344" s="233"/>
      <c r="Q344" s="233"/>
      <c r="R344" s="233"/>
      <c r="S344" s="233"/>
      <c r="T344" s="233"/>
      <c r="U344" s="233"/>
      <c r="V344" s="233"/>
      <c r="W344" s="233"/>
      <c r="X344" s="233"/>
    </row>
    <row r="345" spans="1:24" s="8" customFormat="1" ht="15.75" customHeight="1" x14ac:dyDescent="0.2">
      <c r="A345" s="1"/>
      <c r="B345" s="1"/>
      <c r="C345" s="2"/>
      <c r="D345" s="1"/>
      <c r="E345" s="1"/>
      <c r="F345" s="3"/>
      <c r="G345" s="53"/>
      <c r="H345" s="53"/>
      <c r="I345" s="62"/>
      <c r="J345" s="96"/>
      <c r="K345" s="2"/>
      <c r="L345" s="2"/>
      <c r="M345" s="2"/>
      <c r="N345" s="233"/>
      <c r="O345" s="233"/>
      <c r="P345" s="233"/>
      <c r="Q345" s="233"/>
      <c r="R345" s="233"/>
      <c r="S345" s="233"/>
      <c r="T345" s="233"/>
      <c r="U345" s="233"/>
      <c r="V345" s="233"/>
      <c r="W345" s="233"/>
      <c r="X345" s="233"/>
    </row>
    <row r="346" spans="1:24" s="8" customFormat="1" ht="15.75" customHeight="1" x14ac:dyDescent="0.2">
      <c r="A346" s="1"/>
      <c r="B346" s="1"/>
      <c r="C346" s="2"/>
      <c r="D346" s="1"/>
      <c r="E346" s="1"/>
      <c r="F346" s="3"/>
      <c r="G346" s="53"/>
      <c r="H346" s="53"/>
      <c r="I346" s="62"/>
      <c r="J346" s="96"/>
      <c r="K346" s="2"/>
      <c r="L346" s="2"/>
      <c r="M346" s="2"/>
      <c r="N346" s="233"/>
      <c r="O346" s="233"/>
      <c r="P346" s="233"/>
      <c r="Q346" s="233"/>
      <c r="R346" s="233"/>
      <c r="S346" s="233"/>
      <c r="T346" s="233"/>
      <c r="U346" s="233"/>
      <c r="V346" s="233"/>
      <c r="W346" s="233"/>
      <c r="X346" s="233"/>
    </row>
    <row r="347" spans="1:24" s="8" customFormat="1" ht="15.75" customHeight="1" x14ac:dyDescent="0.2">
      <c r="A347" s="1"/>
      <c r="B347" s="1"/>
      <c r="C347" s="2"/>
      <c r="D347" s="1"/>
      <c r="E347" s="1"/>
      <c r="F347" s="3"/>
      <c r="G347" s="53"/>
      <c r="H347" s="53"/>
      <c r="I347" s="62"/>
      <c r="J347" s="96"/>
      <c r="K347" s="2"/>
      <c r="L347" s="2"/>
      <c r="M347" s="2"/>
      <c r="N347" s="233"/>
      <c r="O347" s="233"/>
      <c r="P347" s="233"/>
      <c r="Q347" s="233"/>
      <c r="R347" s="233"/>
      <c r="S347" s="233"/>
      <c r="T347" s="233"/>
      <c r="U347" s="233"/>
      <c r="V347" s="233"/>
      <c r="W347" s="233"/>
      <c r="X347" s="233"/>
    </row>
    <row r="348" spans="1:24" s="8" customFormat="1" ht="15.75" customHeight="1" x14ac:dyDescent="0.2">
      <c r="A348" s="1"/>
      <c r="B348" s="1"/>
      <c r="C348" s="2"/>
      <c r="D348" s="1"/>
      <c r="E348" s="1"/>
      <c r="F348" s="3"/>
      <c r="G348" s="53"/>
      <c r="H348" s="53"/>
      <c r="I348" s="62"/>
      <c r="J348" s="96"/>
      <c r="K348" s="2"/>
      <c r="L348" s="2"/>
      <c r="M348" s="2"/>
      <c r="N348" s="233"/>
      <c r="O348" s="233"/>
      <c r="P348" s="233"/>
      <c r="Q348" s="233"/>
      <c r="R348" s="233"/>
      <c r="S348" s="233"/>
      <c r="T348" s="233"/>
      <c r="U348" s="233"/>
      <c r="V348" s="233"/>
      <c r="W348" s="233"/>
      <c r="X348" s="233"/>
    </row>
    <row r="349" spans="1:24" s="8" customFormat="1" ht="15.75" customHeight="1" x14ac:dyDescent="0.2">
      <c r="A349" s="1"/>
      <c r="B349" s="1"/>
      <c r="C349" s="2"/>
      <c r="D349" s="1"/>
      <c r="E349" s="1"/>
      <c r="F349" s="3"/>
      <c r="G349" s="53"/>
      <c r="H349" s="53"/>
      <c r="I349" s="62"/>
      <c r="J349" s="96"/>
      <c r="K349" s="2"/>
      <c r="L349" s="2"/>
      <c r="M349" s="2"/>
      <c r="N349" s="233"/>
      <c r="O349" s="233"/>
      <c r="P349" s="233"/>
      <c r="Q349" s="233"/>
      <c r="R349" s="233"/>
      <c r="S349" s="233"/>
      <c r="T349" s="233"/>
      <c r="U349" s="233"/>
      <c r="V349" s="233"/>
      <c r="W349" s="233"/>
      <c r="X349" s="233"/>
    </row>
    <row r="350" spans="1:24" s="8" customFormat="1" ht="15.75" customHeight="1" x14ac:dyDescent="0.2">
      <c r="A350" s="1"/>
      <c r="B350" s="1"/>
      <c r="C350" s="2"/>
      <c r="D350" s="1"/>
      <c r="E350" s="1"/>
      <c r="F350" s="3"/>
      <c r="G350" s="53"/>
      <c r="H350" s="53"/>
      <c r="I350" s="62"/>
      <c r="J350" s="96"/>
      <c r="K350" s="2"/>
      <c r="L350" s="2"/>
      <c r="M350" s="2"/>
      <c r="N350" s="233"/>
      <c r="O350" s="233"/>
      <c r="P350" s="233"/>
      <c r="Q350" s="233"/>
      <c r="R350" s="233"/>
      <c r="S350" s="233"/>
      <c r="T350" s="233"/>
      <c r="U350" s="233"/>
      <c r="V350" s="233"/>
      <c r="W350" s="233"/>
      <c r="X350" s="233"/>
    </row>
    <row r="351" spans="1:24" s="8" customFormat="1" ht="15.75" customHeight="1" x14ac:dyDescent="0.2">
      <c r="A351" s="1"/>
      <c r="B351" s="1"/>
      <c r="C351" s="2"/>
      <c r="D351" s="1"/>
      <c r="E351" s="1"/>
      <c r="F351" s="3"/>
      <c r="G351" s="53"/>
      <c r="H351" s="53"/>
      <c r="I351" s="62"/>
      <c r="J351" s="96"/>
      <c r="K351" s="2"/>
      <c r="L351" s="2"/>
      <c r="M351" s="2"/>
      <c r="N351" s="233"/>
      <c r="O351" s="233"/>
      <c r="P351" s="233"/>
      <c r="Q351" s="233"/>
      <c r="R351" s="233"/>
      <c r="S351" s="233"/>
      <c r="T351" s="233"/>
      <c r="U351" s="233"/>
      <c r="V351" s="233"/>
      <c r="W351" s="233"/>
      <c r="X351" s="233"/>
    </row>
    <row r="352" spans="1:24" s="8" customFormat="1" ht="15.75" customHeight="1" x14ac:dyDescent="0.2">
      <c r="A352" s="1"/>
      <c r="B352" s="1"/>
      <c r="C352" s="2"/>
      <c r="D352" s="1"/>
      <c r="E352" s="1"/>
      <c r="F352" s="3"/>
      <c r="G352" s="53"/>
      <c r="H352" s="53"/>
      <c r="I352" s="62"/>
      <c r="J352" s="96"/>
      <c r="K352" s="2"/>
      <c r="L352" s="2"/>
      <c r="M352" s="2"/>
      <c r="N352" s="233"/>
      <c r="O352" s="233"/>
      <c r="P352" s="233"/>
      <c r="Q352" s="233"/>
      <c r="R352" s="233"/>
      <c r="S352" s="233"/>
      <c r="T352" s="233"/>
      <c r="U352" s="233"/>
      <c r="V352" s="233"/>
      <c r="W352" s="233"/>
      <c r="X352" s="233"/>
    </row>
    <row r="353" spans="1:24" s="8" customFormat="1" ht="15.75" customHeight="1" x14ac:dyDescent="0.2">
      <c r="A353" s="1"/>
      <c r="B353" s="1"/>
      <c r="C353" s="2"/>
      <c r="D353" s="1"/>
      <c r="E353" s="1"/>
      <c r="F353" s="3"/>
      <c r="G353" s="53"/>
      <c r="H353" s="53"/>
      <c r="I353" s="62"/>
      <c r="J353" s="96"/>
      <c r="K353" s="2"/>
      <c r="L353" s="2"/>
      <c r="M353" s="2"/>
      <c r="N353" s="233"/>
      <c r="O353" s="233"/>
      <c r="P353" s="233"/>
      <c r="Q353" s="233"/>
      <c r="R353" s="233"/>
      <c r="S353" s="233"/>
      <c r="T353" s="233"/>
      <c r="U353" s="233"/>
      <c r="V353" s="233"/>
      <c r="W353" s="233"/>
      <c r="X353" s="233"/>
    </row>
    <row r="354" spans="1:24" s="8" customFormat="1" ht="15.75" customHeight="1" x14ac:dyDescent="0.2">
      <c r="A354" s="1"/>
      <c r="B354" s="1"/>
      <c r="C354" s="2"/>
      <c r="D354" s="1"/>
      <c r="E354" s="1"/>
      <c r="F354" s="3"/>
      <c r="G354" s="53"/>
      <c r="H354" s="53"/>
      <c r="I354" s="62"/>
      <c r="J354" s="96"/>
      <c r="K354" s="2"/>
      <c r="L354" s="2"/>
      <c r="M354" s="2"/>
      <c r="N354" s="233"/>
      <c r="O354" s="233"/>
      <c r="P354" s="233"/>
      <c r="Q354" s="233"/>
      <c r="R354" s="233"/>
      <c r="S354" s="233"/>
      <c r="T354" s="233"/>
      <c r="U354" s="233"/>
      <c r="V354" s="233"/>
      <c r="W354" s="233"/>
      <c r="X354" s="233"/>
    </row>
    <row r="355" spans="1:24" s="8" customFormat="1" ht="15.75" customHeight="1" x14ac:dyDescent="0.2">
      <c r="A355" s="1"/>
      <c r="B355" s="1"/>
      <c r="C355" s="2"/>
      <c r="D355" s="1"/>
      <c r="E355" s="1"/>
      <c r="F355" s="3"/>
      <c r="G355" s="53"/>
      <c r="H355" s="53"/>
      <c r="I355" s="62"/>
      <c r="J355" s="96"/>
      <c r="K355" s="2"/>
      <c r="L355" s="2"/>
      <c r="M355" s="2"/>
      <c r="N355" s="233"/>
      <c r="O355" s="233"/>
      <c r="P355" s="233"/>
      <c r="Q355" s="233"/>
      <c r="R355" s="233"/>
      <c r="S355" s="233"/>
      <c r="T355" s="233"/>
      <c r="U355" s="233"/>
      <c r="V355" s="233"/>
      <c r="W355" s="233"/>
      <c r="X355" s="233"/>
    </row>
    <row r="356" spans="1:24" s="8" customFormat="1" ht="15.75" customHeight="1" x14ac:dyDescent="0.2">
      <c r="A356" s="1"/>
      <c r="B356" s="1"/>
      <c r="C356" s="2"/>
      <c r="D356" s="1"/>
      <c r="E356" s="1"/>
      <c r="F356" s="3"/>
      <c r="G356" s="53"/>
      <c r="H356" s="53"/>
      <c r="I356" s="62"/>
      <c r="J356" s="96"/>
      <c r="K356" s="2"/>
      <c r="L356" s="2"/>
      <c r="M356" s="2"/>
      <c r="N356" s="233"/>
      <c r="O356" s="233"/>
      <c r="P356" s="233"/>
      <c r="Q356" s="233"/>
      <c r="R356" s="233"/>
      <c r="S356" s="233"/>
      <c r="T356" s="233"/>
      <c r="U356" s="233"/>
      <c r="V356" s="233"/>
      <c r="W356" s="233"/>
      <c r="X356" s="233"/>
    </row>
    <row r="357" spans="1:24" s="8" customFormat="1" ht="15.75" customHeight="1" x14ac:dyDescent="0.2">
      <c r="A357" s="1"/>
      <c r="B357" s="1"/>
      <c r="C357" s="2"/>
      <c r="D357" s="1"/>
      <c r="E357" s="1"/>
      <c r="F357" s="3"/>
      <c r="G357" s="53"/>
      <c r="H357" s="53"/>
      <c r="I357" s="62"/>
      <c r="J357" s="96"/>
      <c r="K357" s="2"/>
      <c r="L357" s="2"/>
      <c r="M357" s="2"/>
      <c r="N357" s="233"/>
      <c r="O357" s="233"/>
      <c r="P357" s="233"/>
      <c r="Q357" s="233"/>
      <c r="R357" s="233"/>
      <c r="S357" s="233"/>
      <c r="T357" s="233"/>
      <c r="U357" s="233"/>
      <c r="V357" s="233"/>
      <c r="W357" s="233"/>
      <c r="X357" s="233"/>
    </row>
    <row r="358" spans="1:24" s="8" customFormat="1" ht="15.75" customHeight="1" x14ac:dyDescent="0.2">
      <c r="A358" s="1"/>
      <c r="B358" s="1"/>
      <c r="C358" s="2"/>
      <c r="D358" s="1"/>
      <c r="E358" s="1"/>
      <c r="F358" s="3"/>
      <c r="G358" s="53"/>
      <c r="H358" s="53"/>
      <c r="I358" s="62"/>
      <c r="J358" s="96"/>
      <c r="K358" s="2"/>
      <c r="L358" s="2"/>
      <c r="M358" s="2"/>
      <c r="N358" s="233"/>
      <c r="O358" s="233"/>
      <c r="P358" s="233"/>
      <c r="Q358" s="233"/>
      <c r="R358" s="233"/>
      <c r="S358" s="233"/>
      <c r="T358" s="233"/>
      <c r="U358" s="233"/>
      <c r="V358" s="233"/>
      <c r="W358" s="233"/>
      <c r="X358" s="233"/>
    </row>
    <row r="359" spans="1:24" s="8" customFormat="1" ht="15.75" customHeight="1" x14ac:dyDescent="0.2">
      <c r="A359" s="1"/>
      <c r="B359" s="1"/>
      <c r="C359" s="2"/>
      <c r="D359" s="1"/>
      <c r="E359" s="1"/>
      <c r="F359" s="3"/>
      <c r="G359" s="53"/>
      <c r="H359" s="53"/>
      <c r="I359" s="62"/>
      <c r="J359" s="96"/>
      <c r="K359" s="2"/>
      <c r="L359" s="2"/>
      <c r="M359" s="2"/>
      <c r="N359" s="233"/>
      <c r="O359" s="233"/>
      <c r="P359" s="233"/>
      <c r="Q359" s="233"/>
      <c r="R359" s="233"/>
      <c r="S359" s="233"/>
      <c r="T359" s="233"/>
      <c r="U359" s="233"/>
      <c r="V359" s="233"/>
      <c r="W359" s="233"/>
      <c r="X359" s="233"/>
    </row>
    <row r="360" spans="1:24" s="8" customFormat="1" ht="15.75" customHeight="1" x14ac:dyDescent="0.2">
      <c r="A360" s="1"/>
      <c r="B360" s="1"/>
      <c r="C360" s="2"/>
      <c r="D360" s="1"/>
      <c r="E360" s="1"/>
      <c r="F360" s="3"/>
      <c r="G360" s="53"/>
      <c r="H360" s="53"/>
      <c r="I360" s="62"/>
      <c r="J360" s="96"/>
      <c r="K360" s="2"/>
      <c r="L360" s="2"/>
      <c r="M360" s="2"/>
      <c r="N360" s="233"/>
      <c r="O360" s="233"/>
      <c r="P360" s="233"/>
      <c r="Q360" s="233"/>
      <c r="R360" s="233"/>
      <c r="S360" s="233"/>
      <c r="T360" s="233"/>
      <c r="U360" s="233"/>
      <c r="V360" s="233"/>
      <c r="W360" s="233"/>
      <c r="X360" s="233"/>
    </row>
    <row r="361" spans="1:24" s="8" customFormat="1" ht="15.75" customHeight="1" x14ac:dyDescent="0.2">
      <c r="A361" s="1"/>
      <c r="B361" s="1"/>
      <c r="C361" s="2"/>
      <c r="D361" s="1"/>
      <c r="E361" s="1"/>
      <c r="F361" s="3"/>
      <c r="G361" s="53"/>
      <c r="H361" s="53"/>
      <c r="I361" s="62"/>
      <c r="J361" s="96"/>
      <c r="K361" s="2"/>
      <c r="L361" s="2"/>
      <c r="M361" s="2"/>
      <c r="N361" s="233"/>
      <c r="O361" s="233"/>
      <c r="P361" s="233"/>
      <c r="Q361" s="233"/>
      <c r="R361" s="233"/>
      <c r="S361" s="233"/>
      <c r="T361" s="233"/>
      <c r="U361" s="233"/>
      <c r="V361" s="233"/>
      <c r="W361" s="233"/>
      <c r="X361" s="233"/>
    </row>
    <row r="362" spans="1:24" s="8" customFormat="1" ht="15.75" customHeight="1" x14ac:dyDescent="0.2">
      <c r="A362" s="1"/>
      <c r="B362" s="1"/>
      <c r="C362" s="2"/>
      <c r="D362" s="1"/>
      <c r="E362" s="1"/>
      <c r="F362" s="3"/>
      <c r="G362" s="53"/>
      <c r="H362" s="53"/>
      <c r="I362" s="62"/>
      <c r="J362" s="96"/>
      <c r="K362" s="2"/>
      <c r="L362" s="2"/>
      <c r="M362" s="2"/>
      <c r="N362" s="233"/>
      <c r="O362" s="233"/>
      <c r="P362" s="233"/>
      <c r="Q362" s="233"/>
      <c r="R362" s="233"/>
      <c r="S362" s="233"/>
      <c r="T362" s="233"/>
      <c r="U362" s="233"/>
      <c r="V362" s="233"/>
      <c r="W362" s="233"/>
      <c r="X362" s="233"/>
    </row>
    <row r="363" spans="1:24" s="8" customFormat="1" ht="15.75" customHeight="1" x14ac:dyDescent="0.2">
      <c r="A363" s="1"/>
      <c r="B363" s="1"/>
      <c r="C363" s="2"/>
      <c r="D363" s="1"/>
      <c r="E363" s="1"/>
      <c r="F363" s="3"/>
      <c r="G363" s="53"/>
      <c r="H363" s="53"/>
      <c r="I363" s="62"/>
      <c r="J363" s="96"/>
      <c r="K363" s="2"/>
      <c r="L363" s="2"/>
      <c r="M363" s="2"/>
      <c r="N363" s="233"/>
      <c r="O363" s="233"/>
      <c r="P363" s="233"/>
      <c r="Q363" s="233"/>
      <c r="R363" s="233"/>
      <c r="S363" s="233"/>
      <c r="T363" s="233"/>
      <c r="U363" s="233"/>
      <c r="V363" s="233"/>
      <c r="W363" s="233"/>
      <c r="X363" s="233"/>
    </row>
    <row r="364" spans="1:24" s="8" customFormat="1" ht="15.75" customHeight="1" x14ac:dyDescent="0.2">
      <c r="A364" s="1"/>
      <c r="B364" s="1"/>
      <c r="C364" s="2"/>
      <c r="D364" s="1"/>
      <c r="E364" s="1"/>
      <c r="F364" s="3"/>
      <c r="G364" s="53"/>
      <c r="H364" s="53"/>
      <c r="I364" s="62"/>
      <c r="J364" s="96"/>
      <c r="K364" s="2"/>
      <c r="L364" s="2"/>
      <c r="M364" s="2"/>
      <c r="N364" s="233"/>
      <c r="O364" s="233"/>
      <c r="P364" s="233"/>
      <c r="Q364" s="233"/>
      <c r="R364" s="233"/>
      <c r="S364" s="233"/>
      <c r="T364" s="233"/>
      <c r="U364" s="233"/>
      <c r="V364" s="233"/>
      <c r="W364" s="233"/>
      <c r="X364" s="233"/>
    </row>
    <row r="365" spans="1:24" s="8" customFormat="1" ht="15.75" customHeight="1" x14ac:dyDescent="0.2">
      <c r="A365" s="1"/>
      <c r="B365" s="1"/>
      <c r="C365" s="2"/>
      <c r="D365" s="1"/>
      <c r="E365" s="1"/>
      <c r="F365" s="3"/>
      <c r="G365" s="53"/>
      <c r="H365" s="53"/>
      <c r="I365" s="62"/>
      <c r="J365" s="96"/>
      <c r="K365" s="2"/>
      <c r="L365" s="2"/>
      <c r="M365" s="2"/>
      <c r="N365" s="233"/>
      <c r="O365" s="233"/>
      <c r="P365" s="233"/>
      <c r="Q365" s="233"/>
      <c r="R365" s="233"/>
      <c r="S365" s="233"/>
      <c r="T365" s="233"/>
      <c r="U365" s="233"/>
      <c r="V365" s="233"/>
      <c r="W365" s="233"/>
      <c r="X365" s="233"/>
    </row>
    <row r="366" spans="1:24" s="8" customFormat="1" ht="15.75" customHeight="1" x14ac:dyDescent="0.2">
      <c r="A366" s="1"/>
      <c r="B366" s="1"/>
      <c r="C366" s="2"/>
      <c r="D366" s="1"/>
      <c r="E366" s="1"/>
      <c r="F366" s="3"/>
      <c r="G366" s="53"/>
      <c r="H366" s="53"/>
      <c r="I366" s="62"/>
      <c r="J366" s="96"/>
      <c r="K366" s="2"/>
      <c r="L366" s="2"/>
      <c r="M366" s="2"/>
      <c r="N366" s="233"/>
      <c r="O366" s="233"/>
      <c r="P366" s="233"/>
      <c r="Q366" s="233"/>
      <c r="R366" s="233"/>
      <c r="S366" s="233"/>
      <c r="T366" s="233"/>
      <c r="U366" s="233"/>
      <c r="V366" s="233"/>
      <c r="W366" s="233"/>
      <c r="X366" s="233"/>
    </row>
    <row r="367" spans="1:24" s="8" customFormat="1" ht="15.75" customHeight="1" x14ac:dyDescent="0.2">
      <c r="A367" s="1"/>
      <c r="B367" s="1"/>
      <c r="C367" s="2"/>
      <c r="D367" s="1"/>
      <c r="E367" s="1"/>
      <c r="F367" s="3"/>
      <c r="G367" s="53"/>
      <c r="H367" s="53"/>
      <c r="I367" s="62"/>
      <c r="J367" s="96"/>
      <c r="K367" s="2"/>
      <c r="L367" s="2"/>
      <c r="M367" s="2"/>
      <c r="N367" s="233"/>
      <c r="O367" s="233"/>
      <c r="P367" s="233"/>
      <c r="Q367" s="233"/>
      <c r="R367" s="233"/>
      <c r="S367" s="233"/>
      <c r="T367" s="233"/>
      <c r="U367" s="233"/>
      <c r="V367" s="233"/>
      <c r="W367" s="233"/>
      <c r="X367" s="233"/>
    </row>
    <row r="368" spans="1:24" s="8" customFormat="1" ht="15.75" customHeight="1" x14ac:dyDescent="0.2">
      <c r="A368" s="1"/>
      <c r="B368" s="1"/>
      <c r="C368" s="2"/>
      <c r="D368" s="1"/>
      <c r="E368" s="1"/>
      <c r="F368" s="3"/>
      <c r="G368" s="53"/>
      <c r="H368" s="53"/>
      <c r="I368" s="62"/>
      <c r="J368" s="96"/>
      <c r="K368" s="2"/>
      <c r="L368" s="2"/>
      <c r="M368" s="2"/>
      <c r="N368" s="233"/>
      <c r="O368" s="233"/>
      <c r="P368" s="233"/>
      <c r="Q368" s="233"/>
      <c r="R368" s="233"/>
      <c r="S368" s="233"/>
      <c r="T368" s="233"/>
      <c r="U368" s="233"/>
      <c r="V368" s="233"/>
      <c r="W368" s="233"/>
      <c r="X368" s="233"/>
    </row>
    <row r="369" spans="1:24" s="8" customFormat="1" ht="15.75" customHeight="1" x14ac:dyDescent="0.2">
      <c r="A369" s="1"/>
      <c r="B369" s="1"/>
      <c r="C369" s="2"/>
      <c r="D369" s="1"/>
      <c r="E369" s="1"/>
      <c r="F369" s="3"/>
      <c r="G369" s="53"/>
      <c r="H369" s="53"/>
      <c r="I369" s="62"/>
      <c r="J369" s="96"/>
      <c r="K369" s="2"/>
      <c r="L369" s="2"/>
      <c r="M369" s="2"/>
      <c r="N369" s="233"/>
      <c r="O369" s="233"/>
      <c r="P369" s="233"/>
      <c r="Q369" s="233"/>
      <c r="R369" s="233"/>
      <c r="S369" s="233"/>
      <c r="T369" s="233"/>
      <c r="U369" s="233"/>
      <c r="V369" s="233"/>
      <c r="W369" s="233"/>
      <c r="X369" s="233"/>
    </row>
    <row r="370" spans="1:24" s="8" customFormat="1" ht="15.75" customHeight="1" x14ac:dyDescent="0.2">
      <c r="A370" s="1"/>
      <c r="B370" s="1"/>
      <c r="C370" s="2"/>
      <c r="D370" s="1"/>
      <c r="E370" s="1"/>
      <c r="F370" s="3"/>
      <c r="G370" s="53"/>
      <c r="H370" s="53"/>
      <c r="I370" s="62"/>
      <c r="J370" s="96"/>
      <c r="K370" s="2"/>
      <c r="L370" s="2"/>
      <c r="M370" s="2"/>
      <c r="N370" s="233"/>
      <c r="O370" s="233"/>
      <c r="P370" s="233"/>
      <c r="Q370" s="233"/>
      <c r="R370" s="233"/>
      <c r="S370" s="233"/>
      <c r="T370" s="233"/>
      <c r="U370" s="233"/>
      <c r="V370" s="233"/>
      <c r="W370" s="233"/>
      <c r="X370" s="233"/>
    </row>
    <row r="371" spans="1:24" s="8" customFormat="1" ht="15.75" customHeight="1" x14ac:dyDescent="0.2">
      <c r="A371" s="1"/>
      <c r="B371" s="1"/>
      <c r="C371" s="2"/>
      <c r="D371" s="1"/>
      <c r="E371" s="1"/>
      <c r="F371" s="3"/>
      <c r="G371" s="53"/>
      <c r="H371" s="53"/>
      <c r="I371" s="62"/>
      <c r="J371" s="96"/>
      <c r="K371" s="2"/>
      <c r="L371" s="2"/>
      <c r="M371" s="2"/>
      <c r="N371" s="233"/>
      <c r="O371" s="233"/>
      <c r="P371" s="233"/>
      <c r="Q371" s="233"/>
      <c r="R371" s="233"/>
      <c r="S371" s="233"/>
      <c r="T371" s="233"/>
      <c r="U371" s="233"/>
      <c r="V371" s="233"/>
      <c r="W371" s="233"/>
      <c r="X371" s="233"/>
    </row>
    <row r="372" spans="1:24" s="8" customFormat="1" ht="15.75" customHeight="1" x14ac:dyDescent="0.2">
      <c r="A372" s="1"/>
      <c r="B372" s="1"/>
      <c r="C372" s="2"/>
      <c r="D372" s="1"/>
      <c r="E372" s="1"/>
      <c r="F372" s="3"/>
      <c r="G372" s="53"/>
      <c r="H372" s="53"/>
      <c r="I372" s="62"/>
      <c r="J372" s="96"/>
      <c r="K372" s="2"/>
      <c r="L372" s="2"/>
      <c r="M372" s="2"/>
      <c r="N372" s="233"/>
      <c r="O372" s="233"/>
      <c r="P372" s="233"/>
      <c r="Q372" s="233"/>
      <c r="R372" s="233"/>
      <c r="S372" s="233"/>
      <c r="T372" s="233"/>
      <c r="U372" s="233"/>
      <c r="V372" s="233"/>
      <c r="W372" s="233"/>
      <c r="X372" s="233"/>
    </row>
    <row r="373" spans="1:24" s="8" customFormat="1" ht="15.75" customHeight="1" x14ac:dyDescent="0.2">
      <c r="A373" s="1"/>
      <c r="B373" s="1"/>
      <c r="C373" s="2"/>
      <c r="D373" s="1"/>
      <c r="E373" s="1"/>
      <c r="F373" s="3"/>
      <c r="G373" s="53"/>
      <c r="H373" s="53"/>
      <c r="I373" s="62"/>
      <c r="J373" s="96"/>
      <c r="K373" s="2"/>
      <c r="L373" s="2"/>
      <c r="M373" s="2"/>
      <c r="N373" s="233"/>
      <c r="O373" s="233"/>
      <c r="P373" s="233"/>
      <c r="Q373" s="233"/>
      <c r="R373" s="233"/>
      <c r="S373" s="233"/>
      <c r="T373" s="233"/>
      <c r="U373" s="233"/>
      <c r="V373" s="233"/>
      <c r="W373" s="233"/>
      <c r="X373" s="233"/>
    </row>
    <row r="374" spans="1:24" s="8" customFormat="1" ht="15.75" customHeight="1" x14ac:dyDescent="0.2">
      <c r="A374" s="1"/>
      <c r="B374" s="1"/>
      <c r="C374" s="2"/>
      <c r="D374" s="1"/>
      <c r="E374" s="1"/>
      <c r="F374" s="3"/>
      <c r="G374" s="53"/>
      <c r="H374" s="53"/>
      <c r="I374" s="62"/>
      <c r="J374" s="96"/>
      <c r="K374" s="2"/>
      <c r="L374" s="2"/>
      <c r="M374" s="2"/>
      <c r="N374" s="233"/>
      <c r="O374" s="233"/>
      <c r="P374" s="233"/>
      <c r="Q374" s="233"/>
      <c r="R374" s="233"/>
      <c r="S374" s="233"/>
      <c r="T374" s="233"/>
      <c r="U374" s="233"/>
      <c r="V374" s="233"/>
      <c r="W374" s="233"/>
      <c r="X374" s="233"/>
    </row>
    <row r="375" spans="1:24" s="8" customFormat="1" ht="15.75" customHeight="1" x14ac:dyDescent="0.2">
      <c r="A375" s="1"/>
      <c r="B375" s="1"/>
      <c r="C375" s="2"/>
      <c r="D375" s="1"/>
      <c r="E375" s="1"/>
      <c r="F375" s="3"/>
      <c r="G375" s="53"/>
      <c r="H375" s="53"/>
      <c r="I375" s="62"/>
      <c r="J375" s="96"/>
      <c r="K375" s="2"/>
      <c r="L375" s="2"/>
      <c r="M375" s="2"/>
      <c r="N375" s="233"/>
      <c r="O375" s="233"/>
      <c r="P375" s="233"/>
      <c r="Q375" s="233"/>
      <c r="R375" s="233"/>
      <c r="S375" s="233"/>
      <c r="T375" s="233"/>
      <c r="U375" s="233"/>
      <c r="V375" s="233"/>
      <c r="W375" s="233"/>
      <c r="X375" s="233"/>
    </row>
    <row r="376" spans="1:24" s="8" customFormat="1" ht="15.75" customHeight="1" x14ac:dyDescent="0.2">
      <c r="A376" s="1"/>
      <c r="B376" s="1"/>
      <c r="C376" s="2"/>
      <c r="D376" s="1"/>
      <c r="E376" s="1"/>
      <c r="F376" s="3"/>
      <c r="G376" s="53"/>
      <c r="H376" s="53"/>
      <c r="I376" s="62"/>
      <c r="J376" s="96"/>
      <c r="K376" s="2"/>
      <c r="L376" s="2"/>
      <c r="M376" s="2"/>
      <c r="N376" s="233"/>
      <c r="O376" s="233"/>
      <c r="P376" s="233"/>
      <c r="Q376" s="233"/>
      <c r="R376" s="233"/>
      <c r="S376" s="233"/>
      <c r="T376" s="233"/>
      <c r="U376" s="233"/>
      <c r="V376" s="233"/>
      <c r="W376" s="233"/>
      <c r="X376" s="233"/>
    </row>
    <row r="377" spans="1:24" s="8" customFormat="1" ht="15.75" customHeight="1" x14ac:dyDescent="0.2">
      <c r="A377" s="1"/>
      <c r="B377" s="1"/>
      <c r="C377" s="2"/>
      <c r="D377" s="1"/>
      <c r="E377" s="1"/>
      <c r="F377" s="3"/>
      <c r="G377" s="53"/>
      <c r="H377" s="53"/>
      <c r="I377" s="62"/>
      <c r="J377" s="96"/>
      <c r="K377" s="2"/>
      <c r="L377" s="2"/>
      <c r="M377" s="2"/>
      <c r="N377" s="233"/>
      <c r="O377" s="233"/>
      <c r="P377" s="233"/>
      <c r="Q377" s="233"/>
      <c r="R377" s="233"/>
      <c r="S377" s="233"/>
      <c r="T377" s="233"/>
      <c r="U377" s="233"/>
      <c r="V377" s="233"/>
      <c r="W377" s="233"/>
      <c r="X377" s="233"/>
    </row>
    <row r="378" spans="1:24" s="8" customFormat="1" ht="15.75" customHeight="1" x14ac:dyDescent="0.2">
      <c r="A378" s="1"/>
      <c r="B378" s="1"/>
      <c r="C378" s="2"/>
      <c r="D378" s="1"/>
      <c r="E378" s="1"/>
      <c r="F378" s="3"/>
      <c r="G378" s="53"/>
      <c r="H378" s="53"/>
      <c r="I378" s="62"/>
      <c r="J378" s="96"/>
      <c r="K378" s="2"/>
      <c r="L378" s="2"/>
      <c r="M378" s="2"/>
      <c r="N378" s="233"/>
      <c r="O378" s="233"/>
      <c r="P378" s="233"/>
      <c r="Q378" s="233"/>
      <c r="R378" s="233"/>
      <c r="S378" s="233"/>
      <c r="T378" s="233"/>
      <c r="U378" s="233"/>
      <c r="V378" s="233"/>
      <c r="W378" s="233"/>
      <c r="X378" s="233"/>
    </row>
    <row r="379" spans="1:24" s="8" customFormat="1" ht="15.75" customHeight="1" x14ac:dyDescent="0.2">
      <c r="A379" s="1"/>
      <c r="B379" s="1"/>
      <c r="C379" s="2"/>
      <c r="D379" s="1"/>
      <c r="E379" s="1"/>
      <c r="F379" s="3"/>
      <c r="G379" s="53"/>
      <c r="H379" s="53"/>
      <c r="I379" s="62"/>
      <c r="J379" s="96"/>
      <c r="K379" s="2"/>
      <c r="L379" s="2"/>
      <c r="M379" s="2"/>
      <c r="N379" s="233"/>
      <c r="O379" s="233"/>
      <c r="P379" s="233"/>
      <c r="Q379" s="233"/>
      <c r="R379" s="233"/>
      <c r="S379" s="233"/>
      <c r="T379" s="233"/>
      <c r="U379" s="233"/>
      <c r="V379" s="233"/>
      <c r="W379" s="233"/>
      <c r="X379" s="233"/>
    </row>
    <row r="380" spans="1:24" s="8" customFormat="1" ht="15.75" customHeight="1" x14ac:dyDescent="0.2">
      <c r="A380" s="1"/>
      <c r="B380" s="1"/>
      <c r="C380" s="2"/>
      <c r="D380" s="1"/>
      <c r="E380" s="1"/>
      <c r="F380" s="3"/>
      <c r="G380" s="53"/>
      <c r="H380" s="53"/>
      <c r="I380" s="62"/>
      <c r="J380" s="96"/>
      <c r="K380" s="2"/>
      <c r="L380" s="2"/>
      <c r="M380" s="2"/>
      <c r="N380" s="233"/>
      <c r="O380" s="233"/>
      <c r="P380" s="233"/>
      <c r="Q380" s="233"/>
      <c r="R380" s="233"/>
      <c r="S380" s="233"/>
      <c r="T380" s="233"/>
      <c r="U380" s="233"/>
      <c r="V380" s="233"/>
      <c r="W380" s="233"/>
      <c r="X380" s="233"/>
    </row>
    <row r="381" spans="1:24" s="8" customFormat="1" ht="15.75" customHeight="1" x14ac:dyDescent="0.2">
      <c r="A381" s="1"/>
      <c r="B381" s="1"/>
      <c r="C381" s="2"/>
      <c r="D381" s="1"/>
      <c r="E381" s="1"/>
      <c r="F381" s="3"/>
      <c r="G381" s="53"/>
      <c r="H381" s="53"/>
      <c r="I381" s="62"/>
      <c r="J381" s="96"/>
      <c r="K381" s="2"/>
      <c r="L381" s="2"/>
      <c r="M381" s="2"/>
      <c r="N381" s="233"/>
      <c r="O381" s="233"/>
      <c r="P381" s="233"/>
      <c r="Q381" s="233"/>
      <c r="R381" s="233"/>
      <c r="S381" s="233"/>
      <c r="T381" s="233"/>
      <c r="U381" s="233"/>
      <c r="V381" s="233"/>
      <c r="W381" s="233"/>
      <c r="X381" s="233"/>
    </row>
    <row r="382" spans="1:24" s="8" customFormat="1" ht="15.75" customHeight="1" x14ac:dyDescent="0.2">
      <c r="A382" s="1"/>
      <c r="B382" s="1"/>
      <c r="C382" s="2"/>
      <c r="D382" s="1"/>
      <c r="E382" s="1"/>
      <c r="F382" s="3"/>
      <c r="G382" s="53"/>
      <c r="H382" s="53"/>
      <c r="I382" s="62"/>
      <c r="J382" s="96"/>
      <c r="K382" s="2"/>
      <c r="L382" s="2"/>
      <c r="M382" s="2"/>
      <c r="N382" s="233"/>
      <c r="O382" s="233"/>
      <c r="P382" s="233"/>
      <c r="Q382" s="233"/>
      <c r="R382" s="233"/>
      <c r="S382" s="233"/>
      <c r="T382" s="233"/>
      <c r="U382" s="233"/>
      <c r="V382" s="233"/>
      <c r="W382" s="233"/>
      <c r="X382" s="233"/>
    </row>
    <row r="383" spans="1:24" s="8" customFormat="1" ht="15.75" customHeight="1" x14ac:dyDescent="0.2">
      <c r="A383" s="1"/>
      <c r="B383" s="1"/>
      <c r="C383" s="2"/>
      <c r="D383" s="1"/>
      <c r="E383" s="1"/>
      <c r="F383" s="3"/>
      <c r="G383" s="53"/>
      <c r="H383" s="53"/>
      <c r="I383" s="62"/>
      <c r="J383" s="96"/>
      <c r="K383" s="2"/>
      <c r="L383" s="2"/>
      <c r="M383" s="2"/>
      <c r="N383" s="233"/>
      <c r="O383" s="233"/>
      <c r="P383" s="233"/>
      <c r="Q383" s="233"/>
      <c r="R383" s="233"/>
      <c r="S383" s="233"/>
      <c r="T383" s="233"/>
      <c r="U383" s="233"/>
      <c r="V383" s="233"/>
      <c r="W383" s="233"/>
      <c r="X383" s="233"/>
    </row>
    <row r="384" spans="1:24" s="8" customFormat="1" ht="15.75" customHeight="1" x14ac:dyDescent="0.2">
      <c r="A384" s="1"/>
      <c r="B384" s="1"/>
      <c r="C384" s="2"/>
      <c r="D384" s="1"/>
      <c r="E384" s="1"/>
      <c r="F384" s="3"/>
      <c r="G384" s="53"/>
      <c r="H384" s="53"/>
      <c r="I384" s="62"/>
      <c r="J384" s="96"/>
      <c r="K384" s="2"/>
      <c r="L384" s="2"/>
      <c r="M384" s="2"/>
      <c r="N384" s="233"/>
      <c r="O384" s="233"/>
      <c r="P384" s="233"/>
      <c r="Q384" s="233"/>
      <c r="R384" s="233"/>
      <c r="S384" s="233"/>
      <c r="T384" s="233"/>
      <c r="U384" s="233"/>
      <c r="V384" s="233"/>
      <c r="W384" s="233"/>
      <c r="X384" s="233"/>
    </row>
    <row r="385" spans="1:24" s="8" customFormat="1" ht="15.75" customHeight="1" x14ac:dyDescent="0.2">
      <c r="A385" s="1"/>
      <c r="B385" s="1"/>
      <c r="C385" s="2"/>
      <c r="D385" s="1"/>
      <c r="E385" s="1"/>
      <c r="F385" s="3"/>
      <c r="G385" s="53"/>
      <c r="H385" s="53"/>
      <c r="I385" s="62"/>
      <c r="J385" s="96"/>
      <c r="K385" s="2"/>
      <c r="L385" s="2"/>
      <c r="M385" s="2"/>
      <c r="N385" s="233"/>
      <c r="O385" s="233"/>
      <c r="P385" s="233"/>
      <c r="Q385" s="233"/>
      <c r="R385" s="233"/>
      <c r="S385" s="233"/>
      <c r="T385" s="233"/>
      <c r="U385" s="233"/>
      <c r="V385" s="233"/>
      <c r="W385" s="233"/>
      <c r="X385" s="233"/>
    </row>
    <row r="386" spans="1:24" s="8" customFormat="1" ht="15.75" customHeight="1" x14ac:dyDescent="0.2">
      <c r="A386" s="1"/>
      <c r="B386" s="1"/>
      <c r="C386" s="2"/>
      <c r="D386" s="1"/>
      <c r="E386" s="1"/>
      <c r="F386" s="3"/>
      <c r="G386" s="53"/>
      <c r="H386" s="53"/>
      <c r="I386" s="62"/>
      <c r="J386" s="96"/>
      <c r="K386" s="2"/>
      <c r="L386" s="2"/>
      <c r="M386" s="2"/>
      <c r="N386" s="233"/>
      <c r="O386" s="233"/>
      <c r="P386" s="233"/>
      <c r="Q386" s="233"/>
      <c r="R386" s="233"/>
      <c r="S386" s="233"/>
      <c r="T386" s="233"/>
      <c r="U386" s="233"/>
      <c r="V386" s="233"/>
      <c r="W386" s="233"/>
      <c r="X386" s="233"/>
    </row>
    <row r="387" spans="1:24" s="8" customFormat="1" ht="15.75" customHeight="1" x14ac:dyDescent="0.2">
      <c r="A387" s="1"/>
      <c r="B387" s="1"/>
      <c r="C387" s="2"/>
      <c r="D387" s="1"/>
      <c r="E387" s="1"/>
      <c r="F387" s="3"/>
      <c r="G387" s="53"/>
      <c r="H387" s="53"/>
      <c r="I387" s="62"/>
      <c r="J387" s="96"/>
      <c r="K387" s="2"/>
      <c r="L387" s="2"/>
      <c r="M387" s="2"/>
      <c r="N387" s="233"/>
      <c r="O387" s="233"/>
      <c r="P387" s="233"/>
      <c r="Q387" s="233"/>
      <c r="R387" s="233"/>
      <c r="S387" s="233"/>
      <c r="T387" s="233"/>
      <c r="U387" s="233"/>
      <c r="V387" s="233"/>
      <c r="W387" s="233"/>
      <c r="X387" s="233"/>
    </row>
    <row r="388" spans="1:24" s="8" customFormat="1" ht="15.75" customHeight="1" x14ac:dyDescent="0.2">
      <c r="A388" s="1"/>
      <c r="B388" s="1"/>
      <c r="C388" s="2"/>
      <c r="D388" s="1"/>
      <c r="E388" s="1"/>
      <c r="F388" s="3"/>
      <c r="G388" s="53"/>
      <c r="H388" s="53"/>
      <c r="I388" s="62"/>
      <c r="J388" s="96"/>
      <c r="K388" s="2"/>
      <c r="L388" s="2"/>
      <c r="M388" s="2"/>
      <c r="N388" s="233"/>
      <c r="O388" s="233"/>
      <c r="P388" s="233"/>
      <c r="Q388" s="233"/>
      <c r="R388" s="233"/>
      <c r="S388" s="233"/>
      <c r="T388" s="233"/>
      <c r="U388" s="233"/>
      <c r="V388" s="233"/>
      <c r="W388" s="233"/>
      <c r="X388" s="233"/>
    </row>
    <row r="389" spans="1:24" s="8" customFormat="1" ht="15.75" customHeight="1" x14ac:dyDescent="0.2">
      <c r="A389" s="1"/>
      <c r="B389" s="1"/>
      <c r="C389" s="2"/>
      <c r="D389" s="1"/>
      <c r="E389" s="1"/>
      <c r="F389" s="3"/>
      <c r="G389" s="53"/>
      <c r="H389" s="53"/>
      <c r="I389" s="62"/>
      <c r="J389" s="96"/>
      <c r="K389" s="2"/>
      <c r="L389" s="2"/>
      <c r="M389" s="2"/>
      <c r="N389" s="233"/>
      <c r="O389" s="233"/>
      <c r="P389" s="233"/>
      <c r="Q389" s="233"/>
      <c r="R389" s="233"/>
      <c r="S389" s="233"/>
      <c r="T389" s="233"/>
      <c r="U389" s="233"/>
      <c r="V389" s="233"/>
      <c r="W389" s="233"/>
      <c r="X389" s="233"/>
    </row>
    <row r="390" spans="1:24" s="8" customFormat="1" ht="15.75" customHeight="1" x14ac:dyDescent="0.2">
      <c r="A390" s="1"/>
      <c r="B390" s="1"/>
      <c r="C390" s="2"/>
      <c r="D390" s="1"/>
      <c r="E390" s="1"/>
      <c r="F390" s="3"/>
      <c r="G390" s="53"/>
      <c r="H390" s="53"/>
      <c r="I390" s="62"/>
      <c r="J390" s="96"/>
      <c r="K390" s="2"/>
      <c r="L390" s="2"/>
      <c r="M390" s="2"/>
      <c r="N390" s="233"/>
      <c r="O390" s="233"/>
      <c r="P390" s="233"/>
      <c r="Q390" s="233"/>
      <c r="R390" s="233"/>
      <c r="S390" s="233"/>
      <c r="T390" s="233"/>
      <c r="U390" s="233"/>
      <c r="V390" s="233"/>
      <c r="W390" s="233"/>
      <c r="X390" s="233"/>
    </row>
    <row r="391" spans="1:24" s="8" customFormat="1" ht="15.75" customHeight="1" x14ac:dyDescent="0.2">
      <c r="A391" s="1"/>
      <c r="B391" s="1"/>
      <c r="C391" s="2"/>
      <c r="D391" s="1"/>
      <c r="E391" s="1"/>
      <c r="F391" s="3"/>
      <c r="G391" s="53"/>
      <c r="H391" s="53"/>
      <c r="I391" s="62"/>
      <c r="J391" s="96"/>
      <c r="K391" s="2"/>
      <c r="L391" s="2"/>
      <c r="M391" s="2"/>
      <c r="N391" s="233"/>
      <c r="O391" s="233"/>
      <c r="P391" s="233"/>
      <c r="Q391" s="233"/>
      <c r="R391" s="233"/>
      <c r="S391" s="233"/>
      <c r="T391" s="233"/>
      <c r="U391" s="233"/>
      <c r="V391" s="233"/>
      <c r="W391" s="233"/>
      <c r="X391" s="233"/>
    </row>
    <row r="392" spans="1:24" s="8" customFormat="1" ht="15.75" customHeight="1" x14ac:dyDescent="0.2">
      <c r="A392" s="1"/>
      <c r="B392" s="1"/>
      <c r="C392" s="2"/>
      <c r="D392" s="1"/>
      <c r="E392" s="1"/>
      <c r="F392" s="3"/>
      <c r="G392" s="53"/>
      <c r="H392" s="53"/>
      <c r="I392" s="62"/>
      <c r="J392" s="96"/>
      <c r="K392" s="2"/>
      <c r="L392" s="2"/>
      <c r="M392" s="2"/>
      <c r="N392" s="233"/>
      <c r="O392" s="233"/>
      <c r="P392" s="233"/>
      <c r="Q392" s="233"/>
      <c r="R392" s="233"/>
      <c r="S392" s="233"/>
      <c r="T392" s="233"/>
      <c r="U392" s="233"/>
      <c r="V392" s="233"/>
      <c r="W392" s="233"/>
      <c r="X392" s="233"/>
    </row>
    <row r="393" spans="1:24" s="8" customFormat="1" ht="15.75" customHeight="1" x14ac:dyDescent="0.2">
      <c r="A393" s="1"/>
      <c r="B393" s="1"/>
      <c r="C393" s="2"/>
      <c r="D393" s="1"/>
      <c r="E393" s="1"/>
      <c r="F393" s="3"/>
      <c r="G393" s="53"/>
      <c r="H393" s="53"/>
      <c r="I393" s="62"/>
      <c r="J393" s="96"/>
      <c r="K393" s="2"/>
      <c r="L393" s="2"/>
      <c r="M393" s="2"/>
      <c r="N393" s="233"/>
      <c r="O393" s="233"/>
      <c r="P393" s="233"/>
      <c r="Q393" s="233"/>
      <c r="R393" s="233"/>
      <c r="S393" s="233"/>
      <c r="T393" s="233"/>
      <c r="U393" s="233"/>
      <c r="V393" s="233"/>
      <c r="W393" s="233"/>
      <c r="X393" s="233"/>
    </row>
    <row r="394" spans="1:24" s="8" customFormat="1" ht="15.75" customHeight="1" x14ac:dyDescent="0.2">
      <c r="A394" s="1"/>
      <c r="B394" s="1"/>
      <c r="C394" s="2"/>
      <c r="D394" s="1"/>
      <c r="E394" s="1"/>
      <c r="F394" s="3"/>
      <c r="G394" s="53"/>
      <c r="H394" s="53"/>
      <c r="I394" s="62"/>
      <c r="J394" s="96"/>
      <c r="K394" s="2"/>
      <c r="L394" s="2"/>
      <c r="M394" s="2"/>
      <c r="N394" s="233"/>
      <c r="O394" s="233"/>
      <c r="P394" s="233"/>
      <c r="Q394" s="233"/>
      <c r="R394" s="233"/>
      <c r="S394" s="233"/>
      <c r="T394" s="233"/>
      <c r="U394" s="233"/>
      <c r="V394" s="233"/>
      <c r="W394" s="233"/>
      <c r="X394" s="233"/>
    </row>
    <row r="395" spans="1:24" s="8" customFormat="1" ht="15.75" customHeight="1" x14ac:dyDescent="0.2">
      <c r="A395" s="1"/>
      <c r="B395" s="1"/>
      <c r="C395" s="2"/>
      <c r="D395" s="1"/>
      <c r="E395" s="1"/>
      <c r="F395" s="3"/>
      <c r="G395" s="53"/>
      <c r="H395" s="53"/>
      <c r="I395" s="62"/>
      <c r="J395" s="96"/>
      <c r="K395" s="2"/>
      <c r="L395" s="2"/>
      <c r="M395" s="2"/>
      <c r="N395" s="233"/>
      <c r="O395" s="233"/>
      <c r="P395" s="233"/>
      <c r="Q395" s="233"/>
      <c r="R395" s="233"/>
      <c r="S395" s="233"/>
      <c r="T395" s="233"/>
      <c r="U395" s="233"/>
      <c r="V395" s="233"/>
      <c r="W395" s="233"/>
      <c r="X395" s="233"/>
    </row>
    <row r="396" spans="1:24" s="8" customFormat="1" ht="15.75" customHeight="1" x14ac:dyDescent="0.2">
      <c r="A396" s="1"/>
      <c r="B396" s="1"/>
      <c r="C396" s="2"/>
      <c r="D396" s="1"/>
      <c r="E396" s="1"/>
      <c r="F396" s="3"/>
      <c r="G396" s="53"/>
      <c r="H396" s="53"/>
      <c r="I396" s="62"/>
      <c r="J396" s="96"/>
      <c r="K396" s="2"/>
      <c r="L396" s="2"/>
      <c r="M396" s="2"/>
      <c r="N396" s="233"/>
      <c r="O396" s="233"/>
      <c r="P396" s="233"/>
      <c r="Q396" s="233"/>
      <c r="R396" s="233"/>
      <c r="S396" s="233"/>
      <c r="T396" s="233"/>
      <c r="U396" s="233"/>
      <c r="V396" s="233"/>
      <c r="W396" s="233"/>
      <c r="X396" s="233"/>
    </row>
    <row r="397" spans="1:24" s="8" customFormat="1" ht="15.75" customHeight="1" x14ac:dyDescent="0.2">
      <c r="A397" s="1"/>
      <c r="B397" s="1"/>
      <c r="C397" s="2"/>
      <c r="D397" s="1"/>
      <c r="E397" s="1"/>
      <c r="F397" s="3"/>
      <c r="G397" s="53"/>
      <c r="H397" s="53"/>
      <c r="I397" s="62"/>
      <c r="J397" s="96"/>
      <c r="K397" s="2"/>
      <c r="L397" s="2"/>
      <c r="M397" s="2"/>
      <c r="N397" s="233"/>
      <c r="O397" s="233"/>
      <c r="P397" s="233"/>
      <c r="Q397" s="233"/>
      <c r="R397" s="233"/>
      <c r="S397" s="233"/>
      <c r="T397" s="233"/>
      <c r="U397" s="233"/>
      <c r="V397" s="233"/>
      <c r="W397" s="233"/>
      <c r="X397" s="233"/>
    </row>
    <row r="398" spans="1:24" s="8" customFormat="1" ht="15.75" customHeight="1" x14ac:dyDescent="0.2">
      <c r="A398" s="1"/>
      <c r="B398" s="1"/>
      <c r="C398" s="2"/>
      <c r="D398" s="1"/>
      <c r="E398" s="1"/>
      <c r="F398" s="3"/>
      <c r="G398" s="53"/>
      <c r="H398" s="53"/>
      <c r="I398" s="62"/>
      <c r="J398" s="96"/>
      <c r="K398" s="2"/>
      <c r="L398" s="2"/>
      <c r="M398" s="2"/>
      <c r="N398" s="233"/>
      <c r="O398" s="233"/>
      <c r="P398" s="233"/>
      <c r="Q398" s="233"/>
      <c r="R398" s="233"/>
      <c r="S398" s="233"/>
      <c r="T398" s="233"/>
      <c r="U398" s="233"/>
      <c r="V398" s="233"/>
      <c r="W398" s="233"/>
      <c r="X398" s="233"/>
    </row>
    <row r="399" spans="1:24" s="8" customFormat="1" ht="15.75" customHeight="1" x14ac:dyDescent="0.2">
      <c r="A399" s="1"/>
      <c r="B399" s="1"/>
      <c r="C399" s="2"/>
      <c r="D399" s="1"/>
      <c r="E399" s="1"/>
      <c r="F399" s="3"/>
      <c r="G399" s="53"/>
      <c r="H399" s="53"/>
      <c r="I399" s="62"/>
      <c r="J399" s="96"/>
      <c r="K399" s="2"/>
      <c r="L399" s="2"/>
      <c r="M399" s="2"/>
      <c r="N399" s="233"/>
      <c r="O399" s="233"/>
      <c r="P399" s="233"/>
      <c r="Q399" s="233"/>
      <c r="R399" s="233"/>
      <c r="S399" s="233"/>
      <c r="T399" s="233"/>
      <c r="U399" s="233"/>
      <c r="V399" s="233"/>
      <c r="W399" s="233"/>
      <c r="X399" s="233"/>
    </row>
    <row r="400" spans="1:24" s="8" customFormat="1" ht="15.75" customHeight="1" x14ac:dyDescent="0.2">
      <c r="A400" s="1"/>
      <c r="B400" s="1"/>
      <c r="C400" s="2"/>
      <c r="D400" s="1"/>
      <c r="E400" s="1"/>
      <c r="F400" s="3"/>
      <c r="G400" s="53"/>
      <c r="H400" s="53"/>
      <c r="I400" s="62"/>
      <c r="J400" s="96"/>
      <c r="K400" s="2"/>
      <c r="L400" s="2"/>
      <c r="M400" s="2"/>
      <c r="N400" s="233"/>
      <c r="O400" s="233"/>
      <c r="P400" s="233"/>
      <c r="Q400" s="233"/>
      <c r="R400" s="233"/>
      <c r="S400" s="233"/>
      <c r="T400" s="233"/>
      <c r="U400" s="233"/>
      <c r="V400" s="233"/>
      <c r="W400" s="233"/>
      <c r="X400" s="233"/>
    </row>
    <row r="401" spans="1:24" s="8" customFormat="1" ht="15.75" customHeight="1" x14ac:dyDescent="0.2">
      <c r="A401" s="1"/>
      <c r="B401" s="1"/>
      <c r="C401" s="2"/>
      <c r="D401" s="1"/>
      <c r="E401" s="1"/>
      <c r="F401" s="3"/>
      <c r="G401" s="53"/>
      <c r="H401" s="53"/>
      <c r="I401" s="62"/>
      <c r="J401" s="96"/>
      <c r="K401" s="2"/>
      <c r="L401" s="2"/>
      <c r="M401" s="2"/>
      <c r="N401" s="233"/>
      <c r="O401" s="233"/>
      <c r="P401" s="233"/>
      <c r="Q401" s="233"/>
      <c r="R401" s="233"/>
      <c r="S401" s="233"/>
      <c r="T401" s="233"/>
      <c r="U401" s="233"/>
      <c r="V401" s="233"/>
      <c r="W401" s="233"/>
      <c r="X401" s="233"/>
    </row>
    <row r="402" spans="1:24" s="8" customFormat="1" ht="15.75" customHeight="1" x14ac:dyDescent="0.2">
      <c r="A402" s="1"/>
      <c r="B402" s="1"/>
      <c r="C402" s="2"/>
      <c r="D402" s="1"/>
      <c r="E402" s="1"/>
      <c r="F402" s="3"/>
      <c r="G402" s="53"/>
      <c r="H402" s="53"/>
      <c r="I402" s="62"/>
      <c r="J402" s="96"/>
      <c r="K402" s="2"/>
      <c r="L402" s="2"/>
      <c r="M402" s="2"/>
      <c r="N402" s="233"/>
      <c r="O402" s="233"/>
      <c r="P402" s="233"/>
      <c r="Q402" s="233"/>
      <c r="R402" s="233"/>
      <c r="S402" s="233"/>
      <c r="T402" s="233"/>
      <c r="U402" s="233"/>
      <c r="V402" s="233"/>
      <c r="W402" s="233"/>
      <c r="X402" s="233"/>
    </row>
    <row r="403" spans="1:24" s="8" customFormat="1" ht="15.75" customHeight="1" x14ac:dyDescent="0.2">
      <c r="A403" s="1"/>
      <c r="B403" s="1"/>
      <c r="C403" s="2"/>
      <c r="D403" s="1"/>
      <c r="E403" s="1"/>
      <c r="F403" s="3"/>
      <c r="G403" s="53"/>
      <c r="H403" s="53"/>
      <c r="I403" s="62"/>
      <c r="J403" s="96"/>
      <c r="K403" s="2"/>
      <c r="L403" s="2"/>
      <c r="M403" s="2"/>
      <c r="N403" s="233"/>
      <c r="O403" s="233"/>
      <c r="P403" s="233"/>
      <c r="Q403" s="233"/>
      <c r="R403" s="233"/>
      <c r="S403" s="233"/>
      <c r="T403" s="233"/>
      <c r="U403" s="233"/>
      <c r="V403" s="233"/>
      <c r="W403" s="233"/>
      <c r="X403" s="233"/>
    </row>
    <row r="404" spans="1:24" s="8" customFormat="1" ht="15.75" customHeight="1" x14ac:dyDescent="0.2">
      <c r="A404" s="1"/>
      <c r="B404" s="1"/>
      <c r="C404" s="2"/>
      <c r="D404" s="1"/>
      <c r="E404" s="1"/>
      <c r="F404" s="3"/>
      <c r="G404" s="53"/>
      <c r="H404" s="53"/>
      <c r="I404" s="62"/>
      <c r="J404" s="96"/>
      <c r="K404" s="2"/>
      <c r="L404" s="2"/>
      <c r="M404" s="2"/>
      <c r="N404" s="233"/>
      <c r="O404" s="233"/>
      <c r="P404" s="233"/>
      <c r="Q404" s="233"/>
      <c r="R404" s="233"/>
      <c r="S404" s="233"/>
      <c r="T404" s="233"/>
      <c r="U404" s="233"/>
      <c r="V404" s="233"/>
      <c r="W404" s="233"/>
      <c r="X404" s="233"/>
    </row>
    <row r="405" spans="1:24" s="8" customFormat="1" ht="15.75" customHeight="1" x14ac:dyDescent="0.2">
      <c r="A405" s="1"/>
      <c r="B405" s="1"/>
      <c r="C405" s="2"/>
      <c r="D405" s="1"/>
      <c r="E405" s="1"/>
      <c r="F405" s="3"/>
      <c r="G405" s="53"/>
      <c r="H405" s="53"/>
      <c r="I405" s="62"/>
      <c r="J405" s="96"/>
      <c r="K405" s="2"/>
      <c r="L405" s="2"/>
      <c r="M405" s="2"/>
      <c r="N405" s="233"/>
      <c r="O405" s="233"/>
      <c r="P405" s="233"/>
      <c r="Q405" s="233"/>
      <c r="R405" s="233"/>
      <c r="S405" s="233"/>
      <c r="T405" s="233"/>
      <c r="U405" s="233"/>
      <c r="V405" s="233"/>
      <c r="W405" s="233"/>
      <c r="X405" s="233"/>
    </row>
    <row r="406" spans="1:24" s="8" customFormat="1" ht="15.75" customHeight="1" x14ac:dyDescent="0.2">
      <c r="A406" s="1"/>
      <c r="B406" s="1"/>
      <c r="C406" s="2"/>
      <c r="D406" s="1"/>
      <c r="E406" s="1"/>
      <c r="F406" s="3"/>
      <c r="G406" s="53"/>
      <c r="H406" s="53"/>
      <c r="I406" s="62"/>
      <c r="J406" s="96"/>
      <c r="K406" s="2"/>
      <c r="L406" s="2"/>
      <c r="M406" s="2"/>
      <c r="N406" s="233"/>
      <c r="O406" s="233"/>
      <c r="P406" s="233"/>
      <c r="Q406" s="233"/>
      <c r="R406" s="233"/>
      <c r="S406" s="233"/>
      <c r="T406" s="233"/>
      <c r="U406" s="233"/>
      <c r="V406" s="233"/>
      <c r="W406" s="233"/>
      <c r="X406" s="233"/>
    </row>
    <row r="407" spans="1:24" s="8" customFormat="1" ht="15.75" customHeight="1" x14ac:dyDescent="0.2">
      <c r="A407" s="1"/>
      <c r="B407" s="1"/>
      <c r="C407" s="2"/>
      <c r="D407" s="1"/>
      <c r="E407" s="1"/>
      <c r="F407" s="3"/>
      <c r="G407" s="53"/>
      <c r="H407" s="53"/>
      <c r="I407" s="62"/>
      <c r="J407" s="96"/>
      <c r="K407" s="2"/>
      <c r="L407" s="2"/>
      <c r="M407" s="2"/>
      <c r="N407" s="233"/>
      <c r="O407" s="233"/>
      <c r="P407" s="233"/>
      <c r="Q407" s="233"/>
      <c r="R407" s="233"/>
      <c r="S407" s="233"/>
      <c r="T407" s="233"/>
      <c r="U407" s="233"/>
      <c r="V407" s="233"/>
      <c r="W407" s="233"/>
      <c r="X407" s="233"/>
    </row>
    <row r="408" spans="1:24" s="8" customFormat="1" ht="15.75" customHeight="1" x14ac:dyDescent="0.2">
      <c r="A408" s="1"/>
      <c r="B408" s="1"/>
      <c r="C408" s="2"/>
      <c r="D408" s="1"/>
      <c r="E408" s="1"/>
      <c r="F408" s="3"/>
      <c r="G408" s="53"/>
      <c r="H408" s="53"/>
      <c r="I408" s="62"/>
      <c r="J408" s="96"/>
      <c r="K408" s="2"/>
      <c r="L408" s="2"/>
      <c r="M408" s="2"/>
      <c r="N408" s="233"/>
      <c r="O408" s="233"/>
      <c r="P408" s="233"/>
      <c r="Q408" s="233"/>
      <c r="R408" s="233"/>
      <c r="S408" s="233"/>
      <c r="T408" s="233"/>
      <c r="U408" s="233"/>
      <c r="V408" s="233"/>
      <c r="W408" s="233"/>
      <c r="X408" s="233"/>
    </row>
    <row r="409" spans="1:24" s="8" customFormat="1" ht="15.75" customHeight="1" x14ac:dyDescent="0.2">
      <c r="A409" s="1"/>
      <c r="B409" s="1"/>
      <c r="C409" s="2"/>
      <c r="D409" s="1"/>
      <c r="E409" s="1"/>
      <c r="F409" s="3"/>
      <c r="G409" s="53"/>
      <c r="H409" s="53"/>
      <c r="I409" s="62"/>
      <c r="J409" s="96"/>
      <c r="K409" s="2"/>
      <c r="L409" s="2"/>
      <c r="M409" s="2"/>
      <c r="N409" s="233"/>
      <c r="O409" s="233"/>
      <c r="P409" s="233"/>
      <c r="Q409" s="233"/>
      <c r="R409" s="233"/>
      <c r="S409" s="233"/>
      <c r="T409" s="233"/>
      <c r="U409" s="233"/>
      <c r="V409" s="233"/>
      <c r="W409" s="233"/>
      <c r="X409" s="233"/>
    </row>
    <row r="410" spans="1:24" s="8" customFormat="1" ht="15.75" customHeight="1" x14ac:dyDescent="0.2">
      <c r="A410" s="1"/>
      <c r="B410" s="1"/>
      <c r="C410" s="2"/>
      <c r="D410" s="1"/>
      <c r="E410" s="1"/>
      <c r="F410" s="3"/>
      <c r="G410" s="53"/>
      <c r="H410" s="53"/>
      <c r="I410" s="62"/>
      <c r="J410" s="96"/>
      <c r="K410" s="2"/>
      <c r="L410" s="2"/>
      <c r="M410" s="2"/>
      <c r="N410" s="233"/>
      <c r="O410" s="233"/>
      <c r="P410" s="233"/>
      <c r="Q410" s="233"/>
      <c r="R410" s="233"/>
      <c r="S410" s="233"/>
      <c r="T410" s="233"/>
      <c r="U410" s="233"/>
      <c r="V410" s="233"/>
      <c r="W410" s="233"/>
      <c r="X410" s="233"/>
    </row>
    <row r="411" spans="1:24" s="8" customFormat="1" ht="15.75" customHeight="1" x14ac:dyDescent="0.2">
      <c r="A411" s="1"/>
      <c r="B411" s="1"/>
      <c r="C411" s="2"/>
      <c r="D411" s="1"/>
      <c r="E411" s="1"/>
      <c r="F411" s="3"/>
      <c r="G411" s="53"/>
      <c r="H411" s="53"/>
      <c r="I411" s="62"/>
      <c r="J411" s="96"/>
      <c r="K411" s="2"/>
      <c r="L411" s="2"/>
      <c r="M411" s="2"/>
      <c r="N411" s="233"/>
      <c r="O411" s="233"/>
      <c r="P411" s="233"/>
      <c r="Q411" s="233"/>
      <c r="R411" s="233"/>
      <c r="S411" s="233"/>
      <c r="T411" s="233"/>
      <c r="U411" s="233"/>
      <c r="V411" s="233"/>
      <c r="W411" s="233"/>
      <c r="X411" s="233"/>
    </row>
    <row r="412" spans="1:24" s="8" customFormat="1" ht="15.75" customHeight="1" x14ac:dyDescent="0.2">
      <c r="A412" s="1"/>
      <c r="B412" s="1"/>
      <c r="C412" s="2"/>
      <c r="D412" s="1"/>
      <c r="E412" s="1"/>
      <c r="F412" s="3"/>
      <c r="G412" s="53"/>
      <c r="H412" s="53"/>
      <c r="I412" s="62"/>
      <c r="J412" s="96"/>
      <c r="K412" s="2"/>
      <c r="L412" s="2"/>
      <c r="M412" s="2"/>
      <c r="N412" s="233"/>
      <c r="O412" s="233"/>
      <c r="P412" s="233"/>
      <c r="Q412" s="233"/>
      <c r="R412" s="233"/>
      <c r="S412" s="233"/>
      <c r="T412" s="233"/>
      <c r="U412" s="233"/>
      <c r="V412" s="233"/>
      <c r="W412" s="233"/>
      <c r="X412" s="233"/>
    </row>
    <row r="413" spans="1:24" s="8" customFormat="1" ht="15.75" customHeight="1" x14ac:dyDescent="0.2">
      <c r="A413" s="1"/>
      <c r="B413" s="1"/>
      <c r="C413" s="2"/>
      <c r="D413" s="1"/>
      <c r="E413" s="1"/>
      <c r="F413" s="3"/>
      <c r="G413" s="53"/>
      <c r="H413" s="53"/>
      <c r="I413" s="62"/>
      <c r="J413" s="96"/>
      <c r="K413" s="2"/>
      <c r="L413" s="2"/>
      <c r="M413" s="2"/>
      <c r="N413" s="233"/>
      <c r="O413" s="233"/>
      <c r="P413" s="233"/>
      <c r="Q413" s="233"/>
      <c r="R413" s="233"/>
      <c r="S413" s="233"/>
      <c r="T413" s="233"/>
      <c r="U413" s="233"/>
      <c r="V413" s="233"/>
      <c r="W413" s="233"/>
      <c r="X413" s="233"/>
    </row>
    <row r="414" spans="1:24" s="8" customFormat="1" ht="15.75" customHeight="1" x14ac:dyDescent="0.2">
      <c r="A414" s="1"/>
      <c r="B414" s="1"/>
      <c r="C414" s="2"/>
      <c r="D414" s="1"/>
      <c r="E414" s="1"/>
      <c r="F414" s="3"/>
      <c r="G414" s="53"/>
      <c r="H414" s="53"/>
      <c r="I414" s="62"/>
      <c r="J414" s="96"/>
      <c r="K414" s="2"/>
      <c r="L414" s="2"/>
      <c r="M414" s="2"/>
      <c r="N414" s="233"/>
      <c r="O414" s="233"/>
      <c r="P414" s="233"/>
      <c r="Q414" s="233"/>
      <c r="R414" s="233"/>
      <c r="S414" s="233"/>
      <c r="T414" s="233"/>
      <c r="U414" s="233"/>
      <c r="V414" s="233"/>
      <c r="W414" s="233"/>
      <c r="X414" s="233"/>
    </row>
    <row r="415" spans="1:24" s="8" customFormat="1" ht="15.75" customHeight="1" x14ac:dyDescent="0.2">
      <c r="A415" s="1"/>
      <c r="B415" s="1"/>
      <c r="C415" s="2"/>
      <c r="D415" s="1"/>
      <c r="E415" s="1"/>
      <c r="F415" s="3"/>
      <c r="G415" s="53"/>
      <c r="H415" s="53"/>
      <c r="I415" s="62"/>
      <c r="J415" s="96"/>
      <c r="K415" s="2"/>
      <c r="L415" s="2"/>
      <c r="M415" s="2"/>
      <c r="N415" s="233"/>
      <c r="O415" s="233"/>
      <c r="P415" s="233"/>
      <c r="Q415" s="233"/>
      <c r="R415" s="233"/>
      <c r="S415" s="233"/>
      <c r="T415" s="233"/>
      <c r="U415" s="233"/>
      <c r="V415" s="233"/>
      <c r="W415" s="233"/>
      <c r="X415" s="233"/>
    </row>
    <row r="416" spans="1:24" s="8" customFormat="1" ht="15.75" customHeight="1" x14ac:dyDescent="0.2">
      <c r="A416" s="1"/>
      <c r="B416" s="1"/>
      <c r="C416" s="2"/>
      <c r="D416" s="1"/>
      <c r="E416" s="1"/>
      <c r="F416" s="3"/>
      <c r="G416" s="53"/>
      <c r="H416" s="53"/>
      <c r="I416" s="62"/>
      <c r="J416" s="96"/>
      <c r="K416" s="2"/>
      <c r="L416" s="2"/>
      <c r="M416" s="2"/>
      <c r="N416" s="233"/>
      <c r="O416" s="233"/>
      <c r="P416" s="233"/>
      <c r="Q416" s="233"/>
      <c r="R416" s="233"/>
      <c r="S416" s="233"/>
      <c r="T416" s="233"/>
      <c r="U416" s="233"/>
      <c r="V416" s="233"/>
      <c r="W416" s="233"/>
      <c r="X416" s="233"/>
    </row>
    <row r="417" spans="1:24" s="8" customFormat="1" ht="15.75" customHeight="1" x14ac:dyDescent="0.2">
      <c r="A417" s="1"/>
      <c r="B417" s="1"/>
      <c r="C417" s="2"/>
      <c r="D417" s="1"/>
      <c r="E417" s="1"/>
      <c r="F417" s="3"/>
      <c r="G417" s="53"/>
      <c r="H417" s="53"/>
      <c r="I417" s="62"/>
      <c r="J417" s="96"/>
      <c r="K417" s="2"/>
      <c r="L417" s="2"/>
      <c r="M417" s="2"/>
      <c r="N417" s="233"/>
      <c r="O417" s="233"/>
      <c r="P417" s="233"/>
      <c r="Q417" s="233"/>
      <c r="R417" s="233"/>
      <c r="S417" s="233"/>
      <c r="T417" s="233"/>
      <c r="U417" s="233"/>
      <c r="V417" s="233"/>
      <c r="W417" s="233"/>
      <c r="X417" s="233"/>
    </row>
    <row r="418" spans="1:24" s="8" customFormat="1" ht="15.75" customHeight="1" x14ac:dyDescent="0.2">
      <c r="A418" s="1"/>
      <c r="B418" s="1"/>
      <c r="C418" s="2"/>
      <c r="D418" s="1"/>
      <c r="E418" s="1"/>
      <c r="F418" s="3"/>
      <c r="G418" s="53"/>
      <c r="H418" s="53"/>
      <c r="I418" s="62"/>
      <c r="J418" s="96"/>
      <c r="K418" s="2"/>
      <c r="L418" s="2"/>
      <c r="M418" s="2"/>
      <c r="N418" s="233"/>
      <c r="O418" s="233"/>
      <c r="P418" s="233"/>
      <c r="Q418" s="233"/>
      <c r="R418" s="233"/>
      <c r="S418" s="233"/>
      <c r="T418" s="233"/>
      <c r="U418" s="233"/>
      <c r="V418" s="233"/>
      <c r="W418" s="233"/>
      <c r="X418" s="233"/>
    </row>
    <row r="419" spans="1:24" s="8" customFormat="1" ht="15.75" customHeight="1" x14ac:dyDescent="0.2">
      <c r="A419" s="1"/>
      <c r="B419" s="1"/>
      <c r="C419" s="2"/>
      <c r="D419" s="1"/>
      <c r="E419" s="1"/>
      <c r="F419" s="3"/>
      <c r="G419" s="53"/>
      <c r="H419" s="53"/>
      <c r="I419" s="62"/>
      <c r="J419" s="96"/>
      <c r="K419" s="2"/>
      <c r="L419" s="2"/>
      <c r="M419" s="2"/>
      <c r="N419" s="233"/>
      <c r="O419" s="233"/>
      <c r="P419" s="233"/>
      <c r="Q419" s="233"/>
      <c r="R419" s="233"/>
      <c r="S419" s="233"/>
      <c r="T419" s="233"/>
      <c r="U419" s="233"/>
      <c r="V419" s="233"/>
      <c r="W419" s="233"/>
      <c r="X419" s="233"/>
    </row>
    <row r="420" spans="1:24" s="8" customFormat="1" ht="15.75" customHeight="1" x14ac:dyDescent="0.2">
      <c r="A420" s="1"/>
      <c r="B420" s="1"/>
      <c r="C420" s="2"/>
      <c r="D420" s="1"/>
      <c r="E420" s="1"/>
      <c r="F420" s="3"/>
      <c r="G420" s="53"/>
      <c r="H420" s="53"/>
      <c r="I420" s="62"/>
      <c r="J420" s="96"/>
      <c r="K420" s="2"/>
      <c r="L420" s="2"/>
      <c r="M420" s="2"/>
      <c r="N420" s="233"/>
      <c r="O420" s="233"/>
      <c r="P420" s="233"/>
      <c r="Q420" s="233"/>
      <c r="R420" s="233"/>
      <c r="S420" s="233"/>
      <c r="T420" s="233"/>
      <c r="U420" s="233"/>
      <c r="V420" s="233"/>
      <c r="W420" s="233"/>
      <c r="X420" s="233"/>
    </row>
    <row r="421" spans="1:24" s="8" customFormat="1" ht="15.75" customHeight="1" x14ac:dyDescent="0.2">
      <c r="A421" s="1"/>
      <c r="B421" s="1"/>
      <c r="C421" s="2"/>
      <c r="D421" s="1"/>
      <c r="E421" s="1"/>
      <c r="F421" s="3"/>
      <c r="G421" s="53"/>
      <c r="H421" s="53"/>
      <c r="I421" s="62"/>
      <c r="J421" s="96"/>
      <c r="K421" s="2"/>
      <c r="L421" s="2"/>
      <c r="M421" s="2"/>
      <c r="N421" s="233"/>
      <c r="O421" s="233"/>
      <c r="P421" s="233"/>
      <c r="Q421" s="233"/>
      <c r="R421" s="233"/>
      <c r="S421" s="233"/>
      <c r="T421" s="233"/>
      <c r="U421" s="233"/>
      <c r="V421" s="233"/>
      <c r="W421" s="233"/>
      <c r="X421" s="233"/>
    </row>
    <row r="422" spans="1:24" s="8" customFormat="1" ht="15.75" customHeight="1" x14ac:dyDescent="0.2">
      <c r="A422" s="1"/>
      <c r="B422" s="1"/>
      <c r="C422" s="2"/>
      <c r="D422" s="1"/>
      <c r="E422" s="1"/>
      <c r="F422" s="3"/>
      <c r="G422" s="53"/>
      <c r="H422" s="53"/>
      <c r="I422" s="62"/>
      <c r="J422" s="96"/>
      <c r="K422" s="2"/>
      <c r="L422" s="2"/>
      <c r="M422" s="2"/>
      <c r="N422" s="233"/>
      <c r="O422" s="233"/>
      <c r="P422" s="233"/>
      <c r="Q422" s="233"/>
      <c r="R422" s="233"/>
      <c r="S422" s="233"/>
      <c r="T422" s="233"/>
      <c r="U422" s="233"/>
      <c r="V422" s="233"/>
      <c r="W422" s="233"/>
      <c r="X422" s="233"/>
    </row>
    <row r="423" spans="1:24" s="8" customFormat="1" ht="15.75" customHeight="1" x14ac:dyDescent="0.2">
      <c r="A423" s="1"/>
      <c r="B423" s="1"/>
      <c r="C423" s="2"/>
      <c r="D423" s="1"/>
      <c r="E423" s="1"/>
      <c r="F423" s="3"/>
      <c r="G423" s="53"/>
      <c r="H423" s="53"/>
      <c r="I423" s="62"/>
      <c r="J423" s="96"/>
      <c r="K423" s="2"/>
      <c r="L423" s="2"/>
      <c r="M423" s="2"/>
      <c r="N423" s="233"/>
      <c r="O423" s="233"/>
      <c r="P423" s="233"/>
      <c r="Q423" s="233"/>
      <c r="R423" s="233"/>
      <c r="S423" s="233"/>
      <c r="T423" s="233"/>
      <c r="U423" s="233"/>
      <c r="V423" s="233"/>
      <c r="W423" s="233"/>
      <c r="X423" s="233"/>
    </row>
    <row r="424" spans="1:24" s="8" customFormat="1" ht="15.75" customHeight="1" x14ac:dyDescent="0.2">
      <c r="A424" s="1"/>
      <c r="B424" s="1"/>
      <c r="C424" s="2"/>
      <c r="D424" s="1"/>
      <c r="E424" s="1"/>
      <c r="F424" s="3"/>
      <c r="G424" s="53"/>
      <c r="H424" s="53"/>
      <c r="I424" s="62"/>
      <c r="J424" s="96"/>
      <c r="K424" s="2"/>
      <c r="L424" s="2"/>
      <c r="M424" s="2"/>
      <c r="N424" s="233"/>
      <c r="O424" s="233"/>
      <c r="P424" s="233"/>
      <c r="Q424" s="233"/>
      <c r="R424" s="233"/>
      <c r="S424" s="233"/>
      <c r="T424" s="233"/>
      <c r="U424" s="233"/>
      <c r="V424" s="233"/>
      <c r="W424" s="233"/>
      <c r="X424" s="233"/>
    </row>
    <row r="425" spans="1:24" s="8" customFormat="1" ht="15.75" customHeight="1" x14ac:dyDescent="0.2">
      <c r="A425" s="1"/>
      <c r="B425" s="1"/>
      <c r="C425" s="2"/>
      <c r="D425" s="1"/>
      <c r="E425" s="1"/>
      <c r="F425" s="3"/>
      <c r="G425" s="53"/>
      <c r="H425" s="53"/>
      <c r="I425" s="62"/>
      <c r="J425" s="96"/>
      <c r="K425" s="2"/>
      <c r="L425" s="2"/>
      <c r="M425" s="2"/>
      <c r="N425" s="233"/>
      <c r="O425" s="233"/>
      <c r="P425" s="233"/>
      <c r="Q425" s="233"/>
      <c r="R425" s="233"/>
      <c r="S425" s="233"/>
      <c r="T425" s="233"/>
      <c r="U425" s="233"/>
      <c r="V425" s="233"/>
      <c r="W425" s="233"/>
      <c r="X425" s="233"/>
    </row>
    <row r="426" spans="1:24" s="8" customFormat="1" ht="15.75" customHeight="1" x14ac:dyDescent="0.2">
      <c r="A426" s="1"/>
      <c r="B426" s="1"/>
      <c r="C426" s="2"/>
      <c r="D426" s="1"/>
      <c r="E426" s="1"/>
      <c r="F426" s="3"/>
      <c r="G426" s="53"/>
      <c r="H426" s="53"/>
      <c r="I426" s="62"/>
      <c r="J426" s="96"/>
      <c r="K426" s="2"/>
      <c r="L426" s="2"/>
      <c r="M426" s="2"/>
      <c r="N426" s="233"/>
      <c r="O426" s="233"/>
      <c r="P426" s="233"/>
      <c r="Q426" s="233"/>
      <c r="R426" s="233"/>
      <c r="S426" s="233"/>
      <c r="T426" s="233"/>
      <c r="U426" s="233"/>
      <c r="V426" s="233"/>
      <c r="W426" s="233"/>
      <c r="X426" s="233"/>
    </row>
    <row r="427" spans="1:24" s="8" customFormat="1" ht="15.75" customHeight="1" x14ac:dyDescent="0.2">
      <c r="A427" s="1"/>
      <c r="B427" s="1"/>
      <c r="C427" s="2"/>
      <c r="D427" s="1"/>
      <c r="E427" s="1"/>
      <c r="F427" s="3"/>
      <c r="G427" s="53"/>
      <c r="H427" s="53"/>
      <c r="I427" s="62"/>
      <c r="J427" s="96"/>
      <c r="K427" s="2"/>
      <c r="L427" s="2"/>
      <c r="M427" s="2"/>
      <c r="N427" s="233"/>
      <c r="O427" s="233"/>
      <c r="P427" s="233"/>
      <c r="Q427" s="233"/>
      <c r="R427" s="233"/>
      <c r="S427" s="233"/>
      <c r="T427" s="233"/>
      <c r="U427" s="233"/>
      <c r="V427" s="233"/>
      <c r="W427" s="233"/>
      <c r="X427" s="233"/>
    </row>
    <row r="428" spans="1:24" s="8" customFormat="1" ht="15.75" customHeight="1" x14ac:dyDescent="0.2">
      <c r="A428" s="1"/>
      <c r="B428" s="1"/>
      <c r="C428" s="2"/>
      <c r="D428" s="1"/>
      <c r="E428" s="1"/>
      <c r="F428" s="3"/>
      <c r="G428" s="53"/>
      <c r="H428" s="53"/>
      <c r="I428" s="62"/>
      <c r="J428" s="96"/>
      <c r="K428" s="2"/>
      <c r="L428" s="2"/>
      <c r="M428" s="2"/>
      <c r="N428" s="233"/>
      <c r="O428" s="233"/>
      <c r="P428" s="233"/>
      <c r="Q428" s="233"/>
      <c r="R428" s="233"/>
      <c r="S428" s="233"/>
      <c r="T428" s="233"/>
      <c r="U428" s="233"/>
      <c r="V428" s="233"/>
      <c r="W428" s="233"/>
      <c r="X428" s="233"/>
    </row>
    <row r="429" spans="1:24" s="8" customFormat="1" ht="15.75" customHeight="1" x14ac:dyDescent="0.2">
      <c r="A429" s="1"/>
      <c r="B429" s="1"/>
      <c r="C429" s="2"/>
      <c r="D429" s="1"/>
      <c r="E429" s="1"/>
      <c r="F429" s="3"/>
      <c r="G429" s="53"/>
      <c r="H429" s="53"/>
      <c r="I429" s="62"/>
      <c r="J429" s="96"/>
      <c r="K429" s="2"/>
      <c r="L429" s="2"/>
      <c r="M429" s="2"/>
      <c r="N429" s="233"/>
      <c r="O429" s="233"/>
      <c r="P429" s="233"/>
      <c r="Q429" s="233"/>
      <c r="R429" s="233"/>
      <c r="S429" s="233"/>
      <c r="T429" s="233"/>
      <c r="U429" s="233"/>
      <c r="V429" s="233"/>
      <c r="W429" s="233"/>
      <c r="X429" s="233"/>
    </row>
    <row r="430" spans="1:24" s="8" customFormat="1" ht="15.75" customHeight="1" x14ac:dyDescent="0.2">
      <c r="A430" s="1"/>
      <c r="B430" s="1"/>
      <c r="C430" s="2"/>
      <c r="D430" s="1"/>
      <c r="E430" s="1"/>
      <c r="F430" s="3"/>
      <c r="G430" s="53"/>
      <c r="H430" s="53"/>
      <c r="I430" s="62"/>
      <c r="J430" s="96"/>
      <c r="K430" s="2"/>
      <c r="L430" s="2"/>
      <c r="M430" s="2"/>
      <c r="N430" s="233"/>
      <c r="O430" s="233"/>
      <c r="P430" s="233"/>
      <c r="Q430" s="233"/>
      <c r="R430" s="233"/>
      <c r="S430" s="233"/>
      <c r="T430" s="233"/>
      <c r="U430" s="233"/>
      <c r="V430" s="233"/>
      <c r="W430" s="233"/>
      <c r="X430" s="233"/>
    </row>
    <row r="431" spans="1:24" s="8" customFormat="1" ht="15.75" customHeight="1" x14ac:dyDescent="0.2">
      <c r="A431" s="1"/>
      <c r="B431" s="1"/>
      <c r="C431" s="2"/>
      <c r="D431" s="1"/>
      <c r="E431" s="1"/>
      <c r="F431" s="3"/>
      <c r="G431" s="53"/>
      <c r="H431" s="53"/>
      <c r="I431" s="62"/>
      <c r="J431" s="96"/>
      <c r="K431" s="2"/>
      <c r="L431" s="2"/>
      <c r="M431" s="2"/>
      <c r="N431" s="233"/>
      <c r="O431" s="233"/>
      <c r="P431" s="233"/>
      <c r="Q431" s="233"/>
      <c r="R431" s="233"/>
      <c r="S431" s="233"/>
      <c r="T431" s="233"/>
      <c r="U431" s="233"/>
      <c r="V431" s="233"/>
      <c r="W431" s="233"/>
      <c r="X431" s="233"/>
    </row>
    <row r="432" spans="1:24" s="8" customFormat="1" ht="15.75" customHeight="1" x14ac:dyDescent="0.2">
      <c r="A432" s="1"/>
      <c r="B432" s="1"/>
      <c r="C432" s="2"/>
      <c r="D432" s="1"/>
      <c r="E432" s="1"/>
      <c r="F432" s="3"/>
      <c r="G432" s="53"/>
      <c r="H432" s="53"/>
      <c r="I432" s="62"/>
      <c r="J432" s="96"/>
      <c r="K432" s="2"/>
      <c r="L432" s="2"/>
      <c r="M432" s="2"/>
      <c r="N432" s="233"/>
      <c r="O432" s="233"/>
      <c r="P432" s="233"/>
      <c r="Q432" s="233"/>
      <c r="R432" s="233"/>
      <c r="S432" s="233"/>
      <c r="T432" s="233"/>
      <c r="U432" s="233"/>
      <c r="V432" s="233"/>
      <c r="W432" s="233"/>
      <c r="X432" s="233"/>
    </row>
    <row r="433" spans="1:24" s="8" customFormat="1" ht="15.75" customHeight="1" x14ac:dyDescent="0.2">
      <c r="A433" s="1"/>
      <c r="B433" s="1"/>
      <c r="C433" s="2"/>
      <c r="D433" s="1"/>
      <c r="E433" s="1"/>
      <c r="F433" s="3"/>
      <c r="G433" s="53"/>
      <c r="H433" s="53"/>
      <c r="I433" s="62"/>
      <c r="J433" s="96"/>
      <c r="K433" s="2"/>
      <c r="L433" s="2"/>
      <c r="M433" s="2"/>
      <c r="N433" s="233"/>
      <c r="O433" s="233"/>
      <c r="P433" s="233"/>
      <c r="Q433" s="233"/>
      <c r="R433" s="233"/>
      <c r="S433" s="233"/>
      <c r="T433" s="233"/>
      <c r="U433" s="233"/>
      <c r="V433" s="233"/>
      <c r="W433" s="233"/>
      <c r="X433" s="233"/>
    </row>
    <row r="434" spans="1:24" s="8" customFormat="1" ht="15.75" customHeight="1" x14ac:dyDescent="0.2">
      <c r="A434" s="1"/>
      <c r="B434" s="1"/>
      <c r="C434" s="2"/>
      <c r="D434" s="1"/>
      <c r="E434" s="1"/>
      <c r="F434" s="3"/>
      <c r="G434" s="53"/>
      <c r="H434" s="53"/>
      <c r="I434" s="62"/>
      <c r="J434" s="96"/>
      <c r="K434" s="2"/>
      <c r="L434" s="2"/>
      <c r="M434" s="2"/>
      <c r="N434" s="233"/>
      <c r="O434" s="233"/>
      <c r="P434" s="233"/>
      <c r="Q434" s="233"/>
      <c r="R434" s="233"/>
      <c r="S434" s="233"/>
      <c r="T434" s="233"/>
      <c r="U434" s="233"/>
      <c r="V434" s="233"/>
      <c r="W434" s="233"/>
      <c r="X434" s="233"/>
    </row>
    <row r="435" spans="1:24" s="8" customFormat="1" ht="15.75" customHeight="1" x14ac:dyDescent="0.2">
      <c r="A435" s="1"/>
      <c r="B435" s="1"/>
      <c r="C435" s="2"/>
      <c r="D435" s="1"/>
      <c r="E435" s="1"/>
      <c r="F435" s="3"/>
      <c r="G435" s="53"/>
      <c r="H435" s="53"/>
      <c r="I435" s="62"/>
      <c r="J435" s="96"/>
      <c r="K435" s="2"/>
      <c r="L435" s="2"/>
      <c r="M435" s="2"/>
      <c r="N435" s="233"/>
      <c r="O435" s="233"/>
      <c r="P435" s="233"/>
      <c r="Q435" s="233"/>
      <c r="R435" s="233"/>
      <c r="S435" s="233"/>
      <c r="T435" s="233"/>
      <c r="U435" s="233"/>
      <c r="V435" s="233"/>
      <c r="W435" s="233"/>
      <c r="X435" s="233"/>
    </row>
    <row r="436" spans="1:24" s="8" customFormat="1" ht="15.75" customHeight="1" x14ac:dyDescent="0.2">
      <c r="A436" s="1"/>
      <c r="B436" s="1"/>
      <c r="C436" s="2"/>
      <c r="D436" s="1"/>
      <c r="E436" s="1"/>
      <c r="F436" s="3"/>
      <c r="G436" s="53"/>
      <c r="H436" s="53"/>
      <c r="I436" s="62"/>
      <c r="J436" s="96"/>
      <c r="K436" s="2"/>
      <c r="L436" s="2"/>
      <c r="M436" s="2"/>
      <c r="N436" s="233"/>
      <c r="O436" s="233"/>
      <c r="P436" s="233"/>
      <c r="Q436" s="233"/>
      <c r="R436" s="233"/>
      <c r="S436" s="233"/>
      <c r="T436" s="233"/>
      <c r="U436" s="233"/>
      <c r="V436" s="233"/>
      <c r="W436" s="233"/>
      <c r="X436" s="233"/>
    </row>
    <row r="437" spans="1:24" s="8" customFormat="1" ht="15.75" customHeight="1" x14ac:dyDescent="0.2">
      <c r="A437" s="1"/>
      <c r="B437" s="1"/>
      <c r="C437" s="2"/>
      <c r="D437" s="1"/>
      <c r="E437" s="1"/>
      <c r="F437" s="3"/>
      <c r="G437" s="53"/>
      <c r="H437" s="53"/>
      <c r="I437" s="62"/>
      <c r="J437" s="96"/>
      <c r="K437" s="2"/>
      <c r="L437" s="2"/>
      <c r="M437" s="2"/>
      <c r="N437" s="233"/>
      <c r="O437" s="233"/>
      <c r="P437" s="233"/>
      <c r="Q437" s="233"/>
      <c r="R437" s="233"/>
      <c r="S437" s="233"/>
      <c r="T437" s="233"/>
      <c r="U437" s="233"/>
      <c r="V437" s="233"/>
      <c r="W437" s="233"/>
      <c r="X437" s="233"/>
    </row>
    <row r="438" spans="1:24" s="8" customFormat="1" ht="15.75" customHeight="1" x14ac:dyDescent="0.2">
      <c r="A438" s="1"/>
      <c r="B438" s="1"/>
      <c r="C438" s="2"/>
      <c r="D438" s="1"/>
      <c r="E438" s="1"/>
      <c r="F438" s="3"/>
      <c r="G438" s="53"/>
      <c r="H438" s="53"/>
      <c r="I438" s="62"/>
      <c r="J438" s="96"/>
      <c r="K438" s="2"/>
      <c r="L438" s="2"/>
      <c r="M438" s="2"/>
      <c r="N438" s="233"/>
      <c r="O438" s="233"/>
      <c r="P438" s="233"/>
      <c r="Q438" s="233"/>
      <c r="R438" s="233"/>
      <c r="S438" s="233"/>
      <c r="T438" s="233"/>
      <c r="U438" s="233"/>
      <c r="V438" s="233"/>
      <c r="W438" s="233"/>
      <c r="X438" s="233"/>
    </row>
    <row r="439" spans="1:24" s="8" customFormat="1" ht="15.75" customHeight="1" x14ac:dyDescent="0.2">
      <c r="A439" s="1"/>
      <c r="B439" s="1"/>
      <c r="C439" s="2"/>
      <c r="D439" s="1"/>
      <c r="E439" s="1"/>
      <c r="F439" s="3"/>
      <c r="G439" s="53"/>
      <c r="H439" s="53"/>
      <c r="I439" s="62"/>
      <c r="J439" s="96"/>
      <c r="K439" s="2"/>
      <c r="L439" s="2"/>
      <c r="M439" s="2"/>
      <c r="N439" s="233"/>
      <c r="O439" s="233"/>
      <c r="P439" s="233"/>
      <c r="Q439" s="233"/>
      <c r="R439" s="233"/>
      <c r="S439" s="233"/>
      <c r="T439" s="233"/>
      <c r="U439" s="233"/>
      <c r="V439" s="233"/>
      <c r="W439" s="233"/>
      <c r="X439" s="233"/>
    </row>
    <row r="440" spans="1:24" s="8" customFormat="1" ht="15.75" customHeight="1" x14ac:dyDescent="0.2">
      <c r="A440" s="1"/>
      <c r="B440" s="1"/>
      <c r="C440" s="2"/>
      <c r="D440" s="1"/>
      <c r="E440" s="1"/>
      <c r="F440" s="3"/>
      <c r="G440" s="53"/>
      <c r="H440" s="53"/>
      <c r="I440" s="62"/>
      <c r="J440" s="96"/>
      <c r="K440" s="2"/>
      <c r="L440" s="2"/>
      <c r="M440" s="2"/>
      <c r="N440" s="233"/>
      <c r="O440" s="233"/>
      <c r="P440" s="233"/>
      <c r="Q440" s="233"/>
      <c r="R440" s="233"/>
      <c r="S440" s="233"/>
      <c r="T440" s="233"/>
      <c r="U440" s="233"/>
      <c r="V440" s="233"/>
      <c r="W440" s="233"/>
      <c r="X440" s="233"/>
    </row>
    <row r="441" spans="1:24" s="8" customFormat="1" ht="15.75" customHeight="1" x14ac:dyDescent="0.2">
      <c r="A441" s="1"/>
      <c r="B441" s="1"/>
      <c r="C441" s="2"/>
      <c r="D441" s="1"/>
      <c r="E441" s="1"/>
      <c r="F441" s="3"/>
      <c r="G441" s="53"/>
      <c r="H441" s="53"/>
      <c r="I441" s="62"/>
      <c r="J441" s="96"/>
      <c r="K441" s="2"/>
      <c r="L441" s="2"/>
      <c r="M441" s="2"/>
      <c r="N441" s="233"/>
      <c r="O441" s="233"/>
      <c r="P441" s="233"/>
      <c r="Q441" s="233"/>
      <c r="R441" s="233"/>
      <c r="S441" s="233"/>
      <c r="T441" s="233"/>
      <c r="U441" s="233"/>
      <c r="V441" s="233"/>
      <c r="W441" s="233"/>
      <c r="X441" s="233"/>
    </row>
    <row r="442" spans="1:24" s="8" customFormat="1" ht="15.75" customHeight="1" x14ac:dyDescent="0.2">
      <c r="A442" s="1"/>
      <c r="B442" s="1"/>
      <c r="C442" s="2"/>
      <c r="D442" s="1"/>
      <c r="E442" s="1"/>
      <c r="F442" s="3"/>
      <c r="G442" s="53"/>
      <c r="H442" s="53"/>
      <c r="I442" s="62"/>
      <c r="J442" s="96"/>
      <c r="K442" s="2"/>
      <c r="L442" s="2"/>
      <c r="M442" s="2"/>
      <c r="N442" s="233"/>
      <c r="O442" s="233"/>
      <c r="P442" s="233"/>
      <c r="Q442" s="233"/>
      <c r="R442" s="233"/>
      <c r="S442" s="233"/>
      <c r="T442" s="233"/>
      <c r="U442" s="233"/>
      <c r="V442" s="233"/>
      <c r="W442" s="233"/>
      <c r="X442" s="233"/>
    </row>
    <row r="443" spans="1:24" s="8" customFormat="1" ht="15.75" customHeight="1" x14ac:dyDescent="0.2">
      <c r="A443" s="1"/>
      <c r="B443" s="1"/>
      <c r="C443" s="2"/>
      <c r="D443" s="1"/>
      <c r="E443" s="1"/>
      <c r="F443" s="3"/>
      <c r="G443" s="53"/>
      <c r="H443" s="53"/>
      <c r="I443" s="62"/>
      <c r="J443" s="96"/>
      <c r="K443" s="2"/>
      <c r="L443" s="2"/>
      <c r="M443" s="2"/>
      <c r="N443" s="233"/>
      <c r="O443" s="233"/>
      <c r="P443" s="233"/>
      <c r="Q443" s="233"/>
      <c r="R443" s="233"/>
      <c r="S443" s="233"/>
      <c r="T443" s="233"/>
      <c r="U443" s="233"/>
      <c r="V443" s="233"/>
      <c r="W443" s="233"/>
      <c r="X443" s="233"/>
    </row>
    <row r="444" spans="1:24" s="8" customFormat="1" ht="15.75" customHeight="1" x14ac:dyDescent="0.2">
      <c r="A444" s="1"/>
      <c r="B444" s="1"/>
      <c r="C444" s="2"/>
      <c r="D444" s="1"/>
      <c r="E444" s="1"/>
      <c r="F444" s="3"/>
      <c r="G444" s="53"/>
      <c r="H444" s="53"/>
      <c r="I444" s="62"/>
      <c r="J444" s="96"/>
      <c r="K444" s="2"/>
      <c r="L444" s="2"/>
      <c r="M444" s="2"/>
      <c r="N444" s="233"/>
      <c r="O444" s="233"/>
      <c r="P444" s="233"/>
      <c r="Q444" s="233"/>
      <c r="R444" s="233"/>
      <c r="S444" s="233"/>
      <c r="T444" s="233"/>
      <c r="U444" s="233"/>
      <c r="V444" s="233"/>
      <c r="W444" s="233"/>
      <c r="X444" s="233"/>
    </row>
    <row r="445" spans="1:24" s="8" customFormat="1" ht="15.75" customHeight="1" x14ac:dyDescent="0.2">
      <c r="A445" s="1"/>
      <c r="B445" s="1"/>
      <c r="C445" s="2"/>
      <c r="D445" s="1"/>
      <c r="E445" s="1"/>
      <c r="F445" s="3"/>
      <c r="G445" s="53"/>
      <c r="H445" s="53"/>
      <c r="I445" s="62"/>
      <c r="J445" s="96"/>
      <c r="K445" s="2"/>
      <c r="L445" s="2"/>
      <c r="M445" s="2"/>
      <c r="N445" s="233"/>
      <c r="O445" s="233"/>
      <c r="P445" s="233"/>
      <c r="Q445" s="233"/>
      <c r="R445" s="233"/>
      <c r="S445" s="233"/>
      <c r="T445" s="233"/>
      <c r="U445" s="233"/>
      <c r="V445" s="233"/>
      <c r="W445" s="233"/>
      <c r="X445" s="233"/>
    </row>
    <row r="446" spans="1:24" s="8" customFormat="1" ht="15.75" customHeight="1" x14ac:dyDescent="0.2">
      <c r="A446" s="1"/>
      <c r="B446" s="1"/>
      <c r="C446" s="2"/>
      <c r="D446" s="1"/>
      <c r="E446" s="1"/>
      <c r="F446" s="3"/>
      <c r="G446" s="53"/>
      <c r="H446" s="53"/>
      <c r="I446" s="62"/>
      <c r="J446" s="96"/>
      <c r="K446" s="2"/>
      <c r="L446" s="2"/>
      <c r="M446" s="2"/>
      <c r="N446" s="233"/>
      <c r="O446" s="233"/>
      <c r="P446" s="233"/>
      <c r="Q446" s="233"/>
      <c r="R446" s="233"/>
      <c r="S446" s="233"/>
      <c r="T446" s="233"/>
      <c r="U446" s="233"/>
      <c r="V446" s="233"/>
      <c r="W446" s="233"/>
      <c r="X446" s="233"/>
    </row>
    <row r="447" spans="1:24" s="8" customFormat="1" ht="15.75" customHeight="1" x14ac:dyDescent="0.2">
      <c r="A447" s="1"/>
      <c r="B447" s="1"/>
      <c r="C447" s="2"/>
      <c r="D447" s="1"/>
      <c r="E447" s="1"/>
      <c r="F447" s="3"/>
      <c r="G447" s="53"/>
      <c r="H447" s="53"/>
      <c r="I447" s="62"/>
      <c r="J447" s="96"/>
      <c r="K447" s="2"/>
      <c r="L447" s="2"/>
      <c r="M447" s="2"/>
      <c r="N447" s="233"/>
      <c r="O447" s="233"/>
      <c r="P447" s="233"/>
      <c r="Q447" s="233"/>
      <c r="R447" s="233"/>
      <c r="S447" s="233"/>
      <c r="T447" s="233"/>
      <c r="U447" s="233"/>
      <c r="V447" s="233"/>
      <c r="W447" s="233"/>
      <c r="X447" s="233"/>
    </row>
    <row r="448" spans="1:24" s="8" customFormat="1" ht="15.75" customHeight="1" x14ac:dyDescent="0.2">
      <c r="A448" s="1"/>
      <c r="B448" s="1"/>
      <c r="C448" s="2"/>
      <c r="D448" s="1"/>
      <c r="E448" s="1"/>
      <c r="F448" s="3"/>
      <c r="G448" s="53"/>
      <c r="H448" s="53"/>
      <c r="I448" s="62"/>
      <c r="J448" s="96"/>
      <c r="K448" s="2"/>
      <c r="L448" s="2"/>
      <c r="M448" s="2"/>
      <c r="N448" s="233"/>
      <c r="O448" s="233"/>
      <c r="P448" s="233"/>
      <c r="Q448" s="233"/>
      <c r="R448" s="233"/>
      <c r="S448" s="233"/>
      <c r="T448" s="233"/>
      <c r="U448" s="233"/>
      <c r="V448" s="233"/>
      <c r="W448" s="233"/>
      <c r="X448" s="233"/>
    </row>
    <row r="449" spans="1:24" s="8" customFormat="1" ht="15.75" customHeight="1" x14ac:dyDescent="0.2">
      <c r="A449" s="1"/>
      <c r="B449" s="1"/>
      <c r="C449" s="2"/>
      <c r="D449" s="1"/>
      <c r="E449" s="1"/>
      <c r="F449" s="3"/>
      <c r="G449" s="53"/>
      <c r="H449" s="53"/>
      <c r="I449" s="62"/>
      <c r="J449" s="96"/>
      <c r="K449" s="2"/>
      <c r="L449" s="2"/>
      <c r="M449" s="2"/>
      <c r="N449" s="233"/>
      <c r="O449" s="233"/>
      <c r="P449" s="233"/>
      <c r="Q449" s="233"/>
      <c r="R449" s="233"/>
      <c r="S449" s="233"/>
      <c r="T449" s="233"/>
      <c r="U449" s="233"/>
      <c r="V449" s="233"/>
      <c r="W449" s="233"/>
      <c r="X449" s="233"/>
    </row>
    <row r="450" spans="1:24" s="8" customFormat="1" ht="15.75" customHeight="1" x14ac:dyDescent="0.2">
      <c r="A450" s="1"/>
      <c r="B450" s="1"/>
      <c r="C450" s="2"/>
      <c r="D450" s="1"/>
      <c r="E450" s="1"/>
      <c r="F450" s="3"/>
      <c r="G450" s="53"/>
      <c r="H450" s="53"/>
      <c r="I450" s="62"/>
      <c r="J450" s="96"/>
      <c r="K450" s="2"/>
      <c r="L450" s="2"/>
      <c r="M450" s="2"/>
      <c r="N450" s="233"/>
      <c r="O450" s="233"/>
      <c r="P450" s="233"/>
      <c r="Q450" s="233"/>
      <c r="R450" s="233"/>
      <c r="S450" s="233"/>
      <c r="T450" s="233"/>
      <c r="U450" s="233"/>
      <c r="V450" s="233"/>
      <c r="W450" s="233"/>
      <c r="X450" s="233"/>
    </row>
    <row r="451" spans="1:24" s="8" customFormat="1" ht="15.75" customHeight="1" x14ac:dyDescent="0.2">
      <c r="A451" s="1"/>
      <c r="B451" s="1"/>
      <c r="C451" s="2"/>
      <c r="D451" s="1"/>
      <c r="E451" s="1"/>
      <c r="F451" s="3"/>
      <c r="G451" s="53"/>
      <c r="H451" s="53"/>
      <c r="I451" s="62"/>
      <c r="J451" s="96"/>
      <c r="K451" s="2"/>
      <c r="L451" s="2"/>
      <c r="M451" s="2"/>
      <c r="N451" s="233"/>
      <c r="O451" s="233"/>
      <c r="P451" s="233"/>
      <c r="Q451" s="233"/>
      <c r="R451" s="233"/>
      <c r="S451" s="233"/>
      <c r="T451" s="233"/>
      <c r="U451" s="233"/>
      <c r="V451" s="233"/>
      <c r="W451" s="233"/>
      <c r="X451" s="233"/>
    </row>
    <row r="452" spans="1:24" s="8" customFormat="1" ht="15.75" customHeight="1" x14ac:dyDescent="0.2">
      <c r="A452" s="1"/>
      <c r="B452" s="1"/>
      <c r="C452" s="2"/>
      <c r="D452" s="1"/>
      <c r="E452" s="1"/>
      <c r="F452" s="3"/>
      <c r="G452" s="53"/>
      <c r="H452" s="53"/>
      <c r="I452" s="62"/>
      <c r="J452" s="96"/>
      <c r="K452" s="2"/>
      <c r="L452" s="2"/>
      <c r="M452" s="2"/>
      <c r="N452" s="233"/>
      <c r="O452" s="233"/>
      <c r="P452" s="233"/>
      <c r="Q452" s="233"/>
      <c r="R452" s="233"/>
      <c r="S452" s="233"/>
      <c r="T452" s="233"/>
      <c r="U452" s="233"/>
      <c r="V452" s="233"/>
      <c r="W452" s="233"/>
      <c r="X452" s="233"/>
    </row>
    <row r="453" spans="1:24" s="8" customFormat="1" ht="15.75" customHeight="1" x14ac:dyDescent="0.2">
      <c r="A453" s="1"/>
      <c r="B453" s="1"/>
      <c r="C453" s="2"/>
      <c r="D453" s="1"/>
      <c r="E453" s="1"/>
      <c r="F453" s="3"/>
      <c r="G453" s="53"/>
      <c r="H453" s="53"/>
      <c r="I453" s="62"/>
      <c r="J453" s="96"/>
      <c r="K453" s="2"/>
      <c r="L453" s="2"/>
      <c r="M453" s="2"/>
      <c r="N453" s="233"/>
      <c r="O453" s="233"/>
      <c r="P453" s="233"/>
      <c r="Q453" s="233"/>
      <c r="R453" s="233"/>
      <c r="S453" s="233"/>
      <c r="T453" s="233"/>
      <c r="U453" s="233"/>
      <c r="V453" s="233"/>
      <c r="W453" s="233"/>
      <c r="X453" s="233"/>
    </row>
    <row r="454" spans="1:24" s="8" customFormat="1" ht="15.75" customHeight="1" x14ac:dyDescent="0.2">
      <c r="A454" s="1"/>
      <c r="B454" s="1"/>
      <c r="C454" s="2"/>
      <c r="D454" s="1"/>
      <c r="E454" s="1"/>
      <c r="F454" s="3"/>
      <c r="G454" s="53"/>
      <c r="H454" s="53"/>
      <c r="I454" s="62"/>
      <c r="J454" s="96"/>
      <c r="K454" s="2"/>
      <c r="L454" s="2"/>
      <c r="M454" s="2"/>
      <c r="N454" s="233"/>
      <c r="O454" s="233"/>
      <c r="P454" s="233"/>
      <c r="Q454" s="233"/>
      <c r="R454" s="233"/>
      <c r="S454" s="233"/>
      <c r="T454" s="233"/>
      <c r="U454" s="233"/>
      <c r="V454" s="233"/>
      <c r="W454" s="233"/>
      <c r="X454" s="233"/>
    </row>
    <row r="455" spans="1:24" s="8" customFormat="1" ht="15.75" customHeight="1" x14ac:dyDescent="0.2">
      <c r="A455" s="1"/>
      <c r="B455" s="1"/>
      <c r="C455" s="2"/>
      <c r="D455" s="1"/>
      <c r="E455" s="1"/>
      <c r="F455" s="3"/>
      <c r="G455" s="53"/>
      <c r="H455" s="53"/>
      <c r="I455" s="62"/>
      <c r="J455" s="96"/>
      <c r="K455" s="2"/>
      <c r="L455" s="2"/>
      <c r="M455" s="2"/>
      <c r="N455" s="233"/>
      <c r="O455" s="233"/>
      <c r="P455" s="233"/>
      <c r="Q455" s="233"/>
      <c r="R455" s="233"/>
      <c r="S455" s="233"/>
      <c r="T455" s="233"/>
      <c r="U455" s="233"/>
      <c r="V455" s="233"/>
      <c r="W455" s="233"/>
      <c r="X455" s="233"/>
    </row>
    <row r="456" spans="1:24" s="8" customFormat="1" ht="15.75" customHeight="1" x14ac:dyDescent="0.2">
      <c r="A456" s="1"/>
      <c r="B456" s="1"/>
      <c r="C456" s="2"/>
      <c r="D456" s="1"/>
      <c r="E456" s="1"/>
      <c r="F456" s="3"/>
      <c r="G456" s="53"/>
      <c r="H456" s="53"/>
      <c r="I456" s="62"/>
      <c r="J456" s="96"/>
      <c r="K456" s="2"/>
      <c r="L456" s="2"/>
      <c r="M456" s="2"/>
      <c r="N456" s="233"/>
      <c r="O456" s="233"/>
      <c r="P456" s="233"/>
      <c r="Q456" s="233"/>
      <c r="R456" s="233"/>
      <c r="S456" s="233"/>
      <c r="T456" s="233"/>
      <c r="U456" s="233"/>
      <c r="V456" s="233"/>
      <c r="W456" s="233"/>
      <c r="X456" s="233"/>
    </row>
    <row r="457" spans="1:24" s="8" customFormat="1" ht="15.75" customHeight="1" x14ac:dyDescent="0.2">
      <c r="A457" s="1"/>
      <c r="B457" s="1"/>
      <c r="C457" s="2"/>
      <c r="D457" s="1"/>
      <c r="E457" s="1"/>
      <c r="F457" s="3"/>
      <c r="G457" s="53"/>
      <c r="H457" s="53"/>
      <c r="I457" s="62"/>
      <c r="J457" s="96"/>
      <c r="K457" s="2"/>
      <c r="L457" s="2"/>
      <c r="M457" s="2"/>
      <c r="N457" s="233"/>
      <c r="O457" s="233"/>
      <c r="P457" s="233"/>
      <c r="Q457" s="233"/>
      <c r="R457" s="233"/>
      <c r="S457" s="233"/>
      <c r="T457" s="233"/>
      <c r="U457" s="233"/>
      <c r="V457" s="233"/>
      <c r="W457" s="233"/>
      <c r="X457" s="233"/>
    </row>
    <row r="458" spans="1:24" s="8" customFormat="1" ht="15.75" customHeight="1" x14ac:dyDescent="0.2">
      <c r="A458" s="1"/>
      <c r="B458" s="1"/>
      <c r="C458" s="2"/>
      <c r="D458" s="1"/>
      <c r="E458" s="1"/>
      <c r="F458" s="3"/>
      <c r="G458" s="53"/>
      <c r="H458" s="53"/>
      <c r="I458" s="62"/>
      <c r="J458" s="96"/>
      <c r="K458" s="2"/>
      <c r="L458" s="2"/>
      <c r="M458" s="2"/>
      <c r="N458" s="233"/>
      <c r="O458" s="233"/>
      <c r="P458" s="233"/>
      <c r="Q458" s="233"/>
      <c r="R458" s="233"/>
      <c r="S458" s="233"/>
      <c r="T458" s="233"/>
      <c r="U458" s="233"/>
      <c r="V458" s="233"/>
      <c r="W458" s="233"/>
      <c r="X458" s="233"/>
    </row>
    <row r="459" spans="1:24" s="8" customFormat="1" ht="15.75" customHeight="1" x14ac:dyDescent="0.2">
      <c r="A459" s="1"/>
      <c r="B459" s="1"/>
      <c r="C459" s="2"/>
      <c r="D459" s="1"/>
      <c r="E459" s="1"/>
      <c r="F459" s="3"/>
      <c r="G459" s="53"/>
      <c r="H459" s="53"/>
      <c r="I459" s="62"/>
      <c r="J459" s="96"/>
      <c r="K459" s="2"/>
      <c r="L459" s="2"/>
      <c r="M459" s="2"/>
      <c r="N459" s="233"/>
      <c r="O459" s="233"/>
      <c r="P459" s="233"/>
      <c r="Q459" s="233"/>
      <c r="R459" s="233"/>
      <c r="S459" s="233"/>
      <c r="T459" s="233"/>
      <c r="U459" s="233"/>
      <c r="V459" s="233"/>
      <c r="W459" s="233"/>
      <c r="X459" s="233"/>
    </row>
    <row r="460" spans="1:24" s="8" customFormat="1" ht="15.75" customHeight="1" x14ac:dyDescent="0.2">
      <c r="A460" s="1"/>
      <c r="B460" s="1"/>
      <c r="C460" s="2"/>
      <c r="D460" s="1"/>
      <c r="E460" s="1"/>
      <c r="F460" s="3"/>
      <c r="G460" s="53"/>
      <c r="H460" s="53"/>
      <c r="I460" s="62"/>
      <c r="J460" s="96"/>
      <c r="K460" s="2"/>
      <c r="L460" s="2"/>
      <c r="M460" s="2"/>
      <c r="N460" s="233"/>
      <c r="O460" s="233"/>
      <c r="P460" s="233"/>
      <c r="Q460" s="233"/>
      <c r="R460" s="233"/>
      <c r="S460" s="233"/>
      <c r="T460" s="233"/>
      <c r="U460" s="233"/>
      <c r="V460" s="233"/>
      <c r="W460" s="233"/>
      <c r="X460" s="233"/>
    </row>
    <row r="461" spans="1:24" s="8" customFormat="1" ht="15.75" customHeight="1" x14ac:dyDescent="0.2">
      <c r="A461" s="1"/>
      <c r="B461" s="1"/>
      <c r="C461" s="2"/>
      <c r="D461" s="1"/>
      <c r="E461" s="1"/>
      <c r="F461" s="3"/>
      <c r="G461" s="53"/>
      <c r="H461" s="53"/>
      <c r="I461" s="62"/>
      <c r="J461" s="96"/>
      <c r="K461" s="2"/>
      <c r="L461" s="2"/>
      <c r="M461" s="2"/>
      <c r="N461" s="233"/>
      <c r="O461" s="233"/>
      <c r="P461" s="233"/>
      <c r="Q461" s="233"/>
      <c r="R461" s="233"/>
      <c r="S461" s="233"/>
      <c r="T461" s="233"/>
      <c r="U461" s="233"/>
      <c r="V461" s="233"/>
      <c r="W461" s="233"/>
      <c r="X461" s="233"/>
    </row>
    <row r="462" spans="1:24" s="8" customFormat="1" ht="15.75" customHeight="1" x14ac:dyDescent="0.2">
      <c r="A462" s="1"/>
      <c r="B462" s="1"/>
      <c r="C462" s="2"/>
      <c r="D462" s="1"/>
      <c r="E462" s="1"/>
      <c r="F462" s="3"/>
      <c r="G462" s="53"/>
      <c r="H462" s="53"/>
      <c r="I462" s="62"/>
      <c r="J462" s="96"/>
      <c r="K462" s="2"/>
      <c r="L462" s="2"/>
      <c r="M462" s="2"/>
      <c r="N462" s="233"/>
      <c r="O462" s="233"/>
      <c r="P462" s="233"/>
      <c r="Q462" s="233"/>
      <c r="R462" s="233"/>
      <c r="S462" s="233"/>
      <c r="T462" s="233"/>
      <c r="U462" s="233"/>
      <c r="V462" s="233"/>
      <c r="W462" s="233"/>
      <c r="X462" s="233"/>
    </row>
    <row r="463" spans="1:24" s="8" customFormat="1" ht="15.75" customHeight="1" x14ac:dyDescent="0.2">
      <c r="A463" s="1"/>
      <c r="B463" s="1"/>
      <c r="C463" s="2"/>
      <c r="D463" s="1"/>
      <c r="E463" s="1"/>
      <c r="F463" s="3"/>
      <c r="G463" s="53"/>
      <c r="H463" s="53"/>
      <c r="I463" s="62"/>
      <c r="J463" s="96"/>
      <c r="K463" s="2"/>
      <c r="L463" s="2"/>
      <c r="M463" s="2"/>
      <c r="N463" s="233"/>
      <c r="O463" s="233"/>
      <c r="P463" s="233"/>
      <c r="Q463" s="233"/>
      <c r="R463" s="233"/>
      <c r="S463" s="233"/>
      <c r="T463" s="233"/>
      <c r="U463" s="233"/>
      <c r="V463" s="233"/>
      <c r="W463" s="233"/>
      <c r="X463" s="233"/>
    </row>
    <row r="464" spans="1:24" s="8" customFormat="1" ht="15.75" customHeight="1" x14ac:dyDescent="0.2">
      <c r="A464" s="1"/>
      <c r="B464" s="1"/>
      <c r="C464" s="2"/>
      <c r="D464" s="1"/>
      <c r="E464" s="1"/>
      <c r="F464" s="3"/>
      <c r="G464" s="53"/>
      <c r="H464" s="53"/>
      <c r="I464" s="62"/>
      <c r="J464" s="96"/>
      <c r="K464" s="2"/>
      <c r="L464" s="2"/>
      <c r="M464" s="2"/>
      <c r="N464" s="233"/>
      <c r="O464" s="233"/>
      <c r="P464" s="233"/>
      <c r="Q464" s="233"/>
      <c r="R464" s="233"/>
      <c r="S464" s="233"/>
      <c r="T464" s="233"/>
      <c r="U464" s="233"/>
      <c r="V464" s="233"/>
      <c r="W464" s="233"/>
      <c r="X464" s="233"/>
    </row>
    <row r="465" spans="1:24" s="8" customFormat="1" ht="15.75" customHeight="1" x14ac:dyDescent="0.2">
      <c r="A465" s="1"/>
      <c r="B465" s="1"/>
      <c r="C465" s="2"/>
      <c r="D465" s="1"/>
      <c r="E465" s="1"/>
      <c r="F465" s="3"/>
      <c r="G465" s="53"/>
      <c r="H465" s="53"/>
      <c r="I465" s="62"/>
      <c r="J465" s="96"/>
      <c r="K465" s="2"/>
      <c r="L465" s="2"/>
      <c r="M465" s="2"/>
      <c r="N465" s="233"/>
      <c r="O465" s="233"/>
      <c r="P465" s="233"/>
      <c r="Q465" s="233"/>
      <c r="R465" s="233"/>
      <c r="S465" s="233"/>
      <c r="T465" s="233"/>
      <c r="U465" s="233"/>
      <c r="V465" s="233"/>
      <c r="W465" s="233"/>
      <c r="X465" s="233"/>
    </row>
    <row r="466" spans="1:24" s="8" customFormat="1" ht="15.75" customHeight="1" x14ac:dyDescent="0.2">
      <c r="A466" s="1"/>
      <c r="B466" s="1"/>
      <c r="C466" s="2"/>
      <c r="D466" s="1"/>
      <c r="E466" s="1"/>
      <c r="F466" s="3"/>
      <c r="G466" s="53"/>
      <c r="H466" s="53"/>
      <c r="I466" s="62"/>
      <c r="J466" s="96"/>
      <c r="K466" s="2"/>
      <c r="L466" s="2"/>
      <c r="M466" s="2"/>
      <c r="N466" s="233"/>
      <c r="O466" s="233"/>
      <c r="P466" s="233"/>
      <c r="Q466" s="233"/>
      <c r="R466" s="233"/>
      <c r="S466" s="233"/>
      <c r="T466" s="233"/>
      <c r="U466" s="233"/>
      <c r="V466" s="233"/>
      <c r="W466" s="233"/>
      <c r="X466" s="233"/>
    </row>
    <row r="467" spans="1:24" s="8" customFormat="1" ht="15.75" customHeight="1" x14ac:dyDescent="0.2">
      <c r="A467" s="1"/>
      <c r="B467" s="1"/>
      <c r="C467" s="2"/>
      <c r="D467" s="1"/>
      <c r="E467" s="1"/>
      <c r="F467" s="3"/>
      <c r="G467" s="53"/>
      <c r="H467" s="53"/>
      <c r="I467" s="62"/>
      <c r="J467" s="96"/>
      <c r="K467" s="2"/>
      <c r="L467" s="2"/>
      <c r="M467" s="2"/>
      <c r="N467" s="233"/>
      <c r="O467" s="233"/>
      <c r="P467" s="233"/>
      <c r="Q467" s="233"/>
      <c r="R467" s="233"/>
      <c r="S467" s="233"/>
      <c r="T467" s="233"/>
      <c r="U467" s="233"/>
      <c r="V467" s="233"/>
      <c r="W467" s="233"/>
      <c r="X467" s="233"/>
    </row>
    <row r="468" spans="1:24" s="8" customFormat="1" ht="15.75" customHeight="1" x14ac:dyDescent="0.2">
      <c r="A468" s="1"/>
      <c r="B468" s="1"/>
      <c r="C468" s="2"/>
      <c r="D468" s="1"/>
      <c r="E468" s="1"/>
      <c r="F468" s="3"/>
      <c r="G468" s="53"/>
      <c r="H468" s="53"/>
      <c r="I468" s="62"/>
      <c r="J468" s="96"/>
      <c r="K468" s="2"/>
      <c r="L468" s="2"/>
      <c r="M468" s="2"/>
      <c r="N468" s="233"/>
      <c r="O468" s="233"/>
      <c r="P468" s="233"/>
      <c r="Q468" s="233"/>
      <c r="R468" s="233"/>
      <c r="S468" s="233"/>
      <c r="T468" s="233"/>
      <c r="U468" s="233"/>
      <c r="V468" s="233"/>
      <c r="W468" s="233"/>
      <c r="X468" s="233"/>
    </row>
    <row r="469" spans="1:24" s="8" customFormat="1" ht="15.75" customHeight="1" x14ac:dyDescent="0.2">
      <c r="A469" s="1"/>
      <c r="B469" s="1"/>
      <c r="C469" s="2"/>
      <c r="D469" s="1"/>
      <c r="E469" s="1"/>
      <c r="F469" s="3"/>
      <c r="G469" s="53"/>
      <c r="H469" s="53"/>
      <c r="I469" s="62"/>
      <c r="J469" s="96"/>
      <c r="K469" s="2"/>
      <c r="L469" s="2"/>
      <c r="M469" s="2"/>
      <c r="N469" s="233"/>
      <c r="O469" s="233"/>
      <c r="P469" s="233"/>
      <c r="Q469" s="233"/>
      <c r="R469" s="233"/>
      <c r="S469" s="233"/>
      <c r="T469" s="233"/>
      <c r="U469" s="233"/>
      <c r="V469" s="233"/>
      <c r="W469" s="233"/>
      <c r="X469" s="233"/>
    </row>
    <row r="470" spans="1:24" s="8" customFormat="1" ht="15.75" customHeight="1" x14ac:dyDescent="0.2">
      <c r="A470" s="1"/>
      <c r="B470" s="1"/>
      <c r="C470" s="2"/>
      <c r="D470" s="1"/>
      <c r="E470" s="1"/>
      <c r="F470" s="3"/>
      <c r="G470" s="53"/>
      <c r="H470" s="53"/>
      <c r="I470" s="62"/>
      <c r="J470" s="96"/>
      <c r="K470" s="2"/>
      <c r="L470" s="2"/>
      <c r="M470" s="2"/>
      <c r="N470" s="233"/>
      <c r="O470" s="233"/>
      <c r="P470" s="233"/>
      <c r="Q470" s="233"/>
      <c r="R470" s="233"/>
      <c r="S470" s="233"/>
      <c r="T470" s="233"/>
      <c r="U470" s="233"/>
      <c r="V470" s="233"/>
      <c r="W470" s="233"/>
      <c r="X470" s="233"/>
    </row>
    <row r="471" spans="1:24" s="8" customFormat="1" ht="15.75" customHeight="1" x14ac:dyDescent="0.2">
      <c r="A471" s="1"/>
      <c r="B471" s="1"/>
      <c r="C471" s="2"/>
      <c r="D471" s="1"/>
      <c r="E471" s="1"/>
      <c r="F471" s="3"/>
      <c r="G471" s="53"/>
      <c r="H471" s="53"/>
      <c r="I471" s="62"/>
      <c r="J471" s="96"/>
      <c r="K471" s="2"/>
      <c r="L471" s="2"/>
      <c r="M471" s="2"/>
      <c r="N471" s="233"/>
      <c r="O471" s="233"/>
      <c r="P471" s="233"/>
      <c r="Q471" s="233"/>
      <c r="R471" s="233"/>
      <c r="S471" s="233"/>
      <c r="T471" s="233"/>
      <c r="U471" s="233"/>
      <c r="V471" s="233"/>
      <c r="W471" s="233"/>
      <c r="X471" s="233"/>
    </row>
    <row r="472" spans="1:24" s="8" customFormat="1" ht="15.75" customHeight="1" x14ac:dyDescent="0.2">
      <c r="A472" s="1"/>
      <c r="B472" s="1"/>
      <c r="C472" s="2"/>
      <c r="D472" s="1"/>
      <c r="E472" s="1"/>
      <c r="F472" s="3"/>
      <c r="G472" s="53"/>
      <c r="H472" s="53"/>
      <c r="I472" s="62"/>
      <c r="J472" s="96"/>
      <c r="K472" s="2"/>
      <c r="L472" s="2"/>
      <c r="M472" s="2"/>
      <c r="N472" s="233"/>
      <c r="O472" s="233"/>
      <c r="P472" s="233"/>
      <c r="Q472" s="233"/>
      <c r="R472" s="233"/>
      <c r="S472" s="233"/>
      <c r="T472" s="233"/>
      <c r="U472" s="233"/>
      <c r="V472" s="233"/>
      <c r="W472" s="233"/>
      <c r="X472" s="233"/>
    </row>
    <row r="473" spans="1:24" s="8" customFormat="1" ht="15.75" customHeight="1" x14ac:dyDescent="0.2">
      <c r="A473" s="1"/>
      <c r="B473" s="1"/>
      <c r="C473" s="2"/>
      <c r="D473" s="1"/>
      <c r="E473" s="1"/>
      <c r="F473" s="3"/>
      <c r="G473" s="53"/>
      <c r="H473" s="53"/>
      <c r="I473" s="62"/>
      <c r="J473" s="96"/>
      <c r="K473" s="2"/>
      <c r="L473" s="2"/>
      <c r="M473" s="2"/>
      <c r="N473" s="233"/>
      <c r="O473" s="233"/>
      <c r="P473" s="233"/>
      <c r="Q473" s="233"/>
      <c r="R473" s="233"/>
      <c r="S473" s="233"/>
      <c r="T473" s="233"/>
      <c r="U473" s="233"/>
      <c r="V473" s="233"/>
      <c r="W473" s="233"/>
      <c r="X473" s="233"/>
    </row>
    <row r="474" spans="1:24" s="8" customFormat="1" ht="15.75" customHeight="1" x14ac:dyDescent="0.2">
      <c r="A474" s="1"/>
      <c r="B474" s="1"/>
      <c r="C474" s="2"/>
      <c r="D474" s="1"/>
      <c r="E474" s="1"/>
      <c r="F474" s="3"/>
      <c r="G474" s="53"/>
      <c r="H474" s="53"/>
      <c r="I474" s="62"/>
      <c r="J474" s="96"/>
      <c r="K474" s="2"/>
      <c r="L474" s="2"/>
      <c r="M474" s="2"/>
      <c r="N474" s="233"/>
      <c r="O474" s="233"/>
      <c r="P474" s="233"/>
      <c r="Q474" s="233"/>
      <c r="R474" s="233"/>
      <c r="S474" s="233"/>
      <c r="T474" s="233"/>
      <c r="U474" s="233"/>
      <c r="V474" s="233"/>
      <c r="W474" s="233"/>
      <c r="X474" s="233"/>
    </row>
    <row r="475" spans="1:24" s="8" customFormat="1" ht="15.75" customHeight="1" x14ac:dyDescent="0.2">
      <c r="A475" s="1"/>
      <c r="B475" s="1"/>
      <c r="C475" s="2"/>
      <c r="D475" s="1"/>
      <c r="E475" s="1"/>
      <c r="F475" s="3"/>
      <c r="G475" s="53"/>
      <c r="H475" s="53"/>
      <c r="I475" s="62"/>
      <c r="J475" s="96"/>
      <c r="K475" s="2"/>
      <c r="L475" s="2"/>
      <c r="M475" s="2"/>
      <c r="N475" s="233"/>
      <c r="O475" s="233"/>
      <c r="P475" s="233"/>
      <c r="Q475" s="233"/>
      <c r="R475" s="233"/>
      <c r="S475" s="233"/>
      <c r="T475" s="233"/>
      <c r="U475" s="233"/>
      <c r="V475" s="233"/>
      <c r="W475" s="233"/>
      <c r="X475" s="233"/>
    </row>
    <row r="476" spans="1:24" s="8" customFormat="1" ht="15.75" customHeight="1" x14ac:dyDescent="0.2">
      <c r="A476" s="1"/>
      <c r="B476" s="1"/>
      <c r="C476" s="2"/>
      <c r="D476" s="1"/>
      <c r="E476" s="1"/>
      <c r="F476" s="3"/>
      <c r="G476" s="53"/>
      <c r="H476" s="53"/>
      <c r="I476" s="62"/>
      <c r="J476" s="96"/>
      <c r="K476" s="2"/>
      <c r="L476" s="2"/>
      <c r="M476" s="2"/>
      <c r="N476" s="233"/>
      <c r="O476" s="233"/>
      <c r="P476" s="233"/>
      <c r="Q476" s="233"/>
      <c r="R476" s="233"/>
      <c r="S476" s="233"/>
      <c r="T476" s="233"/>
      <c r="U476" s="233"/>
      <c r="V476" s="233"/>
      <c r="W476" s="233"/>
      <c r="X476" s="233"/>
    </row>
    <row r="477" spans="1:24" s="8" customFormat="1" ht="15.75" customHeight="1" x14ac:dyDescent="0.2">
      <c r="A477" s="1"/>
      <c r="B477" s="1"/>
      <c r="C477" s="2"/>
      <c r="D477" s="1"/>
      <c r="E477" s="1"/>
      <c r="F477" s="3"/>
      <c r="G477" s="53"/>
      <c r="H477" s="53"/>
      <c r="I477" s="62"/>
      <c r="J477" s="96"/>
      <c r="K477" s="2"/>
      <c r="L477" s="2"/>
      <c r="M477" s="2"/>
      <c r="N477" s="233"/>
      <c r="O477" s="233"/>
      <c r="P477" s="233"/>
      <c r="Q477" s="233"/>
      <c r="R477" s="233"/>
      <c r="S477" s="233"/>
      <c r="T477" s="233"/>
      <c r="U477" s="233"/>
      <c r="V477" s="233"/>
      <c r="W477" s="233"/>
      <c r="X477" s="233"/>
    </row>
    <row r="478" spans="1:24" s="8" customFormat="1" ht="15.75" customHeight="1" x14ac:dyDescent="0.2">
      <c r="A478" s="1"/>
      <c r="B478" s="1"/>
      <c r="C478" s="2"/>
      <c r="D478" s="1"/>
      <c r="E478" s="1"/>
      <c r="F478" s="3"/>
      <c r="G478" s="53"/>
      <c r="H478" s="53"/>
      <c r="I478" s="62"/>
      <c r="J478" s="96"/>
      <c r="K478" s="2"/>
      <c r="L478" s="2"/>
      <c r="M478" s="2"/>
      <c r="N478" s="233"/>
      <c r="O478" s="233"/>
      <c r="P478" s="233"/>
      <c r="Q478" s="233"/>
      <c r="R478" s="233"/>
      <c r="S478" s="233"/>
      <c r="T478" s="233"/>
      <c r="U478" s="233"/>
      <c r="V478" s="233"/>
      <c r="W478" s="233"/>
      <c r="X478" s="233"/>
    </row>
    <row r="479" spans="1:24" s="8" customFormat="1" ht="15.75" customHeight="1" x14ac:dyDescent="0.2">
      <c r="A479" s="1"/>
      <c r="B479" s="1"/>
      <c r="C479" s="2"/>
      <c r="D479" s="1"/>
      <c r="E479" s="1"/>
      <c r="F479" s="3"/>
      <c r="G479" s="53"/>
      <c r="H479" s="53"/>
      <c r="I479" s="62"/>
      <c r="J479" s="96"/>
      <c r="K479" s="2"/>
      <c r="L479" s="2"/>
      <c r="M479" s="2"/>
      <c r="N479" s="233"/>
      <c r="O479" s="233"/>
      <c r="P479" s="233"/>
      <c r="Q479" s="233"/>
      <c r="R479" s="233"/>
      <c r="S479" s="233"/>
      <c r="T479" s="233"/>
      <c r="U479" s="233"/>
      <c r="V479" s="233"/>
      <c r="W479" s="233"/>
      <c r="X479" s="233"/>
    </row>
    <row r="480" spans="1:24" s="8" customFormat="1" ht="15.75" customHeight="1" x14ac:dyDescent="0.2">
      <c r="A480" s="1"/>
      <c r="B480" s="1"/>
      <c r="C480" s="2"/>
      <c r="D480" s="1"/>
      <c r="E480" s="1"/>
      <c r="F480" s="3"/>
      <c r="G480" s="53"/>
      <c r="H480" s="53"/>
      <c r="I480" s="62"/>
      <c r="J480" s="96"/>
      <c r="K480" s="2"/>
      <c r="L480" s="2"/>
      <c r="M480" s="2"/>
      <c r="N480" s="233"/>
      <c r="O480" s="233"/>
      <c r="P480" s="233"/>
      <c r="Q480" s="233"/>
      <c r="R480" s="233"/>
      <c r="S480" s="233"/>
      <c r="T480" s="233"/>
      <c r="U480" s="233"/>
      <c r="V480" s="233"/>
      <c r="W480" s="233"/>
      <c r="X480" s="233"/>
    </row>
    <row r="481" spans="1:24" s="8" customFormat="1" ht="15.75" customHeight="1" x14ac:dyDescent="0.2">
      <c r="A481" s="1"/>
      <c r="B481" s="1"/>
      <c r="C481" s="2"/>
      <c r="D481" s="1"/>
      <c r="E481" s="1"/>
      <c r="F481" s="3"/>
      <c r="G481" s="53"/>
      <c r="H481" s="53"/>
      <c r="I481" s="62"/>
      <c r="J481" s="96"/>
      <c r="K481" s="2"/>
      <c r="L481" s="2"/>
      <c r="M481" s="2"/>
      <c r="N481" s="233"/>
      <c r="O481" s="233"/>
      <c r="P481" s="233"/>
      <c r="Q481" s="233"/>
      <c r="R481" s="233"/>
      <c r="S481" s="233"/>
      <c r="T481" s="233"/>
      <c r="U481" s="233"/>
      <c r="V481" s="233"/>
      <c r="W481" s="233"/>
      <c r="X481" s="233"/>
    </row>
    <row r="482" spans="1:24" s="8" customFormat="1" ht="15.75" customHeight="1" x14ac:dyDescent="0.2">
      <c r="A482" s="1"/>
      <c r="B482" s="1"/>
      <c r="C482" s="2"/>
      <c r="D482" s="1"/>
      <c r="E482" s="1"/>
      <c r="F482" s="3"/>
      <c r="G482" s="53"/>
      <c r="H482" s="53"/>
      <c r="I482" s="62"/>
      <c r="J482" s="96"/>
      <c r="K482" s="2"/>
      <c r="L482" s="2"/>
      <c r="M482" s="2"/>
      <c r="N482" s="233"/>
      <c r="O482" s="233"/>
      <c r="P482" s="233"/>
      <c r="Q482" s="233"/>
      <c r="R482" s="233"/>
      <c r="S482" s="233"/>
      <c r="T482" s="233"/>
      <c r="U482" s="233"/>
      <c r="V482" s="233"/>
      <c r="W482" s="233"/>
      <c r="X482" s="233"/>
    </row>
    <row r="483" spans="1:24" s="8" customFormat="1" ht="15.75" customHeight="1" x14ac:dyDescent="0.2">
      <c r="A483" s="1"/>
      <c r="B483" s="1"/>
      <c r="C483" s="2"/>
      <c r="D483" s="1"/>
      <c r="E483" s="1"/>
      <c r="F483" s="3"/>
      <c r="G483" s="53"/>
      <c r="H483" s="53"/>
      <c r="I483" s="62"/>
      <c r="J483" s="96"/>
      <c r="K483" s="2"/>
      <c r="L483" s="2"/>
      <c r="M483" s="2"/>
      <c r="N483" s="233"/>
      <c r="O483" s="233"/>
      <c r="P483" s="233"/>
      <c r="Q483" s="233"/>
      <c r="R483" s="233"/>
      <c r="S483" s="233"/>
      <c r="T483" s="233"/>
      <c r="U483" s="233"/>
      <c r="V483" s="233"/>
      <c r="W483" s="233"/>
      <c r="X483" s="233"/>
    </row>
    <row r="484" spans="1:24" s="8" customFormat="1" ht="15.75" customHeight="1" x14ac:dyDescent="0.2">
      <c r="A484" s="1"/>
      <c r="B484" s="1"/>
      <c r="C484" s="2"/>
      <c r="D484" s="1"/>
      <c r="E484" s="1"/>
      <c r="F484" s="3"/>
      <c r="G484" s="53"/>
      <c r="H484" s="53"/>
      <c r="I484" s="62"/>
      <c r="J484" s="96"/>
      <c r="K484" s="2"/>
      <c r="L484" s="2"/>
      <c r="M484" s="2"/>
      <c r="N484" s="233"/>
      <c r="O484" s="233"/>
      <c r="P484" s="233"/>
      <c r="Q484" s="233"/>
      <c r="R484" s="233"/>
      <c r="S484" s="233"/>
      <c r="T484" s="233"/>
      <c r="U484" s="233"/>
      <c r="V484" s="233"/>
      <c r="W484" s="233"/>
      <c r="X484" s="233"/>
    </row>
    <row r="485" spans="1:24" s="8" customFormat="1" ht="15.75" customHeight="1" x14ac:dyDescent="0.2">
      <c r="A485" s="1"/>
      <c r="B485" s="1"/>
      <c r="C485" s="2"/>
      <c r="D485" s="1"/>
      <c r="E485" s="1"/>
      <c r="F485" s="3"/>
      <c r="G485" s="53"/>
      <c r="H485" s="53"/>
      <c r="I485" s="62"/>
      <c r="J485" s="96"/>
      <c r="K485" s="2"/>
      <c r="L485" s="2"/>
      <c r="M485" s="2"/>
      <c r="N485" s="233"/>
      <c r="O485" s="233"/>
      <c r="P485" s="233"/>
      <c r="Q485" s="233"/>
      <c r="R485" s="233"/>
      <c r="S485" s="233"/>
      <c r="T485" s="233"/>
      <c r="U485" s="233"/>
      <c r="V485" s="233"/>
      <c r="W485" s="233"/>
      <c r="X485" s="233"/>
    </row>
    <row r="486" spans="1:24" s="8" customFormat="1" ht="15.75" customHeight="1" x14ac:dyDescent="0.2">
      <c r="A486" s="1"/>
      <c r="B486" s="1"/>
      <c r="C486" s="2"/>
      <c r="D486" s="1"/>
      <c r="E486" s="1"/>
      <c r="F486" s="3"/>
      <c r="G486" s="53"/>
      <c r="H486" s="53"/>
      <c r="I486" s="62"/>
      <c r="J486" s="96"/>
      <c r="K486" s="2"/>
      <c r="L486" s="2"/>
      <c r="M486" s="2"/>
      <c r="N486" s="233"/>
      <c r="O486" s="233"/>
      <c r="P486" s="233"/>
      <c r="Q486" s="233"/>
      <c r="R486" s="233"/>
      <c r="S486" s="233"/>
      <c r="T486" s="233"/>
      <c r="U486" s="233"/>
      <c r="V486" s="233"/>
      <c r="W486" s="233"/>
      <c r="X486" s="233"/>
    </row>
    <row r="487" spans="1:24" s="8" customFormat="1" ht="15.75" customHeight="1" x14ac:dyDescent="0.2">
      <c r="A487" s="1"/>
      <c r="B487" s="1"/>
      <c r="C487" s="2"/>
      <c r="D487" s="1"/>
      <c r="E487" s="1"/>
      <c r="F487" s="3"/>
      <c r="G487" s="53"/>
      <c r="H487" s="53"/>
      <c r="I487" s="62"/>
      <c r="J487" s="96"/>
      <c r="K487" s="2"/>
      <c r="L487" s="2"/>
      <c r="M487" s="2"/>
      <c r="N487" s="233"/>
      <c r="O487" s="233"/>
      <c r="P487" s="233"/>
      <c r="Q487" s="233"/>
      <c r="R487" s="233"/>
      <c r="S487" s="233"/>
      <c r="T487" s="233"/>
      <c r="U487" s="233"/>
      <c r="V487" s="233"/>
      <c r="W487" s="233"/>
      <c r="X487" s="233"/>
    </row>
    <row r="488" spans="1:24" s="8" customFormat="1" ht="15.75" customHeight="1" x14ac:dyDescent="0.2">
      <c r="A488" s="1"/>
      <c r="B488" s="1"/>
      <c r="C488" s="2"/>
      <c r="D488" s="1"/>
      <c r="E488" s="1"/>
      <c r="F488" s="3"/>
      <c r="G488" s="53"/>
      <c r="H488" s="53"/>
      <c r="I488" s="62"/>
      <c r="J488" s="96"/>
      <c r="K488" s="2"/>
      <c r="L488" s="2"/>
      <c r="M488" s="2"/>
      <c r="N488" s="233"/>
      <c r="O488" s="233"/>
      <c r="P488" s="233"/>
      <c r="Q488" s="233"/>
      <c r="R488" s="233"/>
      <c r="S488" s="233"/>
      <c r="T488" s="233"/>
      <c r="U488" s="233"/>
      <c r="V488" s="233"/>
      <c r="W488" s="233"/>
      <c r="X488" s="233"/>
    </row>
    <row r="489" spans="1:24" s="8" customFormat="1" ht="15.75" customHeight="1" x14ac:dyDescent="0.2">
      <c r="A489" s="1"/>
      <c r="B489" s="1"/>
      <c r="C489" s="2"/>
      <c r="D489" s="1"/>
      <c r="E489" s="1"/>
      <c r="F489" s="3"/>
      <c r="G489" s="53"/>
      <c r="H489" s="53"/>
      <c r="I489" s="62"/>
      <c r="J489" s="96"/>
      <c r="K489" s="2"/>
      <c r="L489" s="2"/>
      <c r="M489" s="2"/>
      <c r="N489" s="233"/>
      <c r="O489" s="233"/>
      <c r="P489" s="233"/>
      <c r="Q489" s="233"/>
      <c r="R489" s="233"/>
      <c r="S489" s="233"/>
      <c r="T489" s="233"/>
      <c r="U489" s="233"/>
      <c r="V489" s="233"/>
      <c r="W489" s="233"/>
      <c r="X489" s="233"/>
    </row>
    <row r="490" spans="1:24" s="8" customFormat="1" ht="15.75" customHeight="1" x14ac:dyDescent="0.2">
      <c r="A490" s="1"/>
      <c r="B490" s="1"/>
      <c r="C490" s="2"/>
      <c r="D490" s="1"/>
      <c r="E490" s="1"/>
      <c r="F490" s="3"/>
      <c r="G490" s="53"/>
      <c r="H490" s="53"/>
      <c r="I490" s="62"/>
      <c r="J490" s="96"/>
      <c r="K490" s="2"/>
      <c r="L490" s="2"/>
      <c r="M490" s="2"/>
      <c r="N490" s="233"/>
      <c r="O490" s="233"/>
      <c r="P490" s="233"/>
      <c r="Q490" s="233"/>
      <c r="R490" s="233"/>
      <c r="S490" s="233"/>
      <c r="T490" s="233"/>
      <c r="U490" s="233"/>
      <c r="V490" s="233"/>
      <c r="W490" s="233"/>
      <c r="X490" s="233"/>
    </row>
    <row r="491" spans="1:24" s="8" customFormat="1" ht="15.75" customHeight="1" x14ac:dyDescent="0.2">
      <c r="A491" s="1"/>
      <c r="B491" s="1"/>
      <c r="C491" s="2"/>
      <c r="D491" s="1"/>
      <c r="E491" s="1"/>
      <c r="F491" s="3"/>
      <c r="G491" s="53"/>
      <c r="H491" s="53"/>
      <c r="I491" s="62"/>
      <c r="J491" s="96"/>
      <c r="K491" s="2"/>
      <c r="L491" s="2"/>
      <c r="M491" s="2"/>
      <c r="N491" s="233"/>
      <c r="O491" s="233"/>
      <c r="P491" s="233"/>
      <c r="Q491" s="233"/>
      <c r="R491" s="233"/>
      <c r="S491" s="233"/>
      <c r="T491" s="233"/>
      <c r="U491" s="233"/>
      <c r="V491" s="233"/>
      <c r="W491" s="233"/>
      <c r="X491" s="233"/>
    </row>
    <row r="492" spans="1:24" s="8" customFormat="1" ht="15.75" customHeight="1" x14ac:dyDescent="0.2">
      <c r="A492" s="1"/>
      <c r="B492" s="1"/>
      <c r="C492" s="2"/>
      <c r="D492" s="1"/>
      <c r="E492" s="1"/>
      <c r="F492" s="3"/>
      <c r="G492" s="53"/>
      <c r="H492" s="53"/>
      <c r="I492" s="62"/>
      <c r="J492" s="96"/>
      <c r="K492" s="2"/>
      <c r="L492" s="2"/>
      <c r="M492" s="2"/>
      <c r="N492" s="233"/>
      <c r="O492" s="233"/>
      <c r="P492" s="233"/>
      <c r="Q492" s="233"/>
      <c r="R492" s="233"/>
      <c r="S492" s="233"/>
      <c r="T492" s="233"/>
      <c r="U492" s="233"/>
      <c r="V492" s="233"/>
      <c r="W492" s="233"/>
      <c r="X492" s="233"/>
    </row>
    <row r="493" spans="1:24" s="8" customFormat="1" ht="15.75" customHeight="1" x14ac:dyDescent="0.2">
      <c r="A493" s="1"/>
      <c r="B493" s="1"/>
      <c r="C493" s="2"/>
      <c r="D493" s="1"/>
      <c r="E493" s="1"/>
      <c r="F493" s="3"/>
      <c r="G493" s="53"/>
      <c r="H493" s="53"/>
      <c r="I493" s="62"/>
      <c r="J493" s="96"/>
      <c r="K493" s="2"/>
      <c r="L493" s="2"/>
      <c r="M493" s="2"/>
      <c r="N493" s="233"/>
      <c r="O493" s="233"/>
      <c r="P493" s="233"/>
      <c r="Q493" s="233"/>
      <c r="R493" s="233"/>
      <c r="S493" s="233"/>
      <c r="T493" s="233"/>
      <c r="U493" s="233"/>
      <c r="V493" s="233"/>
      <c r="W493" s="233"/>
      <c r="X493" s="233"/>
    </row>
    <row r="494" spans="1:24" s="8" customFormat="1" ht="15.75" customHeight="1" x14ac:dyDescent="0.2">
      <c r="A494" s="1"/>
      <c r="B494" s="1"/>
      <c r="C494" s="2"/>
      <c r="D494" s="1"/>
      <c r="E494" s="1"/>
      <c r="F494" s="3"/>
      <c r="G494" s="53"/>
      <c r="H494" s="53"/>
      <c r="I494" s="62"/>
      <c r="J494" s="96"/>
      <c r="K494" s="2"/>
      <c r="L494" s="2"/>
      <c r="M494" s="2"/>
      <c r="N494" s="233"/>
      <c r="O494" s="233"/>
      <c r="P494" s="233"/>
      <c r="Q494" s="233"/>
      <c r="R494" s="233"/>
      <c r="S494" s="233"/>
      <c r="T494" s="233"/>
      <c r="U494" s="233"/>
      <c r="V494" s="233"/>
      <c r="W494" s="233"/>
      <c r="X494" s="233"/>
    </row>
    <row r="495" spans="1:24" s="8" customFormat="1" ht="15.75" customHeight="1" x14ac:dyDescent="0.2">
      <c r="A495" s="1"/>
      <c r="B495" s="1"/>
      <c r="C495" s="2"/>
      <c r="D495" s="1"/>
      <c r="E495" s="1"/>
      <c r="F495" s="3"/>
      <c r="G495" s="53"/>
      <c r="H495" s="53"/>
      <c r="I495" s="62"/>
      <c r="J495" s="96"/>
      <c r="K495" s="2"/>
      <c r="L495" s="2"/>
      <c r="M495" s="2"/>
      <c r="N495" s="233"/>
      <c r="O495" s="233"/>
      <c r="P495" s="233"/>
      <c r="Q495" s="233"/>
      <c r="R495" s="233"/>
      <c r="S495" s="233"/>
      <c r="T495" s="233"/>
      <c r="U495" s="233"/>
      <c r="V495" s="233"/>
      <c r="W495" s="233"/>
      <c r="X495" s="233"/>
    </row>
    <row r="496" spans="1:24" s="8" customFormat="1" ht="15.75" customHeight="1" x14ac:dyDescent="0.2">
      <c r="A496" s="1"/>
      <c r="B496" s="1"/>
      <c r="C496" s="2"/>
      <c r="D496" s="1"/>
      <c r="E496" s="1"/>
      <c r="F496" s="3"/>
      <c r="G496" s="53"/>
      <c r="H496" s="53"/>
      <c r="I496" s="62"/>
      <c r="J496" s="96"/>
      <c r="K496" s="2"/>
      <c r="L496" s="2"/>
      <c r="M496" s="2"/>
      <c r="N496" s="233"/>
      <c r="O496" s="233"/>
      <c r="P496" s="233"/>
      <c r="Q496" s="233"/>
      <c r="R496" s="233"/>
      <c r="S496" s="233"/>
      <c r="T496" s="233"/>
      <c r="U496" s="233"/>
      <c r="V496" s="233"/>
      <c r="W496" s="233"/>
      <c r="X496" s="233"/>
    </row>
    <row r="497" spans="1:24" s="8" customFormat="1" ht="15.75" customHeight="1" x14ac:dyDescent="0.2">
      <c r="A497" s="1"/>
      <c r="B497" s="1"/>
      <c r="C497" s="2"/>
      <c r="D497" s="1"/>
      <c r="E497" s="1"/>
      <c r="F497" s="3"/>
      <c r="G497" s="53"/>
      <c r="H497" s="53"/>
      <c r="I497" s="62"/>
      <c r="J497" s="96"/>
      <c r="K497" s="2"/>
      <c r="L497" s="2"/>
      <c r="M497" s="2"/>
      <c r="N497" s="233"/>
      <c r="O497" s="233"/>
      <c r="P497" s="233"/>
      <c r="Q497" s="233"/>
      <c r="R497" s="233"/>
      <c r="S497" s="233"/>
      <c r="T497" s="233"/>
      <c r="U497" s="233"/>
      <c r="V497" s="233"/>
      <c r="W497" s="233"/>
      <c r="X497" s="233"/>
    </row>
    <row r="498" spans="1:24" s="8" customFormat="1" ht="15.75" customHeight="1" x14ac:dyDescent="0.2">
      <c r="A498" s="1"/>
      <c r="B498" s="1"/>
      <c r="C498" s="2"/>
      <c r="D498" s="1"/>
      <c r="E498" s="1"/>
      <c r="F498" s="3"/>
      <c r="G498" s="53"/>
      <c r="H498" s="53"/>
      <c r="I498" s="62"/>
      <c r="J498" s="96"/>
      <c r="K498" s="2"/>
      <c r="L498" s="2"/>
      <c r="M498" s="2"/>
      <c r="N498" s="233"/>
      <c r="O498" s="233"/>
      <c r="P498" s="233"/>
      <c r="Q498" s="233"/>
      <c r="R498" s="233"/>
      <c r="S498" s="233"/>
      <c r="T498" s="233"/>
      <c r="U498" s="233"/>
      <c r="V498" s="233"/>
      <c r="W498" s="233"/>
      <c r="X498" s="233"/>
    </row>
    <row r="499" spans="1:24" s="8" customFormat="1" ht="15.75" customHeight="1" x14ac:dyDescent="0.2">
      <c r="A499" s="1"/>
      <c r="B499" s="1"/>
      <c r="C499" s="2"/>
      <c r="D499" s="1"/>
      <c r="E499" s="1"/>
      <c r="F499" s="3"/>
      <c r="G499" s="53"/>
      <c r="H499" s="53"/>
      <c r="I499" s="62"/>
      <c r="J499" s="96"/>
      <c r="K499" s="2"/>
      <c r="L499" s="2"/>
      <c r="M499" s="2"/>
      <c r="N499" s="233"/>
      <c r="O499" s="233"/>
      <c r="P499" s="233"/>
      <c r="Q499" s="233"/>
      <c r="R499" s="233"/>
      <c r="S499" s="233"/>
      <c r="T499" s="233"/>
      <c r="U499" s="233"/>
      <c r="V499" s="233"/>
      <c r="W499" s="233"/>
      <c r="X499" s="233"/>
    </row>
    <row r="500" spans="1:24" s="8" customFormat="1" ht="15.75" customHeight="1" x14ac:dyDescent="0.2">
      <c r="A500" s="1"/>
      <c r="B500" s="1"/>
      <c r="C500" s="2"/>
      <c r="D500" s="1"/>
      <c r="E500" s="1"/>
      <c r="F500" s="3"/>
      <c r="G500" s="53"/>
      <c r="H500" s="53"/>
      <c r="I500" s="62"/>
      <c r="J500" s="96"/>
      <c r="K500" s="2"/>
      <c r="L500" s="2"/>
      <c r="M500" s="2"/>
      <c r="N500" s="233"/>
      <c r="O500" s="233"/>
      <c r="P500" s="233"/>
      <c r="Q500" s="233"/>
      <c r="R500" s="233"/>
      <c r="S500" s="233"/>
      <c r="T500" s="233"/>
      <c r="U500" s="233"/>
      <c r="V500" s="233"/>
      <c r="W500" s="233"/>
      <c r="X500" s="233"/>
    </row>
    <row r="501" spans="1:24" s="8" customFormat="1" ht="15.75" customHeight="1" x14ac:dyDescent="0.2">
      <c r="A501" s="1"/>
      <c r="B501" s="1"/>
      <c r="C501" s="2"/>
      <c r="D501" s="1"/>
      <c r="E501" s="1"/>
      <c r="F501" s="3"/>
      <c r="G501" s="53"/>
      <c r="H501" s="53"/>
      <c r="I501" s="62"/>
      <c r="J501" s="96"/>
      <c r="K501" s="2"/>
      <c r="L501" s="2"/>
      <c r="M501" s="2"/>
      <c r="N501" s="233"/>
      <c r="O501" s="233"/>
      <c r="P501" s="233"/>
      <c r="Q501" s="233"/>
      <c r="R501" s="233"/>
      <c r="S501" s="233"/>
      <c r="T501" s="233"/>
      <c r="U501" s="233"/>
      <c r="V501" s="233"/>
      <c r="W501" s="233"/>
      <c r="X501" s="233"/>
    </row>
    <row r="502" spans="1:24" s="8" customFormat="1" ht="15.75" customHeight="1" x14ac:dyDescent="0.2">
      <c r="A502" s="1"/>
      <c r="B502" s="1"/>
      <c r="C502" s="2"/>
      <c r="D502" s="1"/>
      <c r="E502" s="1"/>
      <c r="F502" s="3"/>
      <c r="G502" s="53"/>
      <c r="H502" s="53"/>
      <c r="I502" s="62"/>
      <c r="J502" s="96"/>
      <c r="K502" s="2"/>
      <c r="L502" s="2"/>
      <c r="M502" s="2"/>
      <c r="N502" s="233"/>
      <c r="O502" s="233"/>
      <c r="P502" s="233"/>
      <c r="Q502" s="233"/>
      <c r="R502" s="233"/>
      <c r="S502" s="233"/>
      <c r="T502" s="233"/>
      <c r="U502" s="233"/>
      <c r="V502" s="233"/>
      <c r="W502" s="233"/>
      <c r="X502" s="233"/>
    </row>
    <row r="503" spans="1:24" s="8" customFormat="1" ht="15.75" customHeight="1" x14ac:dyDescent="0.2">
      <c r="A503" s="1"/>
      <c r="B503" s="1"/>
      <c r="C503" s="2"/>
      <c r="D503" s="1"/>
      <c r="E503" s="1"/>
      <c r="F503" s="3"/>
      <c r="G503" s="53"/>
      <c r="H503" s="53"/>
      <c r="I503" s="62"/>
      <c r="J503" s="96"/>
      <c r="K503" s="2"/>
      <c r="L503" s="2"/>
      <c r="M503" s="2"/>
      <c r="N503" s="233"/>
      <c r="O503" s="233"/>
      <c r="P503" s="233"/>
      <c r="Q503" s="233"/>
      <c r="R503" s="233"/>
      <c r="S503" s="233"/>
      <c r="T503" s="233"/>
      <c r="U503" s="233"/>
      <c r="V503" s="233"/>
      <c r="W503" s="233"/>
      <c r="X503" s="233"/>
    </row>
    <row r="504" spans="1:24" s="8" customFormat="1" ht="15.75" customHeight="1" x14ac:dyDescent="0.2">
      <c r="A504" s="1"/>
      <c r="B504" s="1"/>
      <c r="C504" s="2"/>
      <c r="D504" s="1"/>
      <c r="E504" s="1"/>
      <c r="F504" s="3"/>
      <c r="G504" s="53"/>
      <c r="H504" s="53"/>
      <c r="I504" s="62"/>
      <c r="J504" s="96"/>
      <c r="K504" s="2"/>
      <c r="L504" s="2"/>
      <c r="M504" s="2"/>
      <c r="N504" s="233"/>
      <c r="O504" s="233"/>
      <c r="P504" s="233"/>
      <c r="Q504" s="233"/>
      <c r="R504" s="233"/>
      <c r="S504" s="233"/>
      <c r="T504" s="233"/>
      <c r="U504" s="233"/>
      <c r="V504" s="233"/>
      <c r="W504" s="233"/>
      <c r="X504" s="233"/>
    </row>
    <row r="505" spans="1:24" s="8" customFormat="1" ht="15.75" customHeight="1" x14ac:dyDescent="0.2">
      <c r="A505" s="1"/>
      <c r="B505" s="1"/>
      <c r="C505" s="2"/>
      <c r="D505" s="1"/>
      <c r="E505" s="1"/>
      <c r="F505" s="3"/>
      <c r="G505" s="53"/>
      <c r="H505" s="53"/>
      <c r="I505" s="62"/>
      <c r="J505" s="96"/>
      <c r="K505" s="2"/>
      <c r="L505" s="2"/>
      <c r="M505" s="2"/>
      <c r="N505" s="233"/>
      <c r="O505" s="233"/>
      <c r="P505" s="233"/>
      <c r="Q505" s="233"/>
      <c r="R505" s="233"/>
      <c r="S505" s="233"/>
      <c r="T505" s="233"/>
      <c r="U505" s="233"/>
      <c r="V505" s="233"/>
      <c r="W505" s="233"/>
      <c r="X505" s="233"/>
    </row>
    <row r="506" spans="1:24" s="8" customFormat="1" ht="15.75" customHeight="1" x14ac:dyDescent="0.2">
      <c r="A506" s="1"/>
      <c r="B506" s="1"/>
      <c r="C506" s="2"/>
      <c r="D506" s="1"/>
      <c r="E506" s="1"/>
      <c r="F506" s="3"/>
      <c r="G506" s="53"/>
      <c r="H506" s="53"/>
      <c r="I506" s="62"/>
      <c r="J506" s="96"/>
      <c r="K506" s="2"/>
      <c r="L506" s="2"/>
      <c r="M506" s="2"/>
      <c r="N506" s="233"/>
      <c r="O506" s="233"/>
      <c r="P506" s="233"/>
      <c r="Q506" s="233"/>
      <c r="R506" s="233"/>
      <c r="S506" s="233"/>
      <c r="T506" s="233"/>
      <c r="U506" s="233"/>
      <c r="V506" s="233"/>
      <c r="W506" s="233"/>
      <c r="X506" s="233"/>
    </row>
    <row r="507" spans="1:24" s="8" customFormat="1" ht="15.75" customHeight="1" x14ac:dyDescent="0.2">
      <c r="A507" s="1"/>
      <c r="B507" s="1"/>
      <c r="C507" s="2"/>
      <c r="D507" s="1"/>
      <c r="E507" s="1"/>
      <c r="F507" s="3"/>
      <c r="G507" s="53"/>
      <c r="H507" s="53"/>
      <c r="I507" s="62"/>
      <c r="J507" s="96"/>
      <c r="K507" s="2"/>
      <c r="L507" s="2"/>
      <c r="M507" s="2"/>
      <c r="N507" s="233"/>
      <c r="O507" s="233"/>
      <c r="P507" s="233"/>
      <c r="Q507" s="233"/>
      <c r="R507" s="233"/>
      <c r="S507" s="233"/>
      <c r="T507" s="233"/>
      <c r="U507" s="233"/>
      <c r="V507" s="233"/>
      <c r="W507" s="233"/>
      <c r="X507" s="233"/>
    </row>
    <row r="508" spans="1:24" s="8" customFormat="1" ht="15.75" customHeight="1" x14ac:dyDescent="0.2">
      <c r="A508" s="1"/>
      <c r="B508" s="1"/>
      <c r="C508" s="2"/>
      <c r="D508" s="1"/>
      <c r="E508" s="1"/>
      <c r="F508" s="3"/>
      <c r="G508" s="53"/>
      <c r="H508" s="53"/>
      <c r="I508" s="62"/>
      <c r="J508" s="96"/>
      <c r="K508" s="2"/>
      <c r="L508" s="2"/>
      <c r="M508" s="2"/>
      <c r="N508" s="233"/>
      <c r="O508" s="233"/>
      <c r="P508" s="233"/>
      <c r="Q508" s="233"/>
      <c r="R508" s="233"/>
      <c r="S508" s="233"/>
      <c r="T508" s="233"/>
      <c r="U508" s="233"/>
      <c r="V508" s="233"/>
      <c r="W508" s="233"/>
      <c r="X508" s="233"/>
    </row>
    <row r="509" spans="1:24" s="8" customFormat="1" ht="15.75" customHeight="1" x14ac:dyDescent="0.2">
      <c r="A509" s="1"/>
      <c r="B509" s="1"/>
      <c r="C509" s="2"/>
      <c r="D509" s="1"/>
      <c r="E509" s="1"/>
      <c r="F509" s="3"/>
      <c r="G509" s="53"/>
      <c r="H509" s="53"/>
      <c r="I509" s="62"/>
      <c r="J509" s="96"/>
      <c r="K509" s="2"/>
      <c r="L509" s="2"/>
      <c r="M509" s="2"/>
      <c r="N509" s="233"/>
      <c r="O509" s="233"/>
      <c r="P509" s="233"/>
      <c r="Q509" s="233"/>
      <c r="R509" s="233"/>
      <c r="S509" s="233"/>
      <c r="T509" s="233"/>
      <c r="U509" s="233"/>
      <c r="V509" s="233"/>
      <c r="W509" s="233"/>
      <c r="X509" s="233"/>
    </row>
    <row r="510" spans="1:24" s="8" customFormat="1" ht="15.75" customHeight="1" x14ac:dyDescent="0.2">
      <c r="A510" s="1"/>
      <c r="B510" s="1"/>
      <c r="C510" s="2"/>
      <c r="D510" s="1"/>
      <c r="E510" s="1"/>
      <c r="F510" s="3"/>
      <c r="G510" s="53"/>
      <c r="H510" s="53"/>
      <c r="I510" s="62"/>
      <c r="J510" s="96"/>
      <c r="K510" s="2"/>
      <c r="L510" s="2"/>
      <c r="M510" s="2"/>
      <c r="N510" s="233"/>
      <c r="O510" s="233"/>
      <c r="P510" s="233"/>
      <c r="Q510" s="233"/>
      <c r="R510" s="233"/>
      <c r="S510" s="233"/>
      <c r="T510" s="233"/>
      <c r="U510" s="233"/>
      <c r="V510" s="233"/>
      <c r="W510" s="233"/>
      <c r="X510" s="233"/>
    </row>
    <row r="511" spans="1:24" s="8" customFormat="1" ht="15.75" customHeight="1" x14ac:dyDescent="0.2">
      <c r="A511" s="1"/>
      <c r="B511" s="1"/>
      <c r="C511" s="2"/>
      <c r="D511" s="1"/>
      <c r="E511" s="1"/>
      <c r="F511" s="3"/>
      <c r="G511" s="53"/>
      <c r="H511" s="53"/>
      <c r="I511" s="62"/>
      <c r="J511" s="96"/>
      <c r="K511" s="2"/>
      <c r="L511" s="2"/>
      <c r="M511" s="2"/>
      <c r="N511" s="233"/>
      <c r="O511" s="233"/>
      <c r="P511" s="233"/>
      <c r="Q511" s="233"/>
      <c r="R511" s="233"/>
      <c r="S511" s="233"/>
      <c r="T511" s="233"/>
      <c r="U511" s="233"/>
      <c r="V511" s="233"/>
      <c r="W511" s="233"/>
      <c r="X511" s="233"/>
    </row>
    <row r="512" spans="1:24" s="8" customFormat="1" ht="15.75" customHeight="1" x14ac:dyDescent="0.2">
      <c r="A512" s="1"/>
      <c r="B512" s="1"/>
      <c r="C512" s="2"/>
      <c r="D512" s="1"/>
      <c r="E512" s="1"/>
      <c r="F512" s="3"/>
      <c r="G512" s="53"/>
      <c r="H512" s="53"/>
      <c r="I512" s="62"/>
      <c r="J512" s="96"/>
      <c r="K512" s="2"/>
      <c r="L512" s="2"/>
      <c r="M512" s="2"/>
      <c r="N512" s="233"/>
      <c r="O512" s="233"/>
      <c r="P512" s="233"/>
      <c r="Q512" s="233"/>
      <c r="R512" s="233"/>
      <c r="S512" s="233"/>
      <c r="T512" s="233"/>
      <c r="U512" s="233"/>
      <c r="V512" s="233"/>
      <c r="W512" s="233"/>
      <c r="X512" s="233"/>
    </row>
    <row r="513" spans="1:24" s="8" customFormat="1" ht="15.75" customHeight="1" x14ac:dyDescent="0.2">
      <c r="A513" s="1"/>
      <c r="B513" s="1"/>
      <c r="C513" s="2"/>
      <c r="D513" s="1"/>
      <c r="E513" s="1"/>
      <c r="F513" s="3"/>
      <c r="G513" s="53"/>
      <c r="H513" s="53"/>
      <c r="I513" s="62"/>
      <c r="J513" s="96"/>
      <c r="K513" s="2"/>
      <c r="L513" s="2"/>
      <c r="M513" s="2"/>
      <c r="N513" s="233"/>
      <c r="O513" s="233"/>
      <c r="P513" s="233"/>
      <c r="Q513" s="233"/>
      <c r="R513" s="233"/>
      <c r="S513" s="233"/>
      <c r="T513" s="233"/>
      <c r="U513" s="233"/>
      <c r="V513" s="233"/>
      <c r="W513" s="233"/>
      <c r="X513" s="233"/>
    </row>
    <row r="514" spans="1:24" s="8" customFormat="1" ht="15.75" customHeight="1" x14ac:dyDescent="0.2">
      <c r="A514" s="1"/>
      <c r="B514" s="1"/>
      <c r="C514" s="2"/>
      <c r="D514" s="1"/>
      <c r="E514" s="1"/>
      <c r="F514" s="3"/>
      <c r="G514" s="53"/>
      <c r="H514" s="53"/>
      <c r="I514" s="62"/>
      <c r="J514" s="96"/>
      <c r="K514" s="2"/>
      <c r="L514" s="2"/>
      <c r="M514" s="2"/>
      <c r="N514" s="233"/>
      <c r="O514" s="233"/>
      <c r="P514" s="233"/>
      <c r="Q514" s="233"/>
      <c r="R514" s="233"/>
      <c r="S514" s="233"/>
      <c r="T514" s="233"/>
      <c r="U514" s="233"/>
      <c r="V514" s="233"/>
      <c r="W514" s="233"/>
      <c r="X514" s="233"/>
    </row>
    <row r="515" spans="1:24" s="8" customFormat="1" ht="15.75" customHeight="1" x14ac:dyDescent="0.2">
      <c r="A515" s="1"/>
      <c r="B515" s="1"/>
      <c r="C515" s="2"/>
      <c r="D515" s="1"/>
      <c r="E515" s="1"/>
      <c r="F515" s="3"/>
      <c r="G515" s="53"/>
      <c r="H515" s="53"/>
      <c r="I515" s="62"/>
      <c r="J515" s="96"/>
      <c r="K515" s="2"/>
      <c r="L515" s="2"/>
      <c r="M515" s="2"/>
      <c r="N515" s="233"/>
      <c r="O515" s="233"/>
      <c r="P515" s="233"/>
      <c r="Q515" s="233"/>
      <c r="R515" s="233"/>
      <c r="S515" s="233"/>
      <c r="T515" s="233"/>
      <c r="U515" s="233"/>
      <c r="V515" s="233"/>
      <c r="W515" s="233"/>
      <c r="X515" s="233"/>
    </row>
    <row r="516" spans="1:24" s="8" customFormat="1" ht="15.75" customHeight="1" x14ac:dyDescent="0.2">
      <c r="A516" s="1"/>
      <c r="B516" s="1"/>
      <c r="C516" s="2"/>
      <c r="D516" s="1"/>
      <c r="E516" s="1"/>
      <c r="F516" s="3"/>
      <c r="G516" s="53"/>
      <c r="H516" s="53"/>
      <c r="I516" s="62"/>
      <c r="J516" s="96"/>
      <c r="K516" s="2"/>
      <c r="L516" s="2"/>
      <c r="M516" s="2"/>
      <c r="N516" s="233"/>
      <c r="O516" s="233"/>
      <c r="P516" s="233"/>
      <c r="Q516" s="233"/>
      <c r="R516" s="233"/>
      <c r="S516" s="233"/>
      <c r="T516" s="233"/>
      <c r="U516" s="233"/>
      <c r="V516" s="233"/>
      <c r="W516" s="233"/>
      <c r="X516" s="233"/>
    </row>
    <row r="517" spans="1:24" s="8" customFormat="1" ht="15.75" customHeight="1" x14ac:dyDescent="0.2">
      <c r="A517" s="1"/>
      <c r="B517" s="1"/>
      <c r="C517" s="2"/>
      <c r="D517" s="1"/>
      <c r="E517" s="1"/>
      <c r="F517" s="3"/>
      <c r="G517" s="53"/>
      <c r="H517" s="53"/>
      <c r="I517" s="62"/>
      <c r="J517" s="96"/>
      <c r="K517" s="2"/>
      <c r="L517" s="2"/>
      <c r="M517" s="2"/>
      <c r="N517" s="233"/>
      <c r="O517" s="233"/>
      <c r="P517" s="233"/>
      <c r="Q517" s="233"/>
      <c r="R517" s="233"/>
      <c r="S517" s="233"/>
      <c r="T517" s="233"/>
      <c r="U517" s="233"/>
      <c r="V517" s="233"/>
      <c r="W517" s="233"/>
      <c r="X517" s="233"/>
    </row>
    <row r="518" spans="1:24" s="8" customFormat="1" ht="15.75" customHeight="1" x14ac:dyDescent="0.2">
      <c r="A518" s="1"/>
      <c r="B518" s="1"/>
      <c r="C518" s="2"/>
      <c r="D518" s="1"/>
      <c r="E518" s="1"/>
      <c r="F518" s="3"/>
      <c r="G518" s="53"/>
      <c r="H518" s="53"/>
      <c r="I518" s="62"/>
      <c r="J518" s="96"/>
      <c r="K518" s="2"/>
      <c r="L518" s="2"/>
      <c r="M518" s="2"/>
      <c r="N518" s="233"/>
      <c r="O518" s="233"/>
      <c r="P518" s="233"/>
      <c r="Q518" s="233"/>
      <c r="R518" s="233"/>
      <c r="S518" s="233"/>
      <c r="T518" s="233"/>
      <c r="U518" s="233"/>
      <c r="V518" s="233"/>
      <c r="W518" s="233"/>
      <c r="X518" s="233"/>
    </row>
    <row r="519" spans="1:24" s="8" customFormat="1" ht="15.75" customHeight="1" x14ac:dyDescent="0.2">
      <c r="A519" s="1"/>
      <c r="B519" s="1"/>
      <c r="C519" s="2"/>
      <c r="D519" s="1"/>
      <c r="E519" s="1"/>
      <c r="F519" s="3"/>
      <c r="G519" s="53"/>
      <c r="H519" s="53"/>
      <c r="I519" s="62"/>
      <c r="J519" s="96"/>
      <c r="K519" s="2"/>
      <c r="L519" s="2"/>
      <c r="M519" s="2"/>
      <c r="N519" s="233"/>
      <c r="O519" s="233"/>
      <c r="P519" s="233"/>
      <c r="Q519" s="233"/>
      <c r="R519" s="233"/>
      <c r="S519" s="233"/>
      <c r="T519" s="233"/>
      <c r="U519" s="233"/>
      <c r="V519" s="233"/>
      <c r="W519" s="233"/>
      <c r="X519" s="233"/>
    </row>
    <row r="520" spans="1:24" s="8" customFormat="1" ht="15.75" customHeight="1" x14ac:dyDescent="0.2">
      <c r="A520" s="1"/>
      <c r="B520" s="1"/>
      <c r="C520" s="2"/>
      <c r="D520" s="1"/>
      <c r="E520" s="1"/>
      <c r="F520" s="3"/>
      <c r="G520" s="53"/>
      <c r="H520" s="53"/>
      <c r="I520" s="62"/>
      <c r="J520" s="96"/>
      <c r="K520" s="2"/>
      <c r="L520" s="2"/>
      <c r="M520" s="2"/>
      <c r="N520" s="233"/>
      <c r="O520" s="233"/>
      <c r="P520" s="233"/>
      <c r="Q520" s="233"/>
      <c r="R520" s="233"/>
      <c r="S520" s="233"/>
      <c r="T520" s="233"/>
      <c r="U520" s="233"/>
      <c r="V520" s="233"/>
      <c r="W520" s="233"/>
      <c r="X520" s="233"/>
    </row>
    <row r="521" spans="1:24" s="8" customFormat="1" ht="15.75" customHeight="1" x14ac:dyDescent="0.2">
      <c r="A521" s="1"/>
      <c r="B521" s="1"/>
      <c r="C521" s="2"/>
      <c r="D521" s="1"/>
      <c r="E521" s="1"/>
      <c r="F521" s="3"/>
      <c r="G521" s="53"/>
      <c r="H521" s="53"/>
      <c r="I521" s="62"/>
      <c r="J521" s="96"/>
      <c r="K521" s="2"/>
      <c r="L521" s="2"/>
      <c r="M521" s="2"/>
      <c r="N521" s="233"/>
      <c r="O521" s="233"/>
      <c r="P521" s="233"/>
      <c r="Q521" s="233"/>
      <c r="R521" s="233"/>
      <c r="S521" s="233"/>
      <c r="T521" s="233"/>
      <c r="U521" s="233"/>
      <c r="V521" s="233"/>
      <c r="W521" s="233"/>
      <c r="X521" s="233"/>
    </row>
    <row r="522" spans="1:24" s="8" customFormat="1" ht="15.75" customHeight="1" x14ac:dyDescent="0.2">
      <c r="A522" s="1"/>
      <c r="B522" s="1"/>
      <c r="C522" s="2"/>
      <c r="D522" s="1"/>
      <c r="E522" s="1"/>
      <c r="F522" s="3"/>
      <c r="G522" s="53"/>
      <c r="H522" s="53"/>
      <c r="I522" s="62"/>
      <c r="J522" s="96"/>
      <c r="K522" s="2"/>
      <c r="L522" s="2"/>
      <c r="M522" s="2"/>
      <c r="N522" s="233"/>
      <c r="O522" s="233"/>
      <c r="P522" s="233"/>
      <c r="Q522" s="233"/>
      <c r="R522" s="233"/>
      <c r="S522" s="233"/>
      <c r="T522" s="233"/>
      <c r="U522" s="233"/>
      <c r="V522" s="233"/>
      <c r="W522" s="233"/>
      <c r="X522" s="233"/>
    </row>
    <row r="523" spans="1:24" s="8" customFormat="1" ht="15.75" customHeight="1" x14ac:dyDescent="0.2">
      <c r="A523" s="1"/>
      <c r="B523" s="1"/>
      <c r="C523" s="2"/>
      <c r="D523" s="1"/>
      <c r="E523" s="1"/>
      <c r="F523" s="3"/>
      <c r="G523" s="53"/>
      <c r="H523" s="53"/>
      <c r="I523" s="62"/>
      <c r="J523" s="96"/>
      <c r="K523" s="2"/>
      <c r="L523" s="2"/>
      <c r="M523" s="2"/>
      <c r="N523" s="233"/>
      <c r="O523" s="233"/>
      <c r="P523" s="233"/>
      <c r="Q523" s="233"/>
      <c r="R523" s="233"/>
      <c r="S523" s="233"/>
      <c r="T523" s="233"/>
      <c r="U523" s="233"/>
      <c r="V523" s="233"/>
      <c r="W523" s="233"/>
      <c r="X523" s="233"/>
    </row>
    <row r="524" spans="1:24" s="8" customFormat="1" ht="15.75" customHeight="1" x14ac:dyDescent="0.2">
      <c r="A524" s="1"/>
      <c r="B524" s="1"/>
      <c r="C524" s="2"/>
      <c r="D524" s="1"/>
      <c r="E524" s="1"/>
      <c r="F524" s="3"/>
      <c r="G524" s="53"/>
      <c r="H524" s="53"/>
      <c r="I524" s="62"/>
      <c r="J524" s="96"/>
      <c r="K524" s="2"/>
      <c r="L524" s="2"/>
      <c r="M524" s="2"/>
      <c r="N524" s="233"/>
      <c r="O524" s="233"/>
      <c r="P524" s="233"/>
      <c r="Q524" s="233"/>
      <c r="R524" s="233"/>
      <c r="S524" s="233"/>
      <c r="T524" s="233"/>
      <c r="U524" s="233"/>
      <c r="V524" s="233"/>
      <c r="W524" s="233"/>
      <c r="X524" s="233"/>
    </row>
    <row r="525" spans="1:24" s="8" customFormat="1" ht="15.75" customHeight="1" x14ac:dyDescent="0.2">
      <c r="A525" s="1"/>
      <c r="B525" s="1"/>
      <c r="C525" s="2"/>
      <c r="D525" s="1"/>
      <c r="E525" s="1"/>
      <c r="F525" s="3"/>
      <c r="G525" s="53"/>
      <c r="H525" s="53"/>
      <c r="I525" s="62"/>
      <c r="J525" s="96"/>
      <c r="K525" s="2"/>
      <c r="L525" s="2"/>
      <c r="M525" s="2"/>
      <c r="N525" s="233"/>
      <c r="O525" s="233"/>
      <c r="P525" s="233"/>
      <c r="Q525" s="233"/>
      <c r="R525" s="233"/>
      <c r="S525" s="233"/>
      <c r="T525" s="233"/>
      <c r="U525" s="233"/>
      <c r="V525" s="233"/>
      <c r="W525" s="233"/>
      <c r="X525" s="233"/>
    </row>
    <row r="526" spans="1:24" s="8" customFormat="1" ht="15.75" customHeight="1" x14ac:dyDescent="0.2">
      <c r="A526" s="1"/>
      <c r="B526" s="1"/>
      <c r="C526" s="2"/>
      <c r="D526" s="1"/>
      <c r="E526" s="1"/>
      <c r="F526" s="3"/>
      <c r="G526" s="53"/>
      <c r="H526" s="53"/>
      <c r="I526" s="62"/>
      <c r="J526" s="96"/>
      <c r="K526" s="2"/>
      <c r="L526" s="2"/>
      <c r="M526" s="2"/>
      <c r="N526" s="233"/>
      <c r="O526" s="233"/>
      <c r="P526" s="233"/>
      <c r="Q526" s="233"/>
      <c r="R526" s="233"/>
      <c r="S526" s="233"/>
      <c r="T526" s="233"/>
      <c r="U526" s="233"/>
      <c r="V526" s="233"/>
      <c r="W526" s="233"/>
      <c r="X526" s="233"/>
    </row>
    <row r="527" spans="1:24" s="8" customFormat="1" ht="15.75" customHeight="1" x14ac:dyDescent="0.2">
      <c r="A527" s="1"/>
      <c r="B527" s="1"/>
      <c r="C527" s="2"/>
      <c r="D527" s="1"/>
      <c r="E527" s="1"/>
      <c r="F527" s="3"/>
      <c r="G527" s="53"/>
      <c r="H527" s="53"/>
      <c r="I527" s="62"/>
      <c r="J527" s="96"/>
      <c r="K527" s="2"/>
      <c r="L527" s="2"/>
      <c r="M527" s="2"/>
      <c r="N527" s="233"/>
      <c r="O527" s="233"/>
      <c r="P527" s="233"/>
      <c r="Q527" s="233"/>
      <c r="R527" s="233"/>
      <c r="S527" s="233"/>
      <c r="T527" s="233"/>
      <c r="U527" s="233"/>
      <c r="V527" s="233"/>
      <c r="W527" s="233"/>
      <c r="X527" s="233"/>
    </row>
    <row r="528" spans="1:24" s="8" customFormat="1" ht="15.75" customHeight="1" x14ac:dyDescent="0.2">
      <c r="A528" s="1"/>
      <c r="B528" s="1"/>
      <c r="C528" s="2"/>
      <c r="D528" s="1"/>
      <c r="E528" s="1"/>
      <c r="F528" s="3"/>
      <c r="G528" s="53"/>
      <c r="H528" s="53"/>
      <c r="I528" s="62"/>
      <c r="J528" s="96"/>
      <c r="K528" s="2"/>
      <c r="L528" s="2"/>
      <c r="M528" s="2"/>
      <c r="N528" s="233"/>
      <c r="O528" s="233"/>
      <c r="P528" s="233"/>
      <c r="Q528" s="233"/>
      <c r="R528" s="233"/>
      <c r="S528" s="233"/>
      <c r="T528" s="233"/>
      <c r="U528" s="233"/>
      <c r="V528" s="233"/>
      <c r="W528" s="233"/>
      <c r="X528" s="233"/>
    </row>
    <row r="529" spans="1:24" s="8" customFormat="1" ht="15.75" customHeight="1" x14ac:dyDescent="0.2">
      <c r="A529" s="1"/>
      <c r="B529" s="1"/>
      <c r="C529" s="2"/>
      <c r="D529" s="1"/>
      <c r="E529" s="1"/>
      <c r="F529" s="3"/>
      <c r="G529" s="53"/>
      <c r="H529" s="53"/>
      <c r="I529" s="62"/>
      <c r="J529" s="96"/>
      <c r="K529" s="2"/>
      <c r="L529" s="2"/>
      <c r="M529" s="2"/>
      <c r="N529" s="233"/>
      <c r="O529" s="233"/>
      <c r="P529" s="233"/>
      <c r="Q529" s="233"/>
      <c r="R529" s="233"/>
      <c r="S529" s="233"/>
      <c r="T529" s="233"/>
      <c r="U529" s="233"/>
      <c r="V529" s="233"/>
      <c r="W529" s="233"/>
      <c r="X529" s="233"/>
    </row>
    <row r="530" spans="1:24" s="8" customFormat="1" ht="15.75" customHeight="1" x14ac:dyDescent="0.2">
      <c r="A530" s="1"/>
      <c r="B530" s="1"/>
      <c r="C530" s="2"/>
      <c r="D530" s="1"/>
      <c r="E530" s="1"/>
      <c r="F530" s="3"/>
      <c r="G530" s="53"/>
      <c r="H530" s="53"/>
      <c r="I530" s="62"/>
      <c r="J530" s="96"/>
      <c r="K530" s="2"/>
      <c r="L530" s="2"/>
      <c r="M530" s="2"/>
      <c r="N530" s="233"/>
      <c r="O530" s="233"/>
      <c r="P530" s="233"/>
      <c r="Q530" s="233"/>
      <c r="R530" s="233"/>
      <c r="S530" s="233"/>
      <c r="T530" s="233"/>
      <c r="U530" s="233"/>
      <c r="V530" s="233"/>
      <c r="W530" s="233"/>
      <c r="X530" s="233"/>
    </row>
    <row r="531" spans="1:24" s="8" customFormat="1" ht="15.75" customHeight="1" x14ac:dyDescent="0.2">
      <c r="A531" s="1"/>
      <c r="B531" s="1"/>
      <c r="C531" s="2"/>
      <c r="D531" s="1"/>
      <c r="E531" s="1"/>
      <c r="F531" s="3"/>
      <c r="G531" s="53"/>
      <c r="H531" s="53"/>
      <c r="I531" s="62"/>
      <c r="J531" s="96"/>
      <c r="K531" s="2"/>
      <c r="L531" s="2"/>
      <c r="M531" s="2"/>
      <c r="N531" s="233"/>
      <c r="O531" s="233"/>
      <c r="P531" s="233"/>
      <c r="Q531" s="233"/>
      <c r="R531" s="233"/>
      <c r="S531" s="233"/>
      <c r="T531" s="233"/>
      <c r="U531" s="233"/>
      <c r="V531" s="233"/>
      <c r="W531" s="233"/>
      <c r="X531" s="233"/>
    </row>
    <row r="532" spans="1:24" s="8" customFormat="1" ht="15.75" customHeight="1" x14ac:dyDescent="0.2">
      <c r="A532" s="1"/>
      <c r="B532" s="1"/>
      <c r="C532" s="2"/>
      <c r="D532" s="1"/>
      <c r="E532" s="1"/>
      <c r="F532" s="3"/>
      <c r="G532" s="53"/>
      <c r="H532" s="53"/>
      <c r="I532" s="62"/>
      <c r="J532" s="96"/>
      <c r="K532" s="2"/>
      <c r="L532" s="2"/>
      <c r="M532" s="2"/>
      <c r="N532" s="233"/>
      <c r="O532" s="233"/>
      <c r="P532" s="233"/>
      <c r="Q532" s="233"/>
      <c r="R532" s="233"/>
      <c r="S532" s="233"/>
      <c r="T532" s="233"/>
      <c r="U532" s="233"/>
      <c r="V532" s="233"/>
      <c r="W532" s="233"/>
      <c r="X532" s="233"/>
    </row>
    <row r="533" spans="1:24" s="8" customFormat="1" ht="15.75" customHeight="1" x14ac:dyDescent="0.2">
      <c r="A533" s="1"/>
      <c r="B533" s="1"/>
      <c r="C533" s="2"/>
      <c r="D533" s="1"/>
      <c r="E533" s="1"/>
      <c r="F533" s="3"/>
      <c r="G533" s="53"/>
      <c r="H533" s="53"/>
      <c r="I533" s="62"/>
      <c r="J533" s="96"/>
      <c r="K533" s="2"/>
      <c r="L533" s="2"/>
      <c r="M533" s="2"/>
      <c r="N533" s="233"/>
      <c r="O533" s="233"/>
      <c r="P533" s="233"/>
      <c r="Q533" s="233"/>
      <c r="R533" s="233"/>
      <c r="S533" s="233"/>
      <c r="T533" s="233"/>
      <c r="U533" s="233"/>
      <c r="V533" s="233"/>
      <c r="W533" s="233"/>
      <c r="X533" s="233"/>
    </row>
    <row r="534" spans="1:24" s="8" customFormat="1" ht="15.75" customHeight="1" x14ac:dyDescent="0.2">
      <c r="A534" s="1"/>
      <c r="B534" s="1"/>
      <c r="C534" s="2"/>
      <c r="D534" s="1"/>
      <c r="E534" s="1"/>
      <c r="F534" s="3"/>
      <c r="G534" s="53"/>
      <c r="H534" s="53"/>
      <c r="I534" s="62"/>
      <c r="J534" s="96"/>
      <c r="K534" s="2"/>
      <c r="L534" s="2"/>
      <c r="M534" s="2"/>
      <c r="N534" s="233"/>
      <c r="O534" s="233"/>
      <c r="P534" s="233"/>
      <c r="Q534" s="233"/>
      <c r="R534" s="233"/>
      <c r="S534" s="233"/>
      <c r="T534" s="233"/>
      <c r="U534" s="233"/>
      <c r="V534" s="233"/>
      <c r="W534" s="233"/>
      <c r="X534" s="233"/>
    </row>
    <row r="535" spans="1:24" s="8" customFormat="1" ht="15.75" customHeight="1" x14ac:dyDescent="0.2">
      <c r="A535" s="1"/>
      <c r="B535" s="1"/>
      <c r="C535" s="2"/>
      <c r="D535" s="1"/>
      <c r="E535" s="1"/>
      <c r="F535" s="3"/>
      <c r="G535" s="53"/>
      <c r="H535" s="53"/>
      <c r="I535" s="62"/>
      <c r="J535" s="96"/>
      <c r="K535" s="2"/>
      <c r="L535" s="2"/>
      <c r="M535" s="2"/>
      <c r="N535" s="233"/>
      <c r="O535" s="233"/>
      <c r="P535" s="233"/>
      <c r="Q535" s="233"/>
      <c r="R535" s="233"/>
      <c r="S535" s="233"/>
      <c r="T535" s="233"/>
      <c r="U535" s="233"/>
      <c r="V535" s="233"/>
      <c r="W535" s="233"/>
      <c r="X535" s="233"/>
    </row>
    <row r="536" spans="1:24" s="8" customFormat="1" ht="15.75" customHeight="1" x14ac:dyDescent="0.2">
      <c r="A536" s="1"/>
      <c r="B536" s="1"/>
      <c r="C536" s="2"/>
      <c r="D536" s="1"/>
      <c r="E536" s="1"/>
      <c r="F536" s="3"/>
      <c r="G536" s="53"/>
      <c r="H536" s="53"/>
      <c r="I536" s="62"/>
      <c r="J536" s="96"/>
      <c r="K536" s="2"/>
      <c r="L536" s="2"/>
      <c r="M536" s="2"/>
      <c r="N536" s="233"/>
      <c r="O536" s="233"/>
      <c r="P536" s="233"/>
      <c r="Q536" s="233"/>
      <c r="R536" s="233"/>
      <c r="S536" s="233"/>
      <c r="T536" s="233"/>
      <c r="U536" s="233"/>
      <c r="V536" s="233"/>
      <c r="W536" s="233"/>
      <c r="X536" s="233"/>
    </row>
    <row r="537" spans="1:24" s="8" customFormat="1" ht="15.75" customHeight="1" x14ac:dyDescent="0.2">
      <c r="A537" s="1"/>
      <c r="B537" s="1"/>
      <c r="C537" s="2"/>
      <c r="D537" s="1"/>
      <c r="E537" s="1"/>
      <c r="F537" s="3"/>
      <c r="G537" s="53"/>
      <c r="H537" s="53"/>
      <c r="I537" s="62"/>
      <c r="J537" s="96"/>
      <c r="K537" s="2"/>
      <c r="L537" s="2"/>
      <c r="M537" s="2"/>
      <c r="N537" s="233"/>
      <c r="O537" s="233"/>
      <c r="P537" s="233"/>
      <c r="Q537" s="233"/>
      <c r="R537" s="233"/>
      <c r="S537" s="233"/>
      <c r="T537" s="233"/>
      <c r="U537" s="233"/>
      <c r="V537" s="233"/>
      <c r="W537" s="233"/>
      <c r="X537" s="233"/>
    </row>
    <row r="538" spans="1:24" s="8" customFormat="1" ht="15.75" customHeight="1" x14ac:dyDescent="0.2">
      <c r="A538" s="1"/>
      <c r="B538" s="1"/>
      <c r="C538" s="2"/>
      <c r="D538" s="1"/>
      <c r="E538" s="1"/>
      <c r="F538" s="3"/>
      <c r="G538" s="53"/>
      <c r="H538" s="53"/>
      <c r="I538" s="62"/>
      <c r="J538" s="96"/>
      <c r="K538" s="2"/>
      <c r="L538" s="2"/>
      <c r="M538" s="2"/>
      <c r="N538" s="233"/>
      <c r="O538" s="233"/>
      <c r="P538" s="233"/>
      <c r="Q538" s="233"/>
      <c r="R538" s="233"/>
      <c r="S538" s="233"/>
      <c r="T538" s="233"/>
      <c r="U538" s="233"/>
      <c r="V538" s="233"/>
      <c r="W538" s="233"/>
      <c r="X538" s="233"/>
    </row>
    <row r="539" spans="1:24" s="8" customFormat="1" ht="15.75" customHeight="1" x14ac:dyDescent="0.2">
      <c r="A539" s="1"/>
      <c r="B539" s="1"/>
      <c r="C539" s="2"/>
      <c r="D539" s="1"/>
      <c r="E539" s="1"/>
      <c r="F539" s="3"/>
      <c r="G539" s="53"/>
      <c r="H539" s="53"/>
      <c r="I539" s="62"/>
      <c r="J539" s="96"/>
      <c r="K539" s="2"/>
      <c r="L539" s="2"/>
      <c r="M539" s="2"/>
      <c r="N539" s="233"/>
      <c r="O539" s="233"/>
      <c r="P539" s="233"/>
      <c r="Q539" s="233"/>
      <c r="R539" s="233"/>
      <c r="S539" s="233"/>
      <c r="T539" s="233"/>
      <c r="U539" s="233"/>
      <c r="V539" s="233"/>
      <c r="W539" s="233"/>
      <c r="X539" s="233"/>
    </row>
    <row r="540" spans="1:24" s="8" customFormat="1" ht="15.75" customHeight="1" x14ac:dyDescent="0.2">
      <c r="A540" s="1"/>
      <c r="B540" s="1"/>
      <c r="C540" s="2"/>
      <c r="D540" s="1"/>
      <c r="E540" s="1"/>
      <c r="F540" s="3"/>
      <c r="G540" s="53"/>
      <c r="H540" s="53"/>
      <c r="I540" s="62"/>
      <c r="J540" s="96"/>
      <c r="K540" s="2"/>
      <c r="L540" s="2"/>
      <c r="M540" s="2"/>
      <c r="N540" s="233"/>
      <c r="O540" s="233"/>
      <c r="P540" s="233"/>
      <c r="Q540" s="233"/>
      <c r="R540" s="233"/>
      <c r="S540" s="233"/>
      <c r="T540" s="233"/>
      <c r="U540" s="233"/>
      <c r="V540" s="233"/>
      <c r="W540" s="233"/>
      <c r="X540" s="233"/>
    </row>
    <row r="541" spans="1:24" s="8" customFormat="1" ht="15.75" customHeight="1" x14ac:dyDescent="0.2">
      <c r="A541" s="1"/>
      <c r="B541" s="1"/>
      <c r="C541" s="2"/>
      <c r="D541" s="1"/>
      <c r="E541" s="1"/>
      <c r="F541" s="3"/>
      <c r="G541" s="53"/>
      <c r="H541" s="53"/>
      <c r="I541" s="62"/>
      <c r="J541" s="96"/>
      <c r="K541" s="2"/>
      <c r="L541" s="2"/>
      <c r="M541" s="2"/>
      <c r="N541" s="233"/>
      <c r="O541" s="233"/>
      <c r="P541" s="233"/>
      <c r="Q541" s="233"/>
      <c r="R541" s="233"/>
      <c r="S541" s="233"/>
      <c r="T541" s="233"/>
      <c r="U541" s="233"/>
      <c r="V541" s="233"/>
      <c r="W541" s="233"/>
      <c r="X541" s="233"/>
    </row>
    <row r="542" spans="1:24" s="8" customFormat="1" ht="15.75" customHeight="1" x14ac:dyDescent="0.2">
      <c r="A542" s="1"/>
      <c r="B542" s="1"/>
      <c r="C542" s="2"/>
      <c r="D542" s="1"/>
      <c r="E542" s="1"/>
      <c r="F542" s="3"/>
      <c r="G542" s="53"/>
      <c r="H542" s="53"/>
      <c r="I542" s="62"/>
      <c r="J542" s="96"/>
      <c r="K542" s="2"/>
      <c r="L542" s="2"/>
      <c r="M542" s="2"/>
      <c r="N542" s="233"/>
      <c r="O542" s="233"/>
      <c r="P542" s="233"/>
      <c r="Q542" s="233"/>
      <c r="R542" s="233"/>
      <c r="S542" s="233"/>
      <c r="T542" s="233"/>
      <c r="U542" s="233"/>
      <c r="V542" s="233"/>
      <c r="W542" s="233"/>
      <c r="X542" s="233"/>
    </row>
    <row r="543" spans="1:24" s="8" customFormat="1" ht="15.75" customHeight="1" x14ac:dyDescent="0.2">
      <c r="A543" s="1"/>
      <c r="B543" s="1"/>
      <c r="C543" s="2"/>
      <c r="D543" s="1"/>
      <c r="E543" s="1"/>
      <c r="F543" s="3"/>
      <c r="G543" s="53"/>
      <c r="H543" s="53"/>
      <c r="I543" s="62"/>
      <c r="J543" s="96"/>
      <c r="K543" s="2"/>
      <c r="L543" s="2"/>
      <c r="M543" s="2"/>
      <c r="N543" s="233"/>
      <c r="O543" s="233"/>
      <c r="P543" s="233"/>
      <c r="Q543" s="233"/>
      <c r="R543" s="233"/>
      <c r="S543" s="233"/>
      <c r="T543" s="233"/>
      <c r="U543" s="233"/>
      <c r="V543" s="233"/>
      <c r="W543" s="233"/>
      <c r="X543" s="233"/>
    </row>
    <row r="544" spans="1:24" s="8" customFormat="1" ht="15.75" customHeight="1" x14ac:dyDescent="0.2">
      <c r="A544" s="1"/>
      <c r="B544" s="1"/>
      <c r="C544" s="2"/>
      <c r="D544" s="1"/>
      <c r="E544" s="1"/>
      <c r="F544" s="3"/>
      <c r="G544" s="53"/>
      <c r="H544" s="53"/>
      <c r="I544" s="62"/>
      <c r="J544" s="96"/>
      <c r="K544" s="2"/>
      <c r="L544" s="2"/>
      <c r="M544" s="2"/>
      <c r="N544" s="233"/>
      <c r="O544" s="233"/>
      <c r="P544" s="233"/>
      <c r="Q544" s="233"/>
      <c r="R544" s="233"/>
      <c r="S544" s="233"/>
      <c r="T544" s="233"/>
      <c r="U544" s="233"/>
      <c r="V544" s="233"/>
      <c r="W544" s="233"/>
      <c r="X544" s="233"/>
    </row>
    <row r="545" spans="1:24" s="8" customFormat="1" ht="15.75" customHeight="1" x14ac:dyDescent="0.2">
      <c r="A545" s="1"/>
      <c r="B545" s="1"/>
      <c r="C545" s="2"/>
      <c r="D545" s="1"/>
      <c r="E545" s="1"/>
      <c r="F545" s="3"/>
      <c r="G545" s="53"/>
      <c r="H545" s="53"/>
      <c r="I545" s="62"/>
      <c r="J545" s="96"/>
      <c r="K545" s="2"/>
      <c r="L545" s="2"/>
      <c r="M545" s="2"/>
      <c r="N545" s="233"/>
      <c r="O545" s="233"/>
      <c r="P545" s="233"/>
      <c r="Q545" s="233"/>
      <c r="R545" s="233"/>
      <c r="S545" s="233"/>
      <c r="T545" s="233"/>
      <c r="U545" s="233"/>
      <c r="V545" s="233"/>
      <c r="W545" s="233"/>
      <c r="X545" s="233"/>
    </row>
    <row r="546" spans="1:24" s="8" customFormat="1" ht="15.75" customHeight="1" x14ac:dyDescent="0.2">
      <c r="A546" s="1"/>
      <c r="B546" s="1"/>
      <c r="C546" s="2"/>
      <c r="D546" s="1"/>
      <c r="E546" s="1"/>
      <c r="F546" s="3"/>
      <c r="G546" s="53"/>
      <c r="H546" s="53"/>
      <c r="I546" s="62"/>
      <c r="J546" s="96"/>
      <c r="K546" s="2"/>
      <c r="L546" s="2"/>
      <c r="M546" s="2"/>
      <c r="N546" s="233"/>
      <c r="O546" s="233"/>
      <c r="P546" s="233"/>
      <c r="Q546" s="233"/>
      <c r="R546" s="233"/>
      <c r="S546" s="233"/>
      <c r="T546" s="233"/>
      <c r="U546" s="233"/>
      <c r="V546" s="233"/>
      <c r="W546" s="233"/>
      <c r="X546" s="233"/>
    </row>
    <row r="547" spans="1:24" s="8" customFormat="1" ht="15.75" customHeight="1" x14ac:dyDescent="0.2">
      <c r="A547" s="1"/>
      <c r="B547" s="1"/>
      <c r="C547" s="2"/>
      <c r="D547" s="1"/>
      <c r="E547" s="1"/>
      <c r="F547" s="3"/>
      <c r="G547" s="53"/>
      <c r="H547" s="53"/>
      <c r="I547" s="62"/>
      <c r="J547" s="96"/>
      <c r="K547" s="2"/>
      <c r="L547" s="2"/>
      <c r="M547" s="2"/>
      <c r="N547" s="233"/>
      <c r="O547" s="233"/>
      <c r="P547" s="233"/>
      <c r="Q547" s="233"/>
      <c r="R547" s="233"/>
      <c r="S547" s="233"/>
      <c r="T547" s="233"/>
      <c r="U547" s="233"/>
      <c r="V547" s="233"/>
      <c r="W547" s="233"/>
      <c r="X547" s="233"/>
    </row>
    <row r="548" spans="1:24" s="8" customFormat="1" ht="15.75" customHeight="1" x14ac:dyDescent="0.2">
      <c r="A548" s="1"/>
      <c r="B548" s="1"/>
      <c r="C548" s="2"/>
      <c r="D548" s="1"/>
      <c r="E548" s="1"/>
      <c r="F548" s="3"/>
      <c r="G548" s="53"/>
      <c r="H548" s="53"/>
      <c r="I548" s="62"/>
      <c r="J548" s="96"/>
      <c r="K548" s="2"/>
      <c r="L548" s="2"/>
      <c r="M548" s="2"/>
      <c r="N548" s="233"/>
      <c r="O548" s="233"/>
      <c r="P548" s="233"/>
      <c r="Q548" s="233"/>
      <c r="R548" s="233"/>
      <c r="S548" s="233"/>
      <c r="T548" s="233"/>
      <c r="U548" s="233"/>
      <c r="V548" s="233"/>
      <c r="W548" s="233"/>
      <c r="X548" s="233"/>
    </row>
    <row r="549" spans="1:24" s="8" customFormat="1" ht="15.75" customHeight="1" x14ac:dyDescent="0.2">
      <c r="A549" s="1"/>
      <c r="B549" s="1"/>
      <c r="C549" s="2"/>
      <c r="D549" s="1"/>
      <c r="E549" s="1"/>
      <c r="F549" s="3"/>
      <c r="G549" s="53"/>
      <c r="H549" s="53"/>
      <c r="I549" s="62"/>
      <c r="J549" s="96"/>
      <c r="K549" s="2"/>
      <c r="L549" s="2"/>
      <c r="M549" s="2"/>
      <c r="N549" s="233"/>
      <c r="O549" s="233"/>
      <c r="P549" s="233"/>
      <c r="Q549" s="233"/>
      <c r="R549" s="233"/>
      <c r="S549" s="233"/>
      <c r="T549" s="233"/>
      <c r="U549" s="233"/>
      <c r="V549" s="233"/>
      <c r="W549" s="233"/>
      <c r="X549" s="233"/>
    </row>
    <row r="550" spans="1:24" s="8" customFormat="1" ht="15.75" customHeight="1" x14ac:dyDescent="0.2">
      <c r="A550" s="1"/>
      <c r="B550" s="1"/>
      <c r="C550" s="2"/>
      <c r="D550" s="1"/>
      <c r="E550" s="1"/>
      <c r="F550" s="3"/>
      <c r="G550" s="53"/>
      <c r="H550" s="53"/>
      <c r="I550" s="62"/>
      <c r="J550" s="96"/>
      <c r="K550" s="2"/>
      <c r="L550" s="2"/>
      <c r="M550" s="2"/>
      <c r="N550" s="233"/>
      <c r="O550" s="233"/>
      <c r="P550" s="233"/>
      <c r="Q550" s="233"/>
      <c r="R550" s="233"/>
      <c r="S550" s="233"/>
      <c r="T550" s="233"/>
      <c r="U550" s="233"/>
      <c r="V550" s="233"/>
      <c r="W550" s="233"/>
      <c r="X550" s="233"/>
    </row>
    <row r="551" spans="1:24" s="8" customFormat="1" ht="15.75" customHeight="1" x14ac:dyDescent="0.2">
      <c r="A551" s="1"/>
      <c r="B551" s="1"/>
      <c r="C551" s="2"/>
      <c r="D551" s="1"/>
      <c r="E551" s="1"/>
      <c r="F551" s="3"/>
      <c r="G551" s="53"/>
      <c r="H551" s="53"/>
      <c r="I551" s="62"/>
      <c r="J551" s="96"/>
      <c r="K551" s="2"/>
      <c r="L551" s="2"/>
      <c r="M551" s="2"/>
      <c r="N551" s="233"/>
      <c r="O551" s="233"/>
      <c r="P551" s="233"/>
      <c r="Q551" s="233"/>
      <c r="R551" s="233"/>
      <c r="S551" s="233"/>
      <c r="T551" s="233"/>
      <c r="U551" s="233"/>
      <c r="V551" s="233"/>
      <c r="W551" s="233"/>
      <c r="X551" s="233"/>
    </row>
    <row r="552" spans="1:24" s="8" customFormat="1" ht="15.75" customHeight="1" x14ac:dyDescent="0.2">
      <c r="A552" s="1"/>
      <c r="B552" s="1"/>
      <c r="C552" s="2"/>
      <c r="D552" s="1"/>
      <c r="E552" s="1"/>
      <c r="F552" s="3"/>
      <c r="G552" s="53"/>
      <c r="H552" s="53"/>
      <c r="I552" s="62"/>
      <c r="J552" s="96"/>
      <c r="K552" s="2"/>
      <c r="L552" s="2"/>
      <c r="M552" s="2"/>
      <c r="N552" s="233"/>
      <c r="O552" s="233"/>
      <c r="P552" s="233"/>
      <c r="Q552" s="233"/>
      <c r="R552" s="233"/>
      <c r="S552" s="233"/>
      <c r="T552" s="233"/>
      <c r="U552" s="233"/>
      <c r="V552" s="233"/>
      <c r="W552" s="233"/>
      <c r="X552" s="233"/>
    </row>
    <row r="553" spans="1:24" s="8" customFormat="1" ht="15.75" customHeight="1" x14ac:dyDescent="0.2">
      <c r="A553" s="1"/>
      <c r="B553" s="1"/>
      <c r="C553" s="2"/>
      <c r="D553" s="1"/>
      <c r="E553" s="1"/>
      <c r="F553" s="3"/>
      <c r="G553" s="53"/>
      <c r="H553" s="53"/>
      <c r="I553" s="62"/>
      <c r="J553" s="96"/>
      <c r="K553" s="2"/>
      <c r="L553" s="2"/>
      <c r="M553" s="2"/>
      <c r="N553" s="233"/>
      <c r="O553" s="233"/>
      <c r="P553" s="233"/>
      <c r="Q553" s="233"/>
      <c r="R553" s="233"/>
      <c r="S553" s="233"/>
      <c r="T553" s="233"/>
      <c r="U553" s="233"/>
      <c r="V553" s="233"/>
      <c r="W553" s="233"/>
      <c r="X553" s="233"/>
    </row>
    <row r="554" spans="1:24" s="8" customFormat="1" ht="15.75" customHeight="1" x14ac:dyDescent="0.2">
      <c r="A554" s="1"/>
      <c r="B554" s="1"/>
      <c r="C554" s="2"/>
      <c r="D554" s="1"/>
      <c r="E554" s="1"/>
      <c r="F554" s="3"/>
      <c r="G554" s="53"/>
      <c r="H554" s="53"/>
      <c r="I554" s="62"/>
      <c r="J554" s="96"/>
      <c r="K554" s="2"/>
      <c r="L554" s="2"/>
      <c r="M554" s="2"/>
      <c r="N554" s="233"/>
      <c r="O554" s="233"/>
      <c r="P554" s="233"/>
      <c r="Q554" s="233"/>
      <c r="R554" s="233"/>
      <c r="S554" s="233"/>
      <c r="T554" s="233"/>
      <c r="U554" s="233"/>
      <c r="V554" s="233"/>
      <c r="W554" s="233"/>
      <c r="X554" s="233"/>
    </row>
    <row r="555" spans="1:24" s="8" customFormat="1" ht="15.75" customHeight="1" x14ac:dyDescent="0.2">
      <c r="A555" s="1"/>
      <c r="B555" s="1"/>
      <c r="C555" s="2"/>
      <c r="D555" s="1"/>
      <c r="E555" s="1"/>
      <c r="F555" s="3"/>
      <c r="G555" s="53"/>
      <c r="H555" s="53"/>
      <c r="I555" s="62"/>
      <c r="J555" s="96"/>
      <c r="K555" s="2"/>
      <c r="L555" s="2"/>
      <c r="M555" s="2"/>
      <c r="N555" s="233"/>
      <c r="O555" s="233"/>
      <c r="P555" s="233"/>
      <c r="Q555" s="233"/>
      <c r="R555" s="233"/>
      <c r="S555" s="233"/>
      <c r="T555" s="233"/>
      <c r="U555" s="233"/>
      <c r="V555" s="233"/>
      <c r="W555" s="233"/>
      <c r="X555" s="233"/>
    </row>
    <row r="556" spans="1:24" s="8" customFormat="1" ht="15.75" customHeight="1" x14ac:dyDescent="0.2">
      <c r="A556" s="1"/>
      <c r="B556" s="1"/>
      <c r="C556" s="2"/>
      <c r="D556" s="1"/>
      <c r="E556" s="1"/>
      <c r="F556" s="3"/>
      <c r="G556" s="53"/>
      <c r="H556" s="53"/>
      <c r="I556" s="62"/>
      <c r="J556" s="96"/>
      <c r="K556" s="2"/>
      <c r="L556" s="2"/>
      <c r="M556" s="2"/>
      <c r="N556" s="233"/>
      <c r="O556" s="233"/>
      <c r="P556" s="233"/>
      <c r="Q556" s="233"/>
      <c r="R556" s="233"/>
      <c r="S556" s="233"/>
      <c r="T556" s="233"/>
      <c r="U556" s="233"/>
      <c r="V556" s="233"/>
      <c r="W556" s="233"/>
      <c r="X556" s="233"/>
    </row>
    <row r="557" spans="1:24" s="8" customFormat="1" ht="15.75" customHeight="1" x14ac:dyDescent="0.2">
      <c r="A557" s="1"/>
      <c r="B557" s="1"/>
      <c r="C557" s="2"/>
      <c r="D557" s="1"/>
      <c r="E557" s="1"/>
      <c r="F557" s="3"/>
      <c r="G557" s="53"/>
      <c r="H557" s="53"/>
      <c r="I557" s="62"/>
      <c r="J557" s="96"/>
      <c r="K557" s="2"/>
      <c r="L557" s="2"/>
      <c r="M557" s="2"/>
      <c r="N557" s="233"/>
      <c r="O557" s="233"/>
      <c r="P557" s="233"/>
      <c r="Q557" s="233"/>
      <c r="R557" s="233"/>
      <c r="S557" s="233"/>
      <c r="T557" s="233"/>
      <c r="U557" s="233"/>
      <c r="V557" s="233"/>
      <c r="W557" s="233"/>
      <c r="X557" s="233"/>
    </row>
    <row r="558" spans="1:24" s="8" customFormat="1" ht="15.75" customHeight="1" x14ac:dyDescent="0.2">
      <c r="A558" s="1"/>
      <c r="B558" s="1"/>
      <c r="C558" s="2"/>
      <c r="D558" s="1"/>
      <c r="E558" s="1"/>
      <c r="F558" s="3"/>
      <c r="G558" s="53"/>
      <c r="H558" s="53"/>
      <c r="I558" s="62"/>
      <c r="J558" s="96"/>
      <c r="K558" s="2"/>
      <c r="L558" s="2"/>
      <c r="M558" s="2"/>
      <c r="N558" s="233"/>
      <c r="O558" s="233"/>
      <c r="P558" s="233"/>
      <c r="Q558" s="233"/>
      <c r="R558" s="233"/>
      <c r="S558" s="233"/>
      <c r="T558" s="233"/>
      <c r="U558" s="233"/>
      <c r="V558" s="233"/>
      <c r="W558" s="233"/>
      <c r="X558" s="233"/>
    </row>
    <row r="559" spans="1:24" s="8" customFormat="1" ht="15.75" customHeight="1" x14ac:dyDescent="0.2">
      <c r="A559" s="1"/>
      <c r="B559" s="1"/>
      <c r="C559" s="2"/>
      <c r="D559" s="1"/>
      <c r="E559" s="1"/>
      <c r="F559" s="3"/>
      <c r="G559" s="53"/>
      <c r="H559" s="53"/>
      <c r="I559" s="62"/>
      <c r="J559" s="96"/>
      <c r="K559" s="2"/>
      <c r="L559" s="2"/>
      <c r="M559" s="2"/>
      <c r="N559" s="233"/>
      <c r="O559" s="233"/>
      <c r="P559" s="233"/>
      <c r="Q559" s="233"/>
      <c r="R559" s="233"/>
      <c r="S559" s="233"/>
      <c r="T559" s="233"/>
      <c r="U559" s="233"/>
      <c r="V559" s="233"/>
      <c r="W559" s="233"/>
      <c r="X559" s="233"/>
    </row>
    <row r="560" spans="1:24" s="8" customFormat="1" ht="15.75" customHeight="1" x14ac:dyDescent="0.2">
      <c r="A560" s="1"/>
      <c r="B560" s="1"/>
      <c r="C560" s="2"/>
      <c r="D560" s="1"/>
      <c r="E560" s="1"/>
      <c r="F560" s="3"/>
      <c r="G560" s="53"/>
      <c r="H560" s="53"/>
      <c r="I560" s="62"/>
      <c r="J560" s="96"/>
      <c r="K560" s="2"/>
      <c r="L560" s="2"/>
      <c r="M560" s="2"/>
      <c r="N560" s="233"/>
      <c r="O560" s="233"/>
      <c r="P560" s="233"/>
      <c r="Q560" s="233"/>
      <c r="R560" s="233"/>
      <c r="S560" s="233"/>
      <c r="T560" s="233"/>
      <c r="U560" s="233"/>
      <c r="V560" s="233"/>
      <c r="W560" s="233"/>
      <c r="X560" s="233"/>
    </row>
    <row r="561" spans="1:24" s="8" customFormat="1" ht="15.75" customHeight="1" x14ac:dyDescent="0.2">
      <c r="A561" s="1"/>
      <c r="B561" s="1"/>
      <c r="C561" s="2"/>
      <c r="D561" s="1"/>
      <c r="E561" s="1"/>
      <c r="F561" s="3"/>
      <c r="G561" s="53"/>
      <c r="H561" s="53"/>
      <c r="I561" s="62"/>
      <c r="J561" s="96"/>
      <c r="K561" s="2"/>
      <c r="L561" s="2"/>
      <c r="M561" s="2"/>
      <c r="N561" s="233"/>
      <c r="O561" s="233"/>
      <c r="P561" s="233"/>
      <c r="Q561" s="233"/>
      <c r="R561" s="233"/>
      <c r="S561" s="233"/>
      <c r="T561" s="233"/>
      <c r="U561" s="233"/>
      <c r="V561" s="233"/>
      <c r="W561" s="233"/>
      <c r="X561" s="233"/>
    </row>
    <row r="562" spans="1:24" s="8" customFormat="1" ht="15.75" customHeight="1" x14ac:dyDescent="0.2">
      <c r="A562" s="1"/>
      <c r="B562" s="1"/>
      <c r="C562" s="2"/>
      <c r="D562" s="1"/>
      <c r="E562" s="1"/>
      <c r="F562" s="3"/>
      <c r="G562" s="53"/>
      <c r="H562" s="53"/>
      <c r="I562" s="62"/>
      <c r="J562" s="96"/>
      <c r="K562" s="2"/>
      <c r="L562" s="2"/>
      <c r="M562" s="2"/>
      <c r="N562" s="233"/>
      <c r="O562" s="233"/>
      <c r="P562" s="233"/>
      <c r="Q562" s="233"/>
      <c r="R562" s="233"/>
      <c r="S562" s="233"/>
      <c r="T562" s="233"/>
      <c r="U562" s="233"/>
      <c r="V562" s="233"/>
      <c r="W562" s="233"/>
      <c r="X562" s="233"/>
    </row>
    <row r="563" spans="1:24" s="8" customFormat="1" ht="15.75" customHeight="1" x14ac:dyDescent="0.2">
      <c r="A563" s="1"/>
      <c r="B563" s="1"/>
      <c r="C563" s="2"/>
      <c r="D563" s="1"/>
      <c r="E563" s="1"/>
      <c r="F563" s="3"/>
      <c r="G563" s="53"/>
      <c r="H563" s="53"/>
      <c r="I563" s="62"/>
      <c r="J563" s="96"/>
      <c r="K563" s="2"/>
      <c r="L563" s="2"/>
      <c r="M563" s="2"/>
      <c r="N563" s="233"/>
      <c r="O563" s="233"/>
      <c r="P563" s="233"/>
      <c r="Q563" s="233"/>
      <c r="R563" s="233"/>
      <c r="S563" s="233"/>
      <c r="T563" s="233"/>
      <c r="U563" s="233"/>
      <c r="V563" s="233"/>
      <c r="W563" s="233"/>
      <c r="X563" s="233"/>
    </row>
    <row r="564" spans="1:24" s="8" customFormat="1" ht="15.75" customHeight="1" x14ac:dyDescent="0.2">
      <c r="A564" s="1"/>
      <c r="B564" s="1"/>
      <c r="C564" s="2"/>
      <c r="D564" s="1"/>
      <c r="E564" s="1"/>
      <c r="F564" s="3"/>
      <c r="G564" s="53"/>
      <c r="H564" s="53"/>
      <c r="I564" s="62"/>
      <c r="J564" s="96"/>
      <c r="K564" s="2"/>
      <c r="L564" s="2"/>
      <c r="M564" s="2"/>
      <c r="N564" s="233"/>
      <c r="O564" s="233"/>
      <c r="P564" s="233"/>
      <c r="Q564" s="233"/>
      <c r="R564" s="233"/>
      <c r="S564" s="233"/>
      <c r="T564" s="233"/>
      <c r="U564" s="233"/>
      <c r="V564" s="233"/>
      <c r="W564" s="233"/>
      <c r="X564" s="233"/>
    </row>
    <row r="565" spans="1:24" s="8" customFormat="1" ht="15.75" customHeight="1" x14ac:dyDescent="0.2">
      <c r="A565" s="1"/>
      <c r="B565" s="1"/>
      <c r="C565" s="2"/>
      <c r="D565" s="1"/>
      <c r="E565" s="1"/>
      <c r="F565" s="3"/>
      <c r="G565" s="53"/>
      <c r="H565" s="53"/>
      <c r="I565" s="62"/>
      <c r="J565" s="96"/>
      <c r="K565" s="2"/>
      <c r="L565" s="2"/>
      <c r="M565" s="2"/>
      <c r="N565" s="233"/>
      <c r="O565" s="233"/>
      <c r="P565" s="233"/>
      <c r="Q565" s="233"/>
      <c r="R565" s="233"/>
      <c r="S565" s="233"/>
      <c r="T565" s="233"/>
      <c r="U565" s="233"/>
      <c r="V565" s="233"/>
      <c r="W565" s="233"/>
      <c r="X565" s="233"/>
    </row>
    <row r="566" spans="1:24" s="8" customFormat="1" ht="15.75" customHeight="1" x14ac:dyDescent="0.2">
      <c r="A566" s="1"/>
      <c r="B566" s="1"/>
      <c r="C566" s="2"/>
      <c r="D566" s="1"/>
      <c r="E566" s="1"/>
      <c r="F566" s="3"/>
      <c r="G566" s="53"/>
      <c r="H566" s="53"/>
      <c r="I566" s="62"/>
      <c r="J566" s="96"/>
      <c r="K566" s="2"/>
      <c r="L566" s="2"/>
      <c r="M566" s="2"/>
      <c r="N566" s="233"/>
      <c r="O566" s="233"/>
      <c r="P566" s="233"/>
      <c r="Q566" s="233"/>
      <c r="R566" s="233"/>
      <c r="S566" s="233"/>
      <c r="T566" s="233"/>
      <c r="U566" s="233"/>
      <c r="V566" s="233"/>
      <c r="W566" s="233"/>
      <c r="X566" s="233"/>
    </row>
    <row r="567" spans="1:24" s="8" customFormat="1" ht="15.75" customHeight="1" x14ac:dyDescent="0.2">
      <c r="A567" s="1"/>
      <c r="B567" s="1"/>
      <c r="C567" s="2"/>
      <c r="D567" s="1"/>
      <c r="E567" s="1"/>
      <c r="F567" s="3"/>
      <c r="G567" s="53"/>
      <c r="H567" s="53"/>
      <c r="I567" s="62"/>
      <c r="J567" s="96"/>
      <c r="K567" s="2"/>
      <c r="L567" s="2"/>
      <c r="M567" s="2"/>
      <c r="N567" s="233"/>
      <c r="O567" s="233"/>
      <c r="P567" s="233"/>
      <c r="Q567" s="233"/>
      <c r="R567" s="233"/>
      <c r="S567" s="233"/>
      <c r="T567" s="233"/>
      <c r="U567" s="233"/>
      <c r="V567" s="233"/>
      <c r="W567" s="233"/>
      <c r="X567" s="233"/>
    </row>
    <row r="568" spans="1:24" s="8" customFormat="1" ht="15.75" customHeight="1" x14ac:dyDescent="0.2">
      <c r="A568" s="1"/>
      <c r="B568" s="1"/>
      <c r="C568" s="2"/>
      <c r="D568" s="1"/>
      <c r="E568" s="1"/>
      <c r="F568" s="3"/>
      <c r="G568" s="53"/>
      <c r="H568" s="53"/>
      <c r="I568" s="62"/>
      <c r="J568" s="96"/>
      <c r="K568" s="2"/>
      <c r="L568" s="2"/>
      <c r="M568" s="2"/>
      <c r="N568" s="233"/>
      <c r="O568" s="233"/>
      <c r="P568" s="233"/>
      <c r="Q568" s="233"/>
      <c r="R568" s="233"/>
      <c r="S568" s="233"/>
      <c r="T568" s="233"/>
      <c r="U568" s="233"/>
      <c r="V568" s="233"/>
      <c r="W568" s="233"/>
      <c r="X568" s="233"/>
    </row>
    <row r="569" spans="1:24" s="8" customFormat="1" ht="15.75" customHeight="1" x14ac:dyDescent="0.2">
      <c r="A569" s="1"/>
      <c r="B569" s="1"/>
      <c r="C569" s="2"/>
      <c r="D569" s="1"/>
      <c r="E569" s="1"/>
      <c r="F569" s="3"/>
      <c r="G569" s="53"/>
      <c r="H569" s="53"/>
      <c r="I569" s="62"/>
      <c r="J569" s="96"/>
      <c r="K569" s="2"/>
      <c r="L569" s="2"/>
      <c r="M569" s="2"/>
      <c r="N569" s="233"/>
      <c r="O569" s="233"/>
      <c r="P569" s="233"/>
      <c r="Q569" s="233"/>
      <c r="R569" s="233"/>
      <c r="S569" s="233"/>
      <c r="T569" s="233"/>
      <c r="U569" s="233"/>
      <c r="V569" s="233"/>
      <c r="W569" s="233"/>
      <c r="X569" s="233"/>
    </row>
    <row r="570" spans="1:24" s="8" customFormat="1" ht="15.75" customHeight="1" x14ac:dyDescent="0.2">
      <c r="A570" s="1"/>
      <c r="B570" s="1"/>
      <c r="C570" s="2"/>
      <c r="D570" s="1"/>
      <c r="E570" s="1"/>
      <c r="F570" s="3"/>
      <c r="G570" s="53"/>
      <c r="H570" s="53"/>
      <c r="I570" s="62"/>
      <c r="J570" s="96"/>
      <c r="K570" s="2"/>
      <c r="L570" s="2"/>
      <c r="M570" s="2"/>
      <c r="N570" s="233"/>
      <c r="O570" s="233"/>
      <c r="P570" s="233"/>
      <c r="Q570" s="233"/>
      <c r="R570" s="233"/>
      <c r="S570" s="233"/>
      <c r="T570" s="233"/>
      <c r="U570" s="233"/>
      <c r="V570" s="233"/>
      <c r="W570" s="233"/>
      <c r="X570" s="233"/>
    </row>
    <row r="571" spans="1:24" s="8" customFormat="1" ht="15.75" customHeight="1" x14ac:dyDescent="0.2">
      <c r="A571" s="1"/>
      <c r="B571" s="1"/>
      <c r="C571" s="2"/>
      <c r="D571" s="1"/>
      <c r="E571" s="1"/>
      <c r="F571" s="3"/>
      <c r="G571" s="53"/>
      <c r="H571" s="53"/>
      <c r="I571" s="62"/>
      <c r="J571" s="96"/>
      <c r="K571" s="2"/>
      <c r="L571" s="2"/>
      <c r="M571" s="2"/>
      <c r="N571" s="233"/>
      <c r="O571" s="233"/>
      <c r="P571" s="233"/>
      <c r="Q571" s="233"/>
      <c r="R571" s="233"/>
      <c r="S571" s="233"/>
      <c r="T571" s="233"/>
      <c r="U571" s="233"/>
      <c r="V571" s="233"/>
      <c r="W571" s="233"/>
      <c r="X571" s="233"/>
    </row>
    <row r="572" spans="1:24" s="8" customFormat="1" ht="15.75" customHeight="1" x14ac:dyDescent="0.2">
      <c r="A572" s="1"/>
      <c r="B572" s="1"/>
      <c r="C572" s="2"/>
      <c r="D572" s="1"/>
      <c r="E572" s="1"/>
      <c r="F572" s="3"/>
      <c r="G572" s="53"/>
      <c r="H572" s="53"/>
      <c r="I572" s="62"/>
      <c r="J572" s="96"/>
      <c r="K572" s="2"/>
      <c r="L572" s="2"/>
      <c r="M572" s="2"/>
      <c r="N572" s="233"/>
      <c r="O572" s="233"/>
      <c r="P572" s="233"/>
      <c r="Q572" s="233"/>
      <c r="R572" s="233"/>
      <c r="S572" s="233"/>
      <c r="T572" s="233"/>
      <c r="U572" s="233"/>
      <c r="V572" s="233"/>
      <c r="W572" s="233"/>
      <c r="X572" s="233"/>
    </row>
    <row r="573" spans="1:24" s="8" customFormat="1" ht="15.75" customHeight="1" x14ac:dyDescent="0.2">
      <c r="A573" s="1"/>
      <c r="B573" s="1"/>
      <c r="C573" s="2"/>
      <c r="D573" s="1"/>
      <c r="E573" s="1"/>
      <c r="F573" s="3"/>
      <c r="G573" s="53"/>
      <c r="H573" s="53"/>
      <c r="I573" s="62"/>
      <c r="J573" s="96"/>
      <c r="K573" s="2"/>
      <c r="L573" s="2"/>
      <c r="M573" s="2"/>
      <c r="N573" s="233"/>
      <c r="O573" s="233"/>
      <c r="P573" s="233"/>
      <c r="Q573" s="233"/>
      <c r="R573" s="233"/>
      <c r="S573" s="233"/>
      <c r="T573" s="233"/>
      <c r="U573" s="233"/>
      <c r="V573" s="233"/>
      <c r="W573" s="233"/>
      <c r="X573" s="233"/>
    </row>
    <row r="574" spans="1:24" s="8" customFormat="1" ht="15.75" customHeight="1" x14ac:dyDescent="0.2">
      <c r="A574" s="1"/>
      <c r="B574" s="1"/>
      <c r="C574" s="2"/>
      <c r="D574" s="1"/>
      <c r="E574" s="1"/>
      <c r="F574" s="3"/>
      <c r="G574" s="53"/>
      <c r="H574" s="53"/>
      <c r="I574" s="62"/>
      <c r="J574" s="96"/>
      <c r="K574" s="2"/>
      <c r="L574" s="2"/>
      <c r="M574" s="2"/>
      <c r="N574" s="233"/>
      <c r="O574" s="233"/>
      <c r="P574" s="233"/>
      <c r="Q574" s="233"/>
      <c r="R574" s="233"/>
      <c r="S574" s="233"/>
      <c r="T574" s="233"/>
      <c r="U574" s="233"/>
      <c r="V574" s="233"/>
      <c r="W574" s="233"/>
      <c r="X574" s="233"/>
    </row>
    <row r="575" spans="1:24" s="8" customFormat="1" ht="15.75" customHeight="1" x14ac:dyDescent="0.2">
      <c r="A575" s="1"/>
      <c r="B575" s="1"/>
      <c r="C575" s="2"/>
      <c r="D575" s="1"/>
      <c r="E575" s="1"/>
      <c r="F575" s="3"/>
      <c r="G575" s="53"/>
      <c r="H575" s="53"/>
      <c r="I575" s="62"/>
      <c r="J575" s="96"/>
      <c r="K575" s="2"/>
      <c r="L575" s="2"/>
      <c r="M575" s="2"/>
      <c r="N575" s="233"/>
      <c r="O575" s="233"/>
      <c r="P575" s="233"/>
      <c r="Q575" s="233"/>
      <c r="R575" s="233"/>
      <c r="S575" s="233"/>
      <c r="T575" s="233"/>
      <c r="U575" s="233"/>
      <c r="V575" s="233"/>
      <c r="W575" s="233"/>
      <c r="X575" s="233"/>
    </row>
    <row r="576" spans="1:24" s="8" customFormat="1" ht="15.75" customHeight="1" x14ac:dyDescent="0.2">
      <c r="A576" s="1"/>
      <c r="B576" s="1"/>
      <c r="C576" s="2"/>
      <c r="D576" s="1"/>
      <c r="E576" s="1"/>
      <c r="F576" s="3"/>
      <c r="G576" s="53"/>
      <c r="H576" s="53"/>
      <c r="I576" s="62"/>
      <c r="J576" s="96"/>
      <c r="K576" s="2"/>
      <c r="L576" s="2"/>
      <c r="M576" s="2"/>
      <c r="N576" s="233"/>
      <c r="O576" s="233"/>
      <c r="P576" s="233"/>
      <c r="Q576" s="233"/>
      <c r="R576" s="233"/>
      <c r="S576" s="233"/>
      <c r="T576" s="233"/>
      <c r="U576" s="233"/>
      <c r="V576" s="233"/>
      <c r="W576" s="233"/>
      <c r="X576" s="233"/>
    </row>
    <row r="577" spans="1:24" s="8" customFormat="1" ht="15.75" customHeight="1" x14ac:dyDescent="0.2">
      <c r="A577" s="1"/>
      <c r="B577" s="1"/>
      <c r="C577" s="2"/>
      <c r="D577" s="1"/>
      <c r="E577" s="1"/>
      <c r="F577" s="3"/>
      <c r="G577" s="53"/>
      <c r="H577" s="53"/>
      <c r="I577" s="62"/>
      <c r="J577" s="96"/>
      <c r="K577" s="2"/>
      <c r="L577" s="2"/>
      <c r="M577" s="2"/>
      <c r="N577" s="233"/>
      <c r="O577" s="233"/>
      <c r="P577" s="233"/>
      <c r="Q577" s="233"/>
      <c r="R577" s="233"/>
      <c r="S577" s="233"/>
      <c r="T577" s="233"/>
      <c r="U577" s="233"/>
      <c r="V577" s="233"/>
      <c r="W577" s="233"/>
      <c r="X577" s="233"/>
    </row>
    <row r="578" spans="1:24" s="8" customFormat="1" ht="15.75" customHeight="1" x14ac:dyDescent="0.2">
      <c r="A578" s="1"/>
      <c r="B578" s="1"/>
      <c r="C578" s="2"/>
      <c r="D578" s="1"/>
      <c r="E578" s="1"/>
      <c r="F578" s="3"/>
      <c r="G578" s="53"/>
      <c r="H578" s="53"/>
      <c r="I578" s="62"/>
      <c r="J578" s="96"/>
      <c r="K578" s="2"/>
      <c r="L578" s="2"/>
      <c r="M578" s="2"/>
      <c r="N578" s="233"/>
      <c r="O578" s="233"/>
      <c r="P578" s="233"/>
      <c r="Q578" s="233"/>
      <c r="R578" s="233"/>
      <c r="S578" s="233"/>
      <c r="T578" s="233"/>
      <c r="U578" s="233"/>
      <c r="V578" s="233"/>
      <c r="W578" s="233"/>
      <c r="X578" s="233"/>
    </row>
    <row r="579" spans="1:24" s="8" customFormat="1" ht="15.75" customHeight="1" x14ac:dyDescent="0.2">
      <c r="A579" s="1"/>
      <c r="B579" s="1"/>
      <c r="C579" s="2"/>
      <c r="D579" s="1"/>
      <c r="E579" s="1"/>
      <c r="F579" s="3"/>
      <c r="G579" s="53"/>
      <c r="H579" s="53"/>
      <c r="I579" s="62"/>
      <c r="J579" s="96"/>
      <c r="K579" s="2"/>
      <c r="L579" s="2"/>
      <c r="M579" s="2"/>
      <c r="N579" s="233"/>
      <c r="O579" s="233"/>
      <c r="P579" s="233"/>
      <c r="Q579" s="233"/>
      <c r="R579" s="233"/>
      <c r="S579" s="233"/>
      <c r="T579" s="233"/>
      <c r="U579" s="233"/>
      <c r="V579" s="233"/>
      <c r="W579" s="233"/>
      <c r="X579" s="233"/>
    </row>
    <row r="580" spans="1:24" s="8" customFormat="1" ht="15.75" customHeight="1" x14ac:dyDescent="0.2">
      <c r="A580" s="1"/>
      <c r="B580" s="1"/>
      <c r="C580" s="2"/>
      <c r="D580" s="1"/>
      <c r="E580" s="1"/>
      <c r="F580" s="3"/>
      <c r="G580" s="53"/>
      <c r="H580" s="53"/>
      <c r="I580" s="62"/>
      <c r="J580" s="96"/>
      <c r="K580" s="2"/>
      <c r="L580" s="2"/>
      <c r="M580" s="2"/>
      <c r="N580" s="233"/>
      <c r="O580" s="233"/>
      <c r="P580" s="233"/>
      <c r="Q580" s="233"/>
      <c r="R580" s="233"/>
      <c r="S580" s="233"/>
      <c r="T580" s="233"/>
      <c r="U580" s="233"/>
      <c r="V580" s="233"/>
      <c r="W580" s="233"/>
      <c r="X580" s="233"/>
    </row>
    <row r="581" spans="1:24" s="8" customFormat="1" ht="15.75" customHeight="1" x14ac:dyDescent="0.2">
      <c r="A581" s="1"/>
      <c r="B581" s="1"/>
      <c r="C581" s="2"/>
      <c r="D581" s="1"/>
      <c r="E581" s="1"/>
      <c r="F581" s="3"/>
      <c r="G581" s="53"/>
      <c r="H581" s="53"/>
      <c r="I581" s="62"/>
      <c r="J581" s="96"/>
      <c r="K581" s="2"/>
      <c r="L581" s="2"/>
      <c r="M581" s="2"/>
      <c r="N581" s="233"/>
      <c r="O581" s="233"/>
      <c r="P581" s="233"/>
      <c r="Q581" s="233"/>
      <c r="R581" s="233"/>
      <c r="S581" s="233"/>
      <c r="T581" s="233"/>
      <c r="U581" s="233"/>
      <c r="V581" s="233"/>
      <c r="W581" s="233"/>
      <c r="X581" s="233"/>
    </row>
    <row r="582" spans="1:24" s="8" customFormat="1" ht="15.75" customHeight="1" x14ac:dyDescent="0.2">
      <c r="A582" s="1"/>
      <c r="B582" s="1"/>
      <c r="C582" s="2"/>
      <c r="D582" s="1"/>
      <c r="E582" s="1"/>
      <c r="F582" s="3"/>
      <c r="G582" s="53"/>
      <c r="H582" s="53"/>
      <c r="I582" s="62"/>
      <c r="J582" s="96"/>
      <c r="K582" s="2"/>
      <c r="L582" s="2"/>
      <c r="M582" s="2"/>
      <c r="N582" s="233"/>
      <c r="O582" s="233"/>
      <c r="P582" s="233"/>
      <c r="Q582" s="233"/>
      <c r="R582" s="233"/>
      <c r="S582" s="233"/>
      <c r="T582" s="233"/>
      <c r="U582" s="233"/>
      <c r="V582" s="233"/>
      <c r="W582" s="233"/>
      <c r="X582" s="233"/>
    </row>
    <row r="583" spans="1:24" s="8" customFormat="1" ht="15.75" customHeight="1" x14ac:dyDescent="0.2">
      <c r="A583" s="1"/>
      <c r="B583" s="1"/>
      <c r="C583" s="2"/>
      <c r="D583" s="1"/>
      <c r="E583" s="1"/>
      <c r="F583" s="3"/>
      <c r="G583" s="53"/>
      <c r="H583" s="53"/>
      <c r="I583" s="62"/>
      <c r="J583" s="96"/>
      <c r="K583" s="2"/>
      <c r="L583" s="2"/>
      <c r="M583" s="2"/>
      <c r="N583" s="233"/>
      <c r="O583" s="233"/>
      <c r="P583" s="233"/>
      <c r="Q583" s="233"/>
      <c r="R583" s="233"/>
      <c r="S583" s="233"/>
      <c r="T583" s="233"/>
      <c r="U583" s="233"/>
      <c r="V583" s="233"/>
      <c r="W583" s="233"/>
      <c r="X583" s="233"/>
    </row>
    <row r="584" spans="1:24" s="8" customFormat="1" ht="15.75" customHeight="1" x14ac:dyDescent="0.2">
      <c r="A584" s="1"/>
      <c r="B584" s="1"/>
      <c r="C584" s="2"/>
      <c r="D584" s="1"/>
      <c r="E584" s="1"/>
      <c r="F584" s="3"/>
      <c r="G584" s="53"/>
      <c r="H584" s="53"/>
      <c r="I584" s="62"/>
      <c r="J584" s="96"/>
      <c r="K584" s="2"/>
      <c r="L584" s="2"/>
      <c r="M584" s="2"/>
      <c r="N584" s="233"/>
      <c r="O584" s="233"/>
      <c r="P584" s="233"/>
      <c r="Q584" s="233"/>
      <c r="R584" s="233"/>
      <c r="S584" s="233"/>
      <c r="T584" s="233"/>
      <c r="U584" s="233"/>
      <c r="V584" s="233"/>
      <c r="W584" s="233"/>
      <c r="X584" s="233"/>
    </row>
    <row r="585" spans="1:24" s="8" customFormat="1" ht="15.75" customHeight="1" x14ac:dyDescent="0.2">
      <c r="A585" s="1"/>
      <c r="B585" s="1"/>
      <c r="C585" s="2"/>
      <c r="D585" s="1"/>
      <c r="E585" s="1"/>
      <c r="F585" s="3"/>
      <c r="G585" s="53"/>
      <c r="H585" s="53"/>
      <c r="I585" s="62"/>
      <c r="J585" s="96"/>
      <c r="K585" s="2"/>
      <c r="L585" s="2"/>
      <c r="M585" s="2"/>
      <c r="N585" s="233"/>
      <c r="O585" s="233"/>
      <c r="P585" s="233"/>
      <c r="Q585" s="233"/>
      <c r="R585" s="233"/>
      <c r="S585" s="233"/>
      <c r="T585" s="233"/>
      <c r="U585" s="233"/>
      <c r="V585" s="233"/>
      <c r="W585" s="233"/>
      <c r="X585" s="233"/>
    </row>
    <row r="586" spans="1:24" s="8" customFormat="1" ht="15.75" customHeight="1" x14ac:dyDescent="0.2">
      <c r="A586" s="1"/>
      <c r="B586" s="1"/>
      <c r="C586" s="2"/>
      <c r="D586" s="1"/>
      <c r="E586" s="1"/>
      <c r="F586" s="3"/>
      <c r="G586" s="53"/>
      <c r="H586" s="53"/>
      <c r="I586" s="62"/>
      <c r="J586" s="96"/>
      <c r="K586" s="2"/>
      <c r="L586" s="2"/>
      <c r="M586" s="2"/>
      <c r="N586" s="233"/>
      <c r="O586" s="233"/>
      <c r="P586" s="233"/>
      <c r="Q586" s="233"/>
      <c r="R586" s="233"/>
      <c r="S586" s="233"/>
      <c r="T586" s="233"/>
      <c r="U586" s="233"/>
      <c r="V586" s="233"/>
      <c r="W586" s="233"/>
      <c r="X586" s="233"/>
    </row>
    <row r="587" spans="1:24" s="8" customFormat="1" ht="15.75" customHeight="1" x14ac:dyDescent="0.2">
      <c r="A587" s="1"/>
      <c r="B587" s="1"/>
      <c r="C587" s="2"/>
      <c r="D587" s="1"/>
      <c r="E587" s="1"/>
      <c r="F587" s="3"/>
      <c r="G587" s="53"/>
      <c r="H587" s="53"/>
      <c r="I587" s="62"/>
      <c r="J587" s="96"/>
      <c r="K587" s="2"/>
      <c r="L587" s="2"/>
      <c r="M587" s="2"/>
      <c r="N587" s="233"/>
      <c r="O587" s="233"/>
      <c r="P587" s="233"/>
      <c r="Q587" s="233"/>
      <c r="R587" s="233"/>
      <c r="S587" s="233"/>
      <c r="T587" s="233"/>
      <c r="U587" s="233"/>
      <c r="V587" s="233"/>
      <c r="W587" s="233"/>
      <c r="X587" s="233"/>
    </row>
    <row r="588" spans="1:24" s="8" customFormat="1" ht="15.75" customHeight="1" x14ac:dyDescent="0.2">
      <c r="A588" s="1"/>
      <c r="B588" s="1"/>
      <c r="C588" s="2"/>
      <c r="D588" s="1"/>
      <c r="E588" s="1"/>
      <c r="F588" s="3"/>
      <c r="G588" s="53"/>
      <c r="H588" s="53"/>
      <c r="I588" s="62"/>
      <c r="J588" s="96"/>
      <c r="K588" s="2"/>
      <c r="L588" s="2"/>
      <c r="M588" s="2"/>
      <c r="N588" s="233"/>
      <c r="O588" s="233"/>
      <c r="P588" s="233"/>
      <c r="Q588" s="233"/>
      <c r="R588" s="233"/>
      <c r="S588" s="233"/>
      <c r="T588" s="233"/>
      <c r="U588" s="233"/>
      <c r="V588" s="233"/>
      <c r="W588" s="233"/>
      <c r="X588" s="233"/>
    </row>
    <row r="589" spans="1:24" s="8" customFormat="1" ht="15.75" customHeight="1" x14ac:dyDescent="0.2">
      <c r="A589" s="1"/>
      <c r="B589" s="1"/>
      <c r="C589" s="2"/>
      <c r="D589" s="1"/>
      <c r="E589" s="1"/>
      <c r="F589" s="3"/>
      <c r="G589" s="53"/>
      <c r="H589" s="53"/>
      <c r="I589" s="62"/>
      <c r="J589" s="96"/>
      <c r="K589" s="2"/>
      <c r="L589" s="2"/>
      <c r="M589" s="2"/>
      <c r="N589" s="233"/>
      <c r="O589" s="233"/>
      <c r="P589" s="233"/>
      <c r="Q589" s="233"/>
      <c r="R589" s="233"/>
      <c r="S589" s="233"/>
      <c r="T589" s="233"/>
      <c r="U589" s="233"/>
      <c r="V589" s="233"/>
      <c r="W589" s="233"/>
      <c r="X589" s="233"/>
    </row>
    <row r="590" spans="1:24" s="8" customFormat="1" ht="15.75" customHeight="1" x14ac:dyDescent="0.2">
      <c r="A590" s="1"/>
      <c r="B590" s="1"/>
      <c r="C590" s="2"/>
      <c r="D590" s="1"/>
      <c r="E590" s="1"/>
      <c r="F590" s="3"/>
      <c r="G590" s="53"/>
      <c r="H590" s="53"/>
      <c r="I590" s="62"/>
      <c r="J590" s="96"/>
      <c r="K590" s="2"/>
      <c r="L590" s="2"/>
      <c r="M590" s="2"/>
      <c r="N590" s="233"/>
      <c r="O590" s="233"/>
      <c r="P590" s="233"/>
      <c r="Q590" s="233"/>
      <c r="R590" s="233"/>
      <c r="S590" s="233"/>
      <c r="T590" s="233"/>
      <c r="U590" s="233"/>
      <c r="V590" s="233"/>
      <c r="W590" s="233"/>
      <c r="X590" s="233"/>
    </row>
    <row r="591" spans="1:24" s="8" customFormat="1" ht="15.75" customHeight="1" x14ac:dyDescent="0.2">
      <c r="A591" s="1"/>
      <c r="B591" s="1"/>
      <c r="C591" s="2"/>
      <c r="D591" s="1"/>
      <c r="E591" s="1"/>
      <c r="F591" s="3"/>
      <c r="G591" s="53"/>
      <c r="H591" s="53"/>
      <c r="I591" s="62"/>
      <c r="J591" s="96"/>
      <c r="K591" s="2"/>
      <c r="L591" s="2"/>
      <c r="M591" s="2"/>
      <c r="N591" s="233"/>
      <c r="O591" s="233"/>
      <c r="P591" s="233"/>
      <c r="Q591" s="233"/>
      <c r="R591" s="233"/>
      <c r="S591" s="233"/>
      <c r="T591" s="233"/>
      <c r="U591" s="233"/>
      <c r="V591" s="233"/>
      <c r="W591" s="233"/>
      <c r="X591" s="233"/>
    </row>
    <row r="592" spans="1:24" s="8" customFormat="1" ht="15.75" customHeight="1" x14ac:dyDescent="0.2">
      <c r="A592" s="1"/>
      <c r="B592" s="1"/>
      <c r="C592" s="2"/>
      <c r="D592" s="1"/>
      <c r="E592" s="1"/>
      <c r="F592" s="3"/>
      <c r="G592" s="53"/>
      <c r="H592" s="53"/>
      <c r="I592" s="62"/>
      <c r="J592" s="96"/>
      <c r="K592" s="2"/>
      <c r="L592" s="2"/>
      <c r="M592" s="2"/>
      <c r="N592" s="233"/>
      <c r="O592" s="233"/>
      <c r="P592" s="233"/>
      <c r="Q592" s="233"/>
      <c r="R592" s="233"/>
      <c r="S592" s="233"/>
      <c r="T592" s="233"/>
      <c r="U592" s="233"/>
      <c r="V592" s="233"/>
      <c r="W592" s="233"/>
      <c r="X592" s="233"/>
    </row>
    <row r="593" spans="1:24" s="8" customFormat="1" ht="15.75" customHeight="1" x14ac:dyDescent="0.2">
      <c r="A593" s="1"/>
      <c r="B593" s="1"/>
      <c r="C593" s="2"/>
      <c r="D593" s="1"/>
      <c r="E593" s="1"/>
      <c r="F593" s="3"/>
      <c r="G593" s="53"/>
      <c r="H593" s="53"/>
      <c r="I593" s="62"/>
      <c r="J593" s="96"/>
      <c r="K593" s="2"/>
      <c r="L593" s="2"/>
      <c r="M593" s="2"/>
      <c r="N593" s="233"/>
      <c r="O593" s="233"/>
      <c r="P593" s="233"/>
      <c r="Q593" s="233"/>
      <c r="R593" s="233"/>
      <c r="S593" s="233"/>
      <c r="T593" s="233"/>
      <c r="U593" s="233"/>
      <c r="V593" s="233"/>
      <c r="W593" s="233"/>
      <c r="X593" s="233"/>
    </row>
    <row r="594" spans="1:24" s="8" customFormat="1" ht="15.75" customHeight="1" x14ac:dyDescent="0.2">
      <c r="A594" s="1"/>
      <c r="B594" s="1"/>
      <c r="C594" s="2"/>
      <c r="D594" s="1"/>
      <c r="E594" s="1"/>
      <c r="F594" s="3"/>
      <c r="G594" s="53"/>
      <c r="H594" s="53"/>
      <c r="I594" s="62"/>
      <c r="J594" s="96"/>
      <c r="K594" s="2"/>
      <c r="L594" s="2"/>
      <c r="M594" s="2"/>
      <c r="N594" s="233"/>
      <c r="O594" s="233"/>
      <c r="P594" s="233"/>
      <c r="Q594" s="233"/>
      <c r="R594" s="233"/>
      <c r="S594" s="233"/>
      <c r="T594" s="233"/>
      <c r="U594" s="233"/>
      <c r="V594" s="233"/>
      <c r="W594" s="233"/>
      <c r="X594" s="233"/>
    </row>
    <row r="595" spans="1:24" s="8" customFormat="1" ht="15.75" customHeight="1" x14ac:dyDescent="0.2">
      <c r="A595" s="1"/>
      <c r="B595" s="1"/>
      <c r="C595" s="2"/>
      <c r="D595" s="1"/>
      <c r="E595" s="1"/>
      <c r="F595" s="3"/>
      <c r="G595" s="53"/>
      <c r="H595" s="53"/>
      <c r="I595" s="62"/>
      <c r="J595" s="96"/>
      <c r="K595" s="2"/>
      <c r="L595" s="2"/>
      <c r="M595" s="2"/>
      <c r="N595" s="233"/>
      <c r="O595" s="233"/>
      <c r="P595" s="233"/>
      <c r="Q595" s="233"/>
      <c r="R595" s="233"/>
      <c r="S595" s="233"/>
      <c r="T595" s="233"/>
      <c r="U595" s="233"/>
      <c r="V595" s="233"/>
      <c r="W595" s="233"/>
      <c r="X595" s="233"/>
    </row>
    <row r="596" spans="1:24" s="8" customFormat="1" ht="15.75" customHeight="1" x14ac:dyDescent="0.2">
      <c r="A596" s="1"/>
      <c r="B596" s="1"/>
      <c r="C596" s="2"/>
      <c r="D596" s="1"/>
      <c r="E596" s="1"/>
      <c r="F596" s="3"/>
      <c r="G596" s="53"/>
      <c r="H596" s="53"/>
      <c r="I596" s="62"/>
      <c r="J596" s="96"/>
      <c r="K596" s="2"/>
      <c r="L596" s="2"/>
      <c r="M596" s="2"/>
      <c r="N596" s="233"/>
      <c r="O596" s="233"/>
      <c r="P596" s="233"/>
      <c r="Q596" s="233"/>
      <c r="R596" s="233"/>
      <c r="S596" s="233"/>
      <c r="T596" s="233"/>
      <c r="U596" s="233"/>
      <c r="V596" s="233"/>
      <c r="W596" s="233"/>
      <c r="X596" s="233"/>
    </row>
    <row r="597" spans="1:24" s="8" customFormat="1" ht="15.75" customHeight="1" x14ac:dyDescent="0.2">
      <c r="A597" s="1"/>
      <c r="B597" s="1"/>
      <c r="C597" s="2"/>
      <c r="D597" s="1"/>
      <c r="E597" s="1"/>
      <c r="F597" s="3"/>
      <c r="G597" s="53"/>
      <c r="H597" s="53"/>
      <c r="I597" s="62"/>
      <c r="J597" s="96"/>
      <c r="K597" s="2"/>
      <c r="L597" s="2"/>
      <c r="M597" s="2"/>
      <c r="N597" s="233"/>
      <c r="O597" s="233"/>
      <c r="P597" s="233"/>
      <c r="Q597" s="233"/>
      <c r="R597" s="233"/>
      <c r="S597" s="233"/>
      <c r="T597" s="233"/>
      <c r="U597" s="233"/>
      <c r="V597" s="233"/>
      <c r="W597" s="233"/>
      <c r="X597" s="233"/>
    </row>
    <row r="598" spans="1:24" s="8" customFormat="1" ht="15.75" customHeight="1" x14ac:dyDescent="0.2">
      <c r="A598" s="1"/>
      <c r="B598" s="1"/>
      <c r="C598" s="2"/>
      <c r="D598" s="1"/>
      <c r="E598" s="1"/>
      <c r="F598" s="3"/>
      <c r="G598" s="53"/>
      <c r="H598" s="53"/>
      <c r="I598" s="62"/>
      <c r="J598" s="96"/>
      <c r="K598" s="2"/>
      <c r="L598" s="2"/>
      <c r="M598" s="2"/>
      <c r="N598" s="233"/>
      <c r="O598" s="233"/>
      <c r="P598" s="233"/>
      <c r="Q598" s="233"/>
      <c r="R598" s="233"/>
      <c r="S598" s="233"/>
      <c r="T598" s="233"/>
      <c r="U598" s="233"/>
      <c r="V598" s="233"/>
      <c r="W598" s="233"/>
      <c r="X598" s="233"/>
    </row>
    <row r="599" spans="1:24" s="8" customFormat="1" ht="15.75" customHeight="1" x14ac:dyDescent="0.2">
      <c r="A599" s="1"/>
      <c r="B599" s="1"/>
      <c r="C599" s="2"/>
      <c r="D599" s="1"/>
      <c r="E599" s="1"/>
      <c r="F599" s="3"/>
      <c r="G599" s="53"/>
      <c r="H599" s="53"/>
      <c r="I599" s="62"/>
      <c r="J599" s="96"/>
      <c r="K599" s="2"/>
      <c r="L599" s="2"/>
      <c r="M599" s="2"/>
      <c r="N599" s="233"/>
      <c r="O599" s="233"/>
      <c r="P599" s="233"/>
      <c r="Q599" s="233"/>
      <c r="R599" s="233"/>
      <c r="S599" s="233"/>
      <c r="T599" s="233"/>
      <c r="U599" s="233"/>
      <c r="V599" s="233"/>
      <c r="W599" s="233"/>
      <c r="X599" s="233"/>
    </row>
    <row r="600" spans="1:24" s="8" customFormat="1" ht="15.75" customHeight="1" x14ac:dyDescent="0.2">
      <c r="A600" s="1"/>
      <c r="B600" s="1"/>
      <c r="C600" s="2"/>
      <c r="D600" s="1"/>
      <c r="E600" s="1"/>
      <c r="F600" s="3"/>
      <c r="G600" s="53"/>
      <c r="H600" s="53"/>
      <c r="I600" s="62"/>
      <c r="J600" s="96"/>
      <c r="K600" s="2"/>
      <c r="L600" s="2"/>
      <c r="M600" s="2"/>
      <c r="N600" s="233"/>
      <c r="O600" s="233"/>
      <c r="P600" s="233"/>
      <c r="Q600" s="233"/>
      <c r="R600" s="233"/>
      <c r="S600" s="233"/>
      <c r="T600" s="233"/>
      <c r="U600" s="233"/>
      <c r="V600" s="233"/>
      <c r="W600" s="233"/>
      <c r="X600" s="233"/>
    </row>
    <row r="601" spans="1:24" s="8" customFormat="1" ht="15.75" customHeight="1" x14ac:dyDescent="0.2">
      <c r="A601" s="1"/>
      <c r="B601" s="1"/>
      <c r="C601" s="2"/>
      <c r="D601" s="1"/>
      <c r="E601" s="1"/>
      <c r="F601" s="3"/>
      <c r="G601" s="53"/>
      <c r="H601" s="53"/>
      <c r="I601" s="62"/>
      <c r="J601" s="96"/>
      <c r="K601" s="2"/>
      <c r="L601" s="2"/>
      <c r="M601" s="2"/>
      <c r="N601" s="233"/>
      <c r="O601" s="233"/>
      <c r="P601" s="233"/>
      <c r="Q601" s="233"/>
      <c r="R601" s="233"/>
      <c r="S601" s="233"/>
      <c r="T601" s="233"/>
      <c r="U601" s="233"/>
      <c r="V601" s="233"/>
      <c r="W601" s="233"/>
      <c r="X601" s="233"/>
    </row>
    <row r="602" spans="1:24" s="8" customFormat="1" ht="15.75" customHeight="1" x14ac:dyDescent="0.2">
      <c r="A602" s="1"/>
      <c r="B602" s="1"/>
      <c r="C602" s="2"/>
      <c r="D602" s="1"/>
      <c r="E602" s="1"/>
      <c r="F602" s="3"/>
      <c r="G602" s="53"/>
      <c r="H602" s="53"/>
      <c r="I602" s="62"/>
      <c r="J602" s="96"/>
      <c r="K602" s="2"/>
      <c r="L602" s="2"/>
      <c r="M602" s="2"/>
      <c r="N602" s="233"/>
      <c r="O602" s="233"/>
      <c r="P602" s="233"/>
      <c r="Q602" s="233"/>
      <c r="R602" s="233"/>
      <c r="S602" s="233"/>
      <c r="T602" s="233"/>
      <c r="U602" s="233"/>
      <c r="V602" s="233"/>
      <c r="W602" s="233"/>
      <c r="X602" s="233"/>
    </row>
    <row r="603" spans="1:24" s="8" customFormat="1" ht="15.75" customHeight="1" x14ac:dyDescent="0.2">
      <c r="A603" s="1"/>
      <c r="B603" s="1"/>
      <c r="C603" s="2"/>
      <c r="D603" s="1"/>
      <c r="E603" s="1"/>
      <c r="F603" s="3"/>
      <c r="G603" s="53"/>
      <c r="H603" s="53"/>
      <c r="I603" s="62"/>
      <c r="J603" s="96"/>
      <c r="K603" s="2"/>
      <c r="L603" s="2"/>
      <c r="M603" s="2"/>
      <c r="N603" s="233"/>
      <c r="O603" s="233"/>
      <c r="P603" s="233"/>
      <c r="Q603" s="233"/>
      <c r="R603" s="233"/>
      <c r="S603" s="233"/>
      <c r="T603" s="233"/>
      <c r="U603" s="233"/>
      <c r="V603" s="233"/>
      <c r="W603" s="233"/>
      <c r="X603" s="233"/>
    </row>
    <row r="604" spans="1:24" s="8" customFormat="1" ht="15.75" customHeight="1" x14ac:dyDescent="0.2">
      <c r="A604" s="1"/>
      <c r="B604" s="1"/>
      <c r="C604" s="2"/>
      <c r="D604" s="1"/>
      <c r="E604" s="1"/>
      <c r="F604" s="3"/>
      <c r="G604" s="53"/>
      <c r="H604" s="53"/>
      <c r="I604" s="62"/>
      <c r="J604" s="96"/>
      <c r="K604" s="2"/>
      <c r="L604" s="2"/>
      <c r="M604" s="2"/>
      <c r="N604" s="233"/>
      <c r="O604" s="233"/>
      <c r="P604" s="233"/>
      <c r="Q604" s="233"/>
      <c r="R604" s="233"/>
      <c r="S604" s="233"/>
      <c r="T604" s="233"/>
      <c r="U604" s="233"/>
      <c r="V604" s="233"/>
      <c r="W604" s="233"/>
      <c r="X604" s="233"/>
    </row>
    <row r="605" spans="1:24" s="8" customFormat="1" ht="15.75" customHeight="1" x14ac:dyDescent="0.2">
      <c r="A605" s="1"/>
      <c r="B605" s="1"/>
      <c r="C605" s="2"/>
      <c r="D605" s="1"/>
      <c r="E605" s="1"/>
      <c r="F605" s="3"/>
      <c r="G605" s="53"/>
      <c r="H605" s="53"/>
      <c r="I605" s="62"/>
      <c r="J605" s="96"/>
      <c r="K605" s="2"/>
      <c r="L605" s="2"/>
      <c r="M605" s="2"/>
      <c r="N605" s="233"/>
      <c r="O605" s="233"/>
      <c r="P605" s="233"/>
      <c r="Q605" s="233"/>
      <c r="R605" s="233"/>
      <c r="S605" s="233"/>
      <c r="T605" s="233"/>
      <c r="U605" s="233"/>
      <c r="V605" s="233"/>
      <c r="W605" s="233"/>
      <c r="X605" s="233"/>
    </row>
    <row r="606" spans="1:24" s="8" customFormat="1" ht="15.75" customHeight="1" x14ac:dyDescent="0.2">
      <c r="A606" s="1"/>
      <c r="B606" s="1"/>
      <c r="C606" s="2"/>
      <c r="D606" s="1"/>
      <c r="E606" s="1"/>
      <c r="F606" s="3"/>
      <c r="G606" s="53"/>
      <c r="H606" s="53"/>
      <c r="I606" s="62"/>
      <c r="J606" s="96"/>
      <c r="K606" s="2"/>
      <c r="L606" s="2"/>
      <c r="M606" s="2"/>
      <c r="N606" s="233"/>
      <c r="O606" s="233"/>
      <c r="P606" s="233"/>
      <c r="Q606" s="233"/>
      <c r="R606" s="233"/>
      <c r="S606" s="233"/>
      <c r="T606" s="233"/>
      <c r="U606" s="233"/>
      <c r="V606" s="233"/>
      <c r="W606" s="233"/>
      <c r="X606" s="233"/>
    </row>
    <row r="607" spans="1:24" s="8" customFormat="1" ht="15.75" customHeight="1" x14ac:dyDescent="0.2">
      <c r="A607" s="1"/>
      <c r="B607" s="1"/>
      <c r="C607" s="2"/>
      <c r="D607" s="1"/>
      <c r="E607" s="1"/>
      <c r="F607" s="3"/>
      <c r="G607" s="53"/>
      <c r="H607" s="53"/>
      <c r="I607" s="62"/>
      <c r="J607" s="96"/>
      <c r="K607" s="2"/>
      <c r="L607" s="2"/>
      <c r="M607" s="2"/>
      <c r="N607" s="233"/>
      <c r="O607" s="233"/>
      <c r="P607" s="233"/>
      <c r="Q607" s="233"/>
      <c r="R607" s="233"/>
      <c r="S607" s="233"/>
      <c r="T607" s="233"/>
      <c r="U607" s="233"/>
      <c r="V607" s="233"/>
      <c r="W607" s="233"/>
      <c r="X607" s="233"/>
    </row>
    <row r="608" spans="1:24" s="8" customFormat="1" ht="15.75" customHeight="1" x14ac:dyDescent="0.2">
      <c r="A608" s="1"/>
      <c r="B608" s="1"/>
      <c r="C608" s="2"/>
      <c r="D608" s="1"/>
      <c r="E608" s="1"/>
      <c r="F608" s="3"/>
      <c r="G608" s="53"/>
      <c r="H608" s="53"/>
      <c r="I608" s="62"/>
      <c r="J608" s="96"/>
      <c r="K608" s="2"/>
      <c r="L608" s="2"/>
      <c r="M608" s="2"/>
      <c r="N608" s="233"/>
      <c r="O608" s="233"/>
      <c r="P608" s="233"/>
      <c r="Q608" s="233"/>
      <c r="R608" s="233"/>
      <c r="S608" s="233"/>
      <c r="T608" s="233"/>
      <c r="U608" s="233"/>
      <c r="V608" s="233"/>
      <c r="W608" s="233"/>
      <c r="X608" s="233"/>
    </row>
    <row r="609" spans="1:24" s="8" customFormat="1" ht="15.75" customHeight="1" x14ac:dyDescent="0.2">
      <c r="A609" s="1"/>
      <c r="B609" s="1"/>
      <c r="C609" s="2"/>
      <c r="D609" s="1"/>
      <c r="E609" s="1"/>
      <c r="F609" s="3"/>
      <c r="G609" s="53"/>
      <c r="H609" s="53"/>
      <c r="I609" s="62"/>
      <c r="J609" s="96"/>
      <c r="K609" s="2"/>
      <c r="L609" s="2"/>
      <c r="M609" s="2"/>
      <c r="N609" s="233"/>
      <c r="O609" s="233"/>
      <c r="P609" s="233"/>
      <c r="Q609" s="233"/>
      <c r="R609" s="233"/>
      <c r="S609" s="233"/>
      <c r="T609" s="233"/>
      <c r="U609" s="233"/>
      <c r="V609" s="233"/>
      <c r="W609" s="233"/>
      <c r="X609" s="233"/>
    </row>
    <row r="610" spans="1:24" s="8" customFormat="1" ht="15.75" customHeight="1" x14ac:dyDescent="0.2">
      <c r="A610" s="1"/>
      <c r="B610" s="1"/>
      <c r="C610" s="2"/>
      <c r="D610" s="1"/>
      <c r="E610" s="1"/>
      <c r="F610" s="3"/>
      <c r="G610" s="53"/>
      <c r="H610" s="53"/>
      <c r="I610" s="62"/>
      <c r="J610" s="96"/>
      <c r="K610" s="2"/>
      <c r="L610" s="2"/>
      <c r="M610" s="2"/>
      <c r="N610" s="233"/>
      <c r="O610" s="233"/>
      <c r="P610" s="233"/>
      <c r="Q610" s="233"/>
      <c r="R610" s="233"/>
      <c r="S610" s="233"/>
      <c r="T610" s="233"/>
      <c r="U610" s="233"/>
      <c r="V610" s="233"/>
      <c r="W610" s="233"/>
      <c r="X610" s="233"/>
    </row>
    <row r="611" spans="1:24" s="8" customFormat="1" ht="15.75" customHeight="1" x14ac:dyDescent="0.2">
      <c r="A611" s="1"/>
      <c r="B611" s="1"/>
      <c r="C611" s="2"/>
      <c r="D611" s="1"/>
      <c r="E611" s="1"/>
      <c r="F611" s="3"/>
      <c r="G611" s="53"/>
      <c r="H611" s="53"/>
      <c r="I611" s="62"/>
      <c r="J611" s="96"/>
      <c r="K611" s="2"/>
      <c r="L611" s="2"/>
      <c r="M611" s="2"/>
      <c r="N611" s="233"/>
      <c r="O611" s="233"/>
      <c r="P611" s="233"/>
      <c r="Q611" s="233"/>
      <c r="R611" s="233"/>
      <c r="S611" s="233"/>
      <c r="T611" s="233"/>
      <c r="U611" s="233"/>
      <c r="V611" s="233"/>
      <c r="W611" s="233"/>
      <c r="X611" s="233"/>
    </row>
    <row r="612" spans="1:24" s="8" customFormat="1" ht="15.75" customHeight="1" x14ac:dyDescent="0.2">
      <c r="A612" s="1"/>
      <c r="B612" s="1"/>
      <c r="C612" s="2"/>
      <c r="D612" s="1"/>
      <c r="E612" s="1"/>
      <c r="F612" s="3"/>
      <c r="G612" s="53"/>
      <c r="H612" s="53"/>
      <c r="I612" s="62"/>
      <c r="J612" s="96"/>
      <c r="K612" s="2"/>
      <c r="L612" s="2"/>
      <c r="M612" s="2"/>
      <c r="N612" s="233"/>
      <c r="O612" s="233"/>
      <c r="P612" s="233"/>
      <c r="Q612" s="233"/>
      <c r="R612" s="233"/>
      <c r="S612" s="233"/>
      <c r="T612" s="233"/>
      <c r="U612" s="233"/>
      <c r="V612" s="233"/>
      <c r="W612" s="233"/>
      <c r="X612" s="233"/>
    </row>
    <row r="613" spans="1:24" s="8" customFormat="1" ht="15.75" customHeight="1" x14ac:dyDescent="0.2">
      <c r="A613" s="1"/>
      <c r="B613" s="1"/>
      <c r="C613" s="2"/>
      <c r="D613" s="1"/>
      <c r="E613" s="1"/>
      <c r="F613" s="3"/>
      <c r="G613" s="53"/>
      <c r="H613" s="53"/>
      <c r="I613" s="62"/>
      <c r="J613" s="96"/>
      <c r="K613" s="2"/>
      <c r="L613" s="2"/>
      <c r="M613" s="2"/>
      <c r="N613" s="233"/>
      <c r="O613" s="233"/>
      <c r="P613" s="233"/>
      <c r="Q613" s="233"/>
      <c r="R613" s="233"/>
      <c r="S613" s="233"/>
      <c r="T613" s="233"/>
      <c r="U613" s="233"/>
      <c r="V613" s="233"/>
      <c r="W613" s="233"/>
      <c r="X613" s="233"/>
    </row>
    <row r="614" spans="1:24" s="8" customFormat="1" ht="15.75" customHeight="1" x14ac:dyDescent="0.2">
      <c r="A614" s="1"/>
      <c r="B614" s="1"/>
      <c r="C614" s="2"/>
      <c r="D614" s="1"/>
      <c r="E614" s="1"/>
      <c r="F614" s="3"/>
      <c r="G614" s="53"/>
      <c r="H614" s="53"/>
      <c r="I614" s="62"/>
      <c r="J614" s="96"/>
      <c r="K614" s="2"/>
      <c r="L614" s="2"/>
      <c r="M614" s="2"/>
      <c r="N614" s="233"/>
      <c r="O614" s="233"/>
      <c r="P614" s="233"/>
      <c r="Q614" s="233"/>
      <c r="R614" s="233"/>
      <c r="S614" s="233"/>
      <c r="T614" s="233"/>
      <c r="U614" s="233"/>
      <c r="V614" s="233"/>
      <c r="W614" s="233"/>
      <c r="X614" s="233"/>
    </row>
    <row r="615" spans="1:24" s="8" customFormat="1" ht="15.75" customHeight="1" x14ac:dyDescent="0.2">
      <c r="A615" s="1"/>
      <c r="B615" s="1"/>
      <c r="C615" s="2"/>
      <c r="D615" s="1"/>
      <c r="E615" s="1"/>
      <c r="F615" s="3"/>
      <c r="G615" s="53"/>
      <c r="H615" s="53"/>
      <c r="I615" s="62"/>
      <c r="J615" s="96"/>
      <c r="K615" s="2"/>
      <c r="L615" s="2"/>
      <c r="M615" s="2"/>
      <c r="N615" s="233"/>
      <c r="O615" s="233"/>
      <c r="P615" s="233"/>
      <c r="Q615" s="233"/>
      <c r="R615" s="233"/>
      <c r="S615" s="233"/>
      <c r="T615" s="233"/>
      <c r="U615" s="233"/>
      <c r="V615" s="233"/>
      <c r="W615" s="233"/>
      <c r="X615" s="233"/>
    </row>
    <row r="616" spans="1:24" s="8" customFormat="1" ht="15.75" customHeight="1" x14ac:dyDescent="0.2">
      <c r="A616" s="1"/>
      <c r="B616" s="1"/>
      <c r="C616" s="2"/>
      <c r="D616" s="1"/>
      <c r="E616" s="1"/>
      <c r="F616" s="3"/>
      <c r="G616" s="53"/>
      <c r="H616" s="53"/>
      <c r="I616" s="62"/>
      <c r="J616" s="96"/>
      <c r="K616" s="2"/>
      <c r="L616" s="2"/>
      <c r="M616" s="2"/>
      <c r="N616" s="233"/>
      <c r="O616" s="233"/>
      <c r="P616" s="233"/>
      <c r="Q616" s="233"/>
      <c r="R616" s="233"/>
      <c r="S616" s="233"/>
      <c r="T616" s="233"/>
      <c r="U616" s="233"/>
      <c r="V616" s="233"/>
      <c r="W616" s="233"/>
      <c r="X616" s="233"/>
    </row>
    <row r="617" spans="1:24" s="8" customFormat="1" ht="15.75" customHeight="1" x14ac:dyDescent="0.2">
      <c r="A617" s="1"/>
      <c r="B617" s="1"/>
      <c r="C617" s="2"/>
      <c r="D617" s="1"/>
      <c r="E617" s="1"/>
      <c r="F617" s="3"/>
      <c r="G617" s="53"/>
      <c r="H617" s="53"/>
      <c r="I617" s="62"/>
      <c r="J617" s="96"/>
      <c r="K617" s="2"/>
      <c r="L617" s="2"/>
      <c r="M617" s="2"/>
      <c r="N617" s="233"/>
      <c r="O617" s="233"/>
      <c r="P617" s="233"/>
      <c r="Q617" s="233"/>
      <c r="R617" s="233"/>
      <c r="S617" s="233"/>
      <c r="T617" s="233"/>
      <c r="U617" s="233"/>
      <c r="V617" s="233"/>
      <c r="W617" s="233"/>
      <c r="X617" s="233"/>
    </row>
    <row r="618" spans="1:24" s="8" customFormat="1" ht="15.75" customHeight="1" x14ac:dyDescent="0.2">
      <c r="A618" s="1"/>
      <c r="B618" s="1"/>
      <c r="C618" s="2"/>
      <c r="D618" s="1"/>
      <c r="E618" s="1"/>
      <c r="F618" s="3"/>
      <c r="G618" s="53"/>
      <c r="H618" s="53"/>
      <c r="I618" s="62"/>
      <c r="J618" s="96"/>
      <c r="K618" s="2"/>
      <c r="L618" s="2"/>
      <c r="M618" s="2"/>
      <c r="N618" s="233"/>
      <c r="O618" s="233"/>
      <c r="P618" s="233"/>
      <c r="Q618" s="233"/>
      <c r="R618" s="233"/>
      <c r="S618" s="233"/>
      <c r="T618" s="233"/>
      <c r="U618" s="233"/>
      <c r="V618" s="233"/>
      <c r="W618" s="233"/>
      <c r="X618" s="233"/>
    </row>
    <row r="619" spans="1:24" s="8" customFormat="1" ht="15.75" customHeight="1" x14ac:dyDescent="0.2">
      <c r="A619" s="1"/>
      <c r="B619" s="1"/>
      <c r="C619" s="2"/>
      <c r="D619" s="1"/>
      <c r="E619" s="1"/>
      <c r="F619" s="3"/>
      <c r="G619" s="53"/>
      <c r="H619" s="53"/>
      <c r="I619" s="62"/>
      <c r="J619" s="96"/>
      <c r="K619" s="2"/>
      <c r="L619" s="2"/>
      <c r="M619" s="2"/>
      <c r="N619" s="233"/>
      <c r="O619" s="233"/>
      <c r="P619" s="233"/>
      <c r="Q619" s="233"/>
      <c r="R619" s="233"/>
      <c r="S619" s="233"/>
      <c r="T619" s="233"/>
      <c r="U619" s="233"/>
      <c r="V619" s="233"/>
      <c r="W619" s="233"/>
      <c r="X619" s="233"/>
    </row>
    <row r="620" spans="1:24" s="8" customFormat="1" ht="15.75" customHeight="1" x14ac:dyDescent="0.2">
      <c r="A620" s="1"/>
      <c r="B620" s="1"/>
      <c r="C620" s="2"/>
      <c r="D620" s="1"/>
      <c r="E620" s="1"/>
      <c r="F620" s="3"/>
      <c r="G620" s="53"/>
      <c r="H620" s="53"/>
      <c r="I620" s="62"/>
      <c r="J620" s="96"/>
      <c r="K620" s="2"/>
      <c r="L620" s="2"/>
      <c r="M620" s="2"/>
      <c r="N620" s="233"/>
      <c r="O620" s="233"/>
      <c r="P620" s="233"/>
      <c r="Q620" s="233"/>
      <c r="R620" s="233"/>
      <c r="S620" s="233"/>
      <c r="T620" s="233"/>
      <c r="U620" s="233"/>
      <c r="V620" s="233"/>
      <c r="W620" s="233"/>
      <c r="X620" s="233"/>
    </row>
    <row r="621" spans="1:24" s="8" customFormat="1" ht="15.75" customHeight="1" x14ac:dyDescent="0.2">
      <c r="A621" s="1"/>
      <c r="B621" s="1"/>
      <c r="C621" s="2"/>
      <c r="D621" s="1"/>
      <c r="E621" s="1"/>
      <c r="F621" s="3"/>
      <c r="G621" s="53"/>
      <c r="H621" s="53"/>
      <c r="I621" s="62"/>
      <c r="J621" s="96"/>
      <c r="K621" s="2"/>
      <c r="L621" s="2"/>
      <c r="M621" s="2"/>
      <c r="N621" s="233"/>
      <c r="O621" s="233"/>
      <c r="P621" s="233"/>
      <c r="Q621" s="233"/>
      <c r="R621" s="233"/>
      <c r="S621" s="233"/>
      <c r="T621" s="233"/>
      <c r="U621" s="233"/>
      <c r="V621" s="233"/>
      <c r="W621" s="233"/>
      <c r="X621" s="233"/>
    </row>
    <row r="622" spans="1:24" s="8" customFormat="1" ht="15.75" customHeight="1" x14ac:dyDescent="0.2">
      <c r="A622" s="1"/>
      <c r="B622" s="1"/>
      <c r="C622" s="2"/>
      <c r="D622" s="1"/>
      <c r="E622" s="1"/>
      <c r="F622" s="3"/>
      <c r="G622" s="53"/>
      <c r="H622" s="53"/>
      <c r="I622" s="62"/>
      <c r="J622" s="96"/>
      <c r="K622" s="2"/>
      <c r="L622" s="2"/>
      <c r="M622" s="2"/>
      <c r="N622" s="233"/>
      <c r="O622" s="233"/>
      <c r="P622" s="233"/>
      <c r="Q622" s="233"/>
      <c r="R622" s="233"/>
      <c r="S622" s="233"/>
      <c r="T622" s="233"/>
      <c r="U622" s="233"/>
      <c r="V622" s="233"/>
      <c r="W622" s="233"/>
      <c r="X622" s="233"/>
    </row>
    <row r="623" spans="1:24" s="8" customFormat="1" ht="15.75" customHeight="1" x14ac:dyDescent="0.2">
      <c r="A623" s="1"/>
      <c r="B623" s="1"/>
      <c r="C623" s="2"/>
      <c r="D623" s="1"/>
      <c r="E623" s="1"/>
      <c r="F623" s="3"/>
      <c r="G623" s="53"/>
      <c r="H623" s="53"/>
      <c r="I623" s="62"/>
      <c r="J623" s="96"/>
      <c r="K623" s="2"/>
      <c r="L623" s="2"/>
      <c r="M623" s="2"/>
      <c r="N623" s="233"/>
      <c r="O623" s="233"/>
      <c r="P623" s="233"/>
      <c r="Q623" s="233"/>
      <c r="R623" s="233"/>
      <c r="S623" s="233"/>
      <c r="T623" s="233"/>
      <c r="U623" s="233"/>
      <c r="V623" s="233"/>
      <c r="W623" s="233"/>
      <c r="X623" s="233"/>
    </row>
    <row r="624" spans="1:24" s="8" customFormat="1" ht="15.75" customHeight="1" x14ac:dyDescent="0.2">
      <c r="A624" s="1"/>
      <c r="B624" s="1"/>
      <c r="C624" s="2"/>
      <c r="D624" s="1"/>
      <c r="E624" s="1"/>
      <c r="F624" s="3"/>
      <c r="G624" s="53"/>
      <c r="H624" s="53"/>
      <c r="I624" s="62"/>
      <c r="J624" s="96"/>
      <c r="K624" s="2"/>
      <c r="L624" s="2"/>
      <c r="M624" s="2"/>
      <c r="N624" s="233"/>
      <c r="O624" s="233"/>
      <c r="P624" s="233"/>
      <c r="Q624" s="233"/>
      <c r="R624" s="233"/>
      <c r="S624" s="233"/>
      <c r="T624" s="233"/>
      <c r="U624" s="233"/>
      <c r="V624" s="233"/>
      <c r="W624" s="233"/>
      <c r="X624" s="233"/>
    </row>
    <row r="625" spans="1:24" s="8" customFormat="1" ht="15.75" customHeight="1" x14ac:dyDescent="0.2">
      <c r="A625" s="1"/>
      <c r="B625" s="1"/>
      <c r="C625" s="2"/>
      <c r="D625" s="1"/>
      <c r="E625" s="1"/>
      <c r="F625" s="3"/>
      <c r="G625" s="53"/>
      <c r="H625" s="53"/>
      <c r="I625" s="62"/>
      <c r="J625" s="96"/>
      <c r="K625" s="2"/>
      <c r="L625" s="2"/>
      <c r="M625" s="2"/>
      <c r="N625" s="233"/>
      <c r="O625" s="233"/>
      <c r="P625" s="233"/>
      <c r="Q625" s="233"/>
      <c r="R625" s="233"/>
      <c r="S625" s="233"/>
      <c r="T625" s="233"/>
      <c r="U625" s="233"/>
      <c r="V625" s="233"/>
      <c r="W625" s="233"/>
      <c r="X625" s="233"/>
    </row>
    <row r="626" spans="1:24" s="8" customFormat="1" ht="15.75" customHeight="1" x14ac:dyDescent="0.2">
      <c r="A626" s="1"/>
      <c r="B626" s="1"/>
      <c r="C626" s="2"/>
      <c r="D626" s="1"/>
      <c r="E626" s="1"/>
      <c r="F626" s="3"/>
      <c r="G626" s="53"/>
      <c r="H626" s="53"/>
      <c r="I626" s="62"/>
      <c r="J626" s="96"/>
      <c r="K626" s="2"/>
      <c r="L626" s="2"/>
      <c r="M626" s="2"/>
      <c r="N626" s="233"/>
      <c r="O626" s="233"/>
      <c r="P626" s="233"/>
      <c r="Q626" s="233"/>
      <c r="R626" s="233"/>
      <c r="S626" s="233"/>
      <c r="T626" s="233"/>
      <c r="U626" s="233"/>
      <c r="V626" s="233"/>
      <c r="W626" s="233"/>
      <c r="X626" s="233"/>
    </row>
    <row r="627" spans="1:24" s="8" customFormat="1" ht="15.75" customHeight="1" x14ac:dyDescent="0.2">
      <c r="A627" s="1"/>
      <c r="B627" s="1"/>
      <c r="C627" s="2"/>
      <c r="D627" s="1"/>
      <c r="E627" s="1"/>
      <c r="F627" s="3"/>
      <c r="G627" s="53"/>
      <c r="H627" s="53"/>
      <c r="I627" s="62"/>
      <c r="J627" s="96"/>
      <c r="K627" s="2"/>
      <c r="L627" s="2"/>
      <c r="M627" s="2"/>
      <c r="N627" s="233"/>
      <c r="O627" s="233"/>
      <c r="P627" s="233"/>
      <c r="Q627" s="233"/>
      <c r="R627" s="233"/>
      <c r="S627" s="233"/>
      <c r="T627" s="233"/>
      <c r="U627" s="233"/>
      <c r="V627" s="233"/>
      <c r="W627" s="233"/>
      <c r="X627" s="233"/>
    </row>
    <row r="628" spans="1:24" s="8" customFormat="1" ht="15.75" customHeight="1" x14ac:dyDescent="0.2">
      <c r="A628" s="1"/>
      <c r="B628" s="1"/>
      <c r="C628" s="2"/>
      <c r="D628" s="1"/>
      <c r="E628" s="1"/>
      <c r="F628" s="3"/>
      <c r="G628" s="53"/>
      <c r="H628" s="53"/>
      <c r="I628" s="62"/>
      <c r="J628" s="96"/>
      <c r="K628" s="2"/>
      <c r="L628" s="2"/>
      <c r="M628" s="2"/>
      <c r="N628" s="233"/>
      <c r="O628" s="233"/>
      <c r="P628" s="233"/>
      <c r="Q628" s="233"/>
      <c r="R628" s="233"/>
      <c r="S628" s="233"/>
      <c r="T628" s="233"/>
      <c r="U628" s="233"/>
      <c r="V628" s="233"/>
      <c r="W628" s="233"/>
      <c r="X628" s="233"/>
    </row>
    <row r="629" spans="1:24" s="8" customFormat="1" ht="15.75" customHeight="1" x14ac:dyDescent="0.2">
      <c r="A629" s="1"/>
      <c r="B629" s="1"/>
      <c r="C629" s="2"/>
      <c r="D629" s="1"/>
      <c r="E629" s="1"/>
      <c r="F629" s="3"/>
      <c r="G629" s="53"/>
      <c r="H629" s="53"/>
      <c r="I629" s="62"/>
      <c r="J629" s="96"/>
      <c r="K629" s="2"/>
      <c r="L629" s="2"/>
      <c r="M629" s="2"/>
      <c r="N629" s="233"/>
      <c r="O629" s="233"/>
      <c r="P629" s="233"/>
      <c r="Q629" s="233"/>
      <c r="R629" s="233"/>
      <c r="S629" s="233"/>
      <c r="T629" s="233"/>
      <c r="U629" s="233"/>
      <c r="V629" s="233"/>
      <c r="W629" s="233"/>
      <c r="X629" s="233"/>
    </row>
    <row r="630" spans="1:24" s="8" customFormat="1" ht="15.75" customHeight="1" x14ac:dyDescent="0.2">
      <c r="A630" s="1"/>
      <c r="B630" s="1"/>
      <c r="C630" s="2"/>
      <c r="D630" s="1"/>
      <c r="E630" s="1"/>
      <c r="F630" s="3"/>
      <c r="G630" s="53"/>
      <c r="H630" s="53"/>
      <c r="I630" s="62"/>
      <c r="J630" s="96"/>
      <c r="K630" s="2"/>
      <c r="L630" s="2"/>
      <c r="M630" s="2"/>
      <c r="N630" s="233"/>
      <c r="O630" s="233"/>
      <c r="P630" s="233"/>
      <c r="Q630" s="233"/>
      <c r="R630" s="233"/>
      <c r="S630" s="233"/>
      <c r="T630" s="233"/>
      <c r="U630" s="233"/>
      <c r="V630" s="233"/>
      <c r="W630" s="233"/>
      <c r="X630" s="233"/>
    </row>
    <row r="631" spans="1:24" s="8" customFormat="1" ht="15.75" customHeight="1" x14ac:dyDescent="0.2">
      <c r="A631" s="1"/>
      <c r="B631" s="1"/>
      <c r="C631" s="2"/>
      <c r="D631" s="1"/>
      <c r="E631" s="1"/>
      <c r="F631" s="3"/>
      <c r="G631" s="53"/>
      <c r="H631" s="53"/>
      <c r="I631" s="62"/>
      <c r="J631" s="96"/>
      <c r="K631" s="2"/>
      <c r="L631" s="2"/>
      <c r="M631" s="2"/>
      <c r="N631" s="233"/>
      <c r="O631" s="233"/>
      <c r="P631" s="233"/>
      <c r="Q631" s="233"/>
      <c r="R631" s="233"/>
      <c r="S631" s="233"/>
      <c r="T631" s="233"/>
      <c r="U631" s="233"/>
      <c r="V631" s="233"/>
      <c r="W631" s="233"/>
      <c r="X631" s="233"/>
    </row>
    <row r="632" spans="1:24" s="8" customFormat="1" ht="15.75" customHeight="1" x14ac:dyDescent="0.2">
      <c r="A632" s="1"/>
      <c r="B632" s="1"/>
      <c r="C632" s="2"/>
      <c r="D632" s="1"/>
      <c r="E632" s="1"/>
      <c r="F632" s="3"/>
      <c r="G632" s="53"/>
      <c r="H632" s="53"/>
      <c r="I632" s="62"/>
      <c r="J632" s="96"/>
      <c r="K632" s="2"/>
      <c r="L632" s="2"/>
      <c r="M632" s="2"/>
      <c r="N632" s="233"/>
      <c r="O632" s="233"/>
      <c r="P632" s="233"/>
      <c r="Q632" s="233"/>
      <c r="R632" s="233"/>
      <c r="S632" s="233"/>
      <c r="T632" s="233"/>
      <c r="U632" s="233"/>
      <c r="V632" s="233"/>
      <c r="W632" s="233"/>
      <c r="X632" s="233"/>
    </row>
    <row r="633" spans="1:24" s="8" customFormat="1" ht="15.75" customHeight="1" x14ac:dyDescent="0.2">
      <c r="A633" s="1"/>
      <c r="B633" s="1"/>
      <c r="C633" s="2"/>
      <c r="D633" s="1"/>
      <c r="E633" s="1"/>
      <c r="F633" s="3"/>
      <c r="G633" s="53"/>
      <c r="H633" s="53"/>
      <c r="I633" s="62"/>
      <c r="J633" s="96"/>
      <c r="K633" s="2"/>
      <c r="L633" s="2"/>
      <c r="M633" s="2"/>
      <c r="N633" s="233"/>
      <c r="O633" s="233"/>
      <c r="P633" s="233"/>
      <c r="Q633" s="233"/>
      <c r="R633" s="233"/>
      <c r="S633" s="233"/>
      <c r="T633" s="233"/>
      <c r="U633" s="233"/>
      <c r="V633" s="233"/>
      <c r="W633" s="233"/>
      <c r="X633" s="233"/>
    </row>
    <row r="634" spans="1:24" s="8" customFormat="1" ht="15.75" customHeight="1" x14ac:dyDescent="0.2">
      <c r="A634" s="1"/>
      <c r="B634" s="1"/>
      <c r="C634" s="2"/>
      <c r="D634" s="1"/>
      <c r="E634" s="1"/>
      <c r="F634" s="3"/>
      <c r="G634" s="53"/>
      <c r="H634" s="53"/>
      <c r="I634" s="62"/>
      <c r="J634" s="96"/>
      <c r="K634" s="2"/>
      <c r="L634" s="2"/>
      <c r="M634" s="2"/>
      <c r="N634" s="233"/>
      <c r="O634" s="233"/>
      <c r="P634" s="233"/>
      <c r="Q634" s="233"/>
      <c r="R634" s="233"/>
      <c r="S634" s="233"/>
      <c r="T634" s="233"/>
      <c r="U634" s="233"/>
      <c r="V634" s="233"/>
      <c r="W634" s="233"/>
      <c r="X634" s="233"/>
    </row>
    <row r="635" spans="1:24" s="8" customFormat="1" ht="15.75" customHeight="1" x14ac:dyDescent="0.2">
      <c r="A635" s="1"/>
      <c r="B635" s="1"/>
      <c r="C635" s="2"/>
      <c r="D635" s="1"/>
      <c r="E635" s="1"/>
      <c r="F635" s="3"/>
      <c r="G635" s="53"/>
      <c r="H635" s="53"/>
      <c r="I635" s="62"/>
      <c r="J635" s="96"/>
      <c r="K635" s="2"/>
      <c r="L635" s="2"/>
      <c r="M635" s="2"/>
      <c r="N635" s="233"/>
      <c r="O635" s="233"/>
      <c r="P635" s="233"/>
      <c r="Q635" s="233"/>
      <c r="R635" s="233"/>
      <c r="S635" s="233"/>
      <c r="T635" s="233"/>
      <c r="U635" s="233"/>
      <c r="V635" s="233"/>
      <c r="W635" s="233"/>
      <c r="X635" s="233"/>
    </row>
    <row r="636" spans="1:24" s="8" customFormat="1" ht="15.75" customHeight="1" x14ac:dyDescent="0.2">
      <c r="A636" s="1"/>
      <c r="B636" s="1"/>
      <c r="C636" s="2"/>
      <c r="D636" s="1"/>
      <c r="E636" s="1"/>
      <c r="F636" s="3"/>
      <c r="G636" s="53"/>
      <c r="H636" s="53"/>
      <c r="I636" s="62"/>
      <c r="J636" s="96"/>
      <c r="K636" s="2"/>
      <c r="L636" s="2"/>
      <c r="M636" s="2"/>
      <c r="N636" s="233"/>
      <c r="O636" s="233"/>
      <c r="P636" s="233"/>
      <c r="Q636" s="233"/>
      <c r="R636" s="233"/>
      <c r="S636" s="233"/>
      <c r="T636" s="233"/>
      <c r="U636" s="233"/>
      <c r="V636" s="233"/>
      <c r="W636" s="233"/>
      <c r="X636" s="233"/>
    </row>
    <row r="637" spans="1:24" s="8" customFormat="1" ht="15.75" customHeight="1" x14ac:dyDescent="0.2">
      <c r="A637" s="1"/>
      <c r="B637" s="1"/>
      <c r="C637" s="2"/>
      <c r="D637" s="1"/>
      <c r="E637" s="1"/>
      <c r="F637" s="3"/>
      <c r="G637" s="53"/>
      <c r="H637" s="53"/>
      <c r="I637" s="62"/>
      <c r="J637" s="96"/>
      <c r="K637" s="2"/>
      <c r="L637" s="2"/>
      <c r="M637" s="2"/>
      <c r="N637" s="233"/>
      <c r="O637" s="233"/>
      <c r="P637" s="233"/>
      <c r="Q637" s="233"/>
      <c r="R637" s="233"/>
      <c r="S637" s="233"/>
      <c r="T637" s="233"/>
      <c r="U637" s="233"/>
      <c r="V637" s="233"/>
      <c r="W637" s="233"/>
      <c r="X637" s="233"/>
    </row>
    <row r="638" spans="1:24" s="8" customFormat="1" ht="15.75" customHeight="1" x14ac:dyDescent="0.2">
      <c r="A638" s="1"/>
      <c r="B638" s="1"/>
      <c r="C638" s="2"/>
      <c r="D638" s="1"/>
      <c r="E638" s="1"/>
      <c r="F638" s="3"/>
      <c r="G638" s="53"/>
      <c r="H638" s="53"/>
      <c r="I638" s="62"/>
      <c r="J638" s="96"/>
      <c r="K638" s="2"/>
      <c r="L638" s="2"/>
      <c r="M638" s="2"/>
      <c r="N638" s="233"/>
      <c r="O638" s="233"/>
      <c r="P638" s="233"/>
      <c r="Q638" s="233"/>
      <c r="R638" s="233"/>
      <c r="S638" s="233"/>
      <c r="T638" s="233"/>
      <c r="U638" s="233"/>
      <c r="V638" s="233"/>
      <c r="W638" s="233"/>
      <c r="X638" s="233"/>
    </row>
    <row r="639" spans="1:24" s="8" customFormat="1" ht="15.75" customHeight="1" x14ac:dyDescent="0.2">
      <c r="A639" s="1"/>
      <c r="B639" s="1"/>
      <c r="C639" s="2"/>
      <c r="D639" s="1"/>
      <c r="E639" s="1"/>
      <c r="F639" s="3"/>
      <c r="G639" s="53"/>
      <c r="H639" s="53"/>
      <c r="I639" s="62"/>
      <c r="J639" s="96"/>
      <c r="K639" s="2"/>
      <c r="L639" s="2"/>
      <c r="M639" s="2"/>
      <c r="N639" s="233"/>
      <c r="O639" s="233"/>
      <c r="P639" s="233"/>
      <c r="Q639" s="233"/>
      <c r="R639" s="233"/>
      <c r="S639" s="233"/>
      <c r="T639" s="233"/>
      <c r="U639" s="233"/>
      <c r="V639" s="233"/>
      <c r="W639" s="233"/>
      <c r="X639" s="233"/>
    </row>
    <row r="640" spans="1:24" s="8" customFormat="1" ht="15.75" customHeight="1" x14ac:dyDescent="0.2">
      <c r="A640" s="1"/>
      <c r="B640" s="1"/>
      <c r="C640" s="2"/>
      <c r="D640" s="1"/>
      <c r="E640" s="1"/>
      <c r="F640" s="3"/>
      <c r="G640" s="53"/>
      <c r="H640" s="53"/>
      <c r="I640" s="62"/>
      <c r="J640" s="96"/>
      <c r="K640" s="2"/>
      <c r="L640" s="2"/>
      <c r="M640" s="2"/>
      <c r="N640" s="233"/>
      <c r="O640" s="233"/>
      <c r="P640" s="233"/>
      <c r="Q640" s="233"/>
      <c r="R640" s="233"/>
      <c r="S640" s="233"/>
      <c r="T640" s="233"/>
      <c r="U640" s="233"/>
      <c r="V640" s="233"/>
      <c r="W640" s="233"/>
      <c r="X640" s="233"/>
    </row>
    <row r="641" spans="1:24" s="8" customFormat="1" ht="15.75" customHeight="1" x14ac:dyDescent="0.2">
      <c r="A641" s="1"/>
      <c r="B641" s="1"/>
      <c r="C641" s="2"/>
      <c r="D641" s="1"/>
      <c r="E641" s="1"/>
      <c r="F641" s="3"/>
      <c r="G641" s="53"/>
      <c r="H641" s="53"/>
      <c r="I641" s="62"/>
      <c r="J641" s="96"/>
      <c r="K641" s="2"/>
      <c r="L641" s="2"/>
      <c r="M641" s="2"/>
      <c r="N641" s="233"/>
      <c r="O641" s="233"/>
      <c r="P641" s="233"/>
      <c r="Q641" s="233"/>
      <c r="R641" s="233"/>
      <c r="S641" s="233"/>
      <c r="T641" s="233"/>
      <c r="U641" s="233"/>
      <c r="V641" s="233"/>
      <c r="W641" s="233"/>
      <c r="X641" s="233"/>
    </row>
    <row r="642" spans="1:24" s="8" customFormat="1" ht="15.75" customHeight="1" x14ac:dyDescent="0.2">
      <c r="A642" s="1"/>
      <c r="B642" s="1"/>
      <c r="C642" s="2"/>
      <c r="D642" s="1"/>
      <c r="E642" s="1"/>
      <c r="F642" s="3"/>
      <c r="G642" s="53"/>
      <c r="H642" s="53"/>
      <c r="I642" s="62"/>
      <c r="J642" s="96"/>
      <c r="K642" s="2"/>
      <c r="L642" s="2"/>
      <c r="M642" s="2"/>
      <c r="N642" s="233"/>
      <c r="O642" s="233"/>
      <c r="P642" s="233"/>
      <c r="Q642" s="233"/>
      <c r="R642" s="233"/>
      <c r="S642" s="233"/>
      <c r="T642" s="233"/>
      <c r="U642" s="233"/>
      <c r="V642" s="233"/>
      <c r="W642" s="233"/>
      <c r="X642" s="233"/>
    </row>
    <row r="643" spans="1:24" s="8" customFormat="1" ht="15.75" customHeight="1" x14ac:dyDescent="0.2">
      <c r="A643" s="1"/>
      <c r="B643" s="1"/>
      <c r="C643" s="2"/>
      <c r="D643" s="1"/>
      <c r="E643" s="1"/>
      <c r="F643" s="3"/>
      <c r="G643" s="53"/>
      <c r="H643" s="53"/>
      <c r="I643" s="62"/>
      <c r="J643" s="96"/>
      <c r="K643" s="2"/>
      <c r="L643" s="2"/>
      <c r="M643" s="2"/>
      <c r="N643" s="233"/>
      <c r="O643" s="233"/>
      <c r="P643" s="233"/>
      <c r="Q643" s="233"/>
      <c r="R643" s="233"/>
      <c r="S643" s="233"/>
      <c r="T643" s="233"/>
      <c r="U643" s="233"/>
      <c r="V643" s="233"/>
      <c r="W643" s="233"/>
      <c r="X643" s="233"/>
    </row>
    <row r="644" spans="1:24" s="8" customFormat="1" ht="15.75" customHeight="1" x14ac:dyDescent="0.2">
      <c r="A644" s="1"/>
      <c r="B644" s="1"/>
      <c r="C644" s="2"/>
      <c r="D644" s="1"/>
      <c r="E644" s="1"/>
      <c r="F644" s="3"/>
      <c r="G644" s="53"/>
      <c r="H644" s="53"/>
      <c r="I644" s="62"/>
      <c r="J644" s="96"/>
      <c r="K644" s="2"/>
      <c r="L644" s="2"/>
      <c r="M644" s="2"/>
      <c r="N644" s="233"/>
      <c r="O644" s="233"/>
      <c r="P644" s="233"/>
      <c r="Q644" s="233"/>
      <c r="R644" s="233"/>
      <c r="S644" s="233"/>
      <c r="T644" s="233"/>
      <c r="U644" s="233"/>
      <c r="V644" s="233"/>
      <c r="W644" s="233"/>
      <c r="X644" s="233"/>
    </row>
    <row r="645" spans="1:24" s="8" customFormat="1" ht="15.75" customHeight="1" x14ac:dyDescent="0.2">
      <c r="A645" s="1"/>
      <c r="B645" s="1"/>
      <c r="C645" s="2"/>
      <c r="D645" s="1"/>
      <c r="E645" s="1"/>
      <c r="F645" s="3"/>
      <c r="G645" s="53"/>
      <c r="H645" s="53"/>
      <c r="I645" s="62"/>
      <c r="J645" s="96"/>
      <c r="K645" s="2"/>
      <c r="L645" s="2"/>
      <c r="M645" s="2"/>
      <c r="N645" s="233"/>
      <c r="O645" s="233"/>
      <c r="P645" s="233"/>
      <c r="Q645" s="233"/>
      <c r="R645" s="233"/>
      <c r="S645" s="233"/>
      <c r="T645" s="233"/>
      <c r="U645" s="233"/>
      <c r="V645" s="233"/>
      <c r="W645" s="233"/>
      <c r="X645" s="233"/>
    </row>
    <row r="646" spans="1:24" s="8" customFormat="1" ht="15.75" customHeight="1" x14ac:dyDescent="0.2">
      <c r="A646" s="1"/>
      <c r="B646" s="1"/>
      <c r="C646" s="2"/>
      <c r="D646" s="1"/>
      <c r="E646" s="1"/>
      <c r="F646" s="3"/>
      <c r="G646" s="53"/>
      <c r="H646" s="53"/>
      <c r="I646" s="62"/>
      <c r="J646" s="96"/>
      <c r="K646" s="2"/>
      <c r="L646" s="2"/>
      <c r="M646" s="2"/>
      <c r="N646" s="233"/>
      <c r="O646" s="233"/>
      <c r="P646" s="233"/>
      <c r="Q646" s="233"/>
      <c r="R646" s="233"/>
      <c r="S646" s="233"/>
      <c r="T646" s="233"/>
      <c r="U646" s="233"/>
      <c r="V646" s="233"/>
      <c r="W646" s="233"/>
      <c r="X646" s="233"/>
    </row>
    <row r="647" spans="1:24" s="8" customFormat="1" ht="15.75" customHeight="1" x14ac:dyDescent="0.2">
      <c r="A647" s="1"/>
      <c r="B647" s="1"/>
      <c r="C647" s="2"/>
      <c r="D647" s="1"/>
      <c r="E647" s="1"/>
      <c r="F647" s="3"/>
      <c r="G647" s="53"/>
      <c r="H647" s="53"/>
      <c r="I647" s="62"/>
      <c r="J647" s="96"/>
      <c r="K647" s="2"/>
      <c r="L647" s="2"/>
      <c r="M647" s="2"/>
      <c r="N647" s="233"/>
      <c r="O647" s="233"/>
      <c r="P647" s="233"/>
      <c r="Q647" s="233"/>
      <c r="R647" s="233"/>
      <c r="S647" s="233"/>
      <c r="T647" s="233"/>
      <c r="U647" s="233"/>
      <c r="V647" s="233"/>
      <c r="W647" s="233"/>
      <c r="X647" s="233"/>
    </row>
    <row r="648" spans="1:24" s="8" customFormat="1" ht="15.75" customHeight="1" x14ac:dyDescent="0.2">
      <c r="A648" s="1"/>
      <c r="B648" s="1"/>
      <c r="C648" s="2"/>
      <c r="D648" s="1"/>
      <c r="E648" s="1"/>
      <c r="F648" s="3"/>
      <c r="G648" s="53"/>
      <c r="H648" s="53"/>
      <c r="I648" s="62"/>
      <c r="J648" s="96"/>
      <c r="K648" s="2"/>
      <c r="L648" s="2"/>
      <c r="M648" s="2"/>
      <c r="N648" s="233"/>
      <c r="O648" s="233"/>
      <c r="P648" s="233"/>
      <c r="Q648" s="233"/>
      <c r="R648" s="233"/>
      <c r="S648" s="233"/>
      <c r="T648" s="233"/>
      <c r="U648" s="233"/>
      <c r="V648" s="233"/>
      <c r="W648" s="233"/>
      <c r="X648" s="233"/>
    </row>
  </sheetData>
  <sheetProtection password="C5E4" sheet="1" objects="1" scenarios="1"/>
  <pageMargins left="0.4" right="0.32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4</vt:i4>
      </vt:variant>
    </vt:vector>
  </HeadingPairs>
  <TitlesOfParts>
    <vt:vector size="21" baseType="lpstr">
      <vt:lpstr>Title</vt:lpstr>
      <vt:lpstr>Soil&amp;Crop Data_</vt:lpstr>
      <vt:lpstr>Input_</vt:lpstr>
      <vt:lpstr>Budget_</vt:lpstr>
      <vt:lpstr>Mgmt Chart_</vt:lpstr>
      <vt:lpstr>Weather_</vt:lpstr>
      <vt:lpstr>Crop Coeff_</vt:lpstr>
      <vt:lpstr>Summary_</vt:lpstr>
      <vt:lpstr>Budget (2)</vt:lpstr>
      <vt:lpstr>Input</vt:lpstr>
      <vt:lpstr>Budget</vt:lpstr>
      <vt:lpstr>Mgmt Chart</vt:lpstr>
      <vt:lpstr>Summary</vt:lpstr>
      <vt:lpstr>Crop Coeff</vt:lpstr>
      <vt:lpstr>Soil&amp;Crop Data</vt:lpstr>
      <vt:lpstr>Wthr Sta.</vt:lpstr>
      <vt:lpstr>Sheet1</vt:lpstr>
      <vt:lpstr>Budget!Print_Area</vt:lpstr>
      <vt:lpstr>'Budget (2)'!Print_Area</vt:lpstr>
      <vt:lpstr>Input!Print_Area</vt:lpstr>
      <vt:lpstr>Summary!Print_Area</vt:lpstr>
    </vt:vector>
  </TitlesOfParts>
  <Company>Biological &amp; Agricultural Engineering Dept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KSU</dc:creator>
  <cp:lastModifiedBy>Raghav Joshi</cp:lastModifiedBy>
  <cp:lastPrinted>2001-04-19T16:08:03Z</cp:lastPrinted>
  <dcterms:created xsi:type="dcterms:W3CDTF">1998-03-10T17:07:12Z</dcterms:created>
  <dcterms:modified xsi:type="dcterms:W3CDTF">2024-10-29T21:34:29Z</dcterms:modified>
</cp:coreProperties>
</file>