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15 May/"/>
    </mc:Choice>
  </mc:AlternateContent>
  <xr:revisionPtr revIDLastSave="2" documentId="8_{5047F54E-1BCF-4A0A-9D15-7AABB4585B14}" xr6:coauthVersionLast="47" xr6:coauthVersionMax="47" xr10:uidLastSave="{5DF23570-8E74-4CA8-99B2-2BA49131F8E2}"/>
  <bookViews>
    <workbookView xWindow="25095" yWindow="0" windowWidth="13125" windowHeight="15135" tabRatio="778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Mgmt Chart_" sheetId="17" r:id="rId6"/>
    <sheet name="Weather_" sheetId="21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4" l="1"/>
  <c r="C115" i="14"/>
  <c r="C109" i="14"/>
  <c r="C104" i="14"/>
  <c r="C84" i="14"/>
  <c r="C72" i="14"/>
  <c r="C65" i="14"/>
  <c r="D65" i="14" s="1"/>
  <c r="C59" i="14"/>
  <c r="C45" i="14"/>
  <c r="D45" i="14" s="1"/>
  <c r="C36" i="14"/>
  <c r="D36" i="14" s="1"/>
  <c r="C19" i="14"/>
  <c r="D42" i="14"/>
  <c r="D43" i="14"/>
  <c r="D44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34" i="14"/>
  <c r="D35" i="14"/>
  <c r="D37" i="14"/>
  <c r="D38" i="14"/>
  <c r="D39" i="14"/>
  <c r="D40" i="14"/>
  <c r="D41" i="14"/>
  <c r="D23" i="14"/>
  <c r="D24" i="14"/>
  <c r="D25" i="14"/>
  <c r="D26" i="14"/>
  <c r="D27" i="14"/>
  <c r="D28" i="14"/>
  <c r="D29" i="14"/>
  <c r="D30" i="14"/>
  <c r="D31" i="14"/>
  <c r="D32" i="14"/>
  <c r="D33" i="14"/>
  <c r="D18" i="14"/>
  <c r="D19" i="14"/>
  <c r="D20" i="14"/>
  <c r="D21" i="14"/>
  <c r="D22" i="14"/>
  <c r="D17" i="14"/>
  <c r="V17" i="14"/>
  <c r="C125" i="19"/>
  <c r="C126" i="19" s="1"/>
  <c r="C127" i="19" s="1"/>
  <c r="C128" i="19" s="1"/>
  <c r="C129" i="19" s="1"/>
  <c r="C124" i="19"/>
  <c r="A127" i="19"/>
  <c r="A128" i="19"/>
  <c r="A129" i="19"/>
  <c r="A130" i="19"/>
  <c r="A131" i="19"/>
  <c r="A132" i="19"/>
  <c r="A133" i="19"/>
  <c r="A134" i="19"/>
  <c r="A135" i="19"/>
  <c r="A126" i="19"/>
  <c r="A125" i="19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A18" i="14" l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Z34" i="14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P17" i="14"/>
  <c r="K132" i="14"/>
  <c r="K154" i="14"/>
  <c r="K139" i="14"/>
  <c r="K155" i="14"/>
  <c r="K140" i="14"/>
  <c r="K156" i="14"/>
  <c r="C13" i="19"/>
  <c r="C14" i="19" s="1"/>
  <c r="C15" i="19" s="1"/>
  <c r="P18" i="14"/>
  <c r="A14" i="19"/>
  <c r="B13" i="19"/>
  <c r="B12" i="19"/>
  <c r="E12" i="19"/>
  <c r="X17" i="14" s="1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T17" i="14" s="1"/>
  <c r="D13" i="19"/>
  <c r="D14" i="19"/>
  <c r="P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P20" i="14"/>
  <c r="O19" i="14"/>
  <c r="R18" i="14"/>
  <c r="Q18" i="14" s="1"/>
  <c r="S18" i="14" s="1"/>
  <c r="T18" i="14" s="1"/>
  <c r="A16" i="19"/>
  <c r="B15" i="19"/>
  <c r="C17" i="19"/>
  <c r="D16" i="19"/>
  <c r="K18" i="14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U18" i="14" l="1"/>
  <c r="R19" i="14"/>
  <c r="Q19" i="14" s="1"/>
  <c r="P21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P22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V19" i="14"/>
  <c r="J19" i="14"/>
  <c r="K20" i="14" s="1"/>
  <c r="H19" i="14"/>
  <c r="X19" i="14" s="1"/>
  <c r="S20" i="14"/>
  <c r="T20" i="14" s="1"/>
  <c r="U20" i="14"/>
  <c r="R21" i="14"/>
  <c r="Q21" i="14" s="1"/>
  <c r="P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V21" i="14"/>
  <c r="J21" i="14"/>
  <c r="K22" i="14" s="1"/>
  <c r="H21" i="14"/>
  <c r="X21" i="14" s="1"/>
  <c r="S22" i="14"/>
  <c r="T22" i="14" s="1"/>
  <c r="U22" i="14"/>
  <c r="P25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V23" i="14"/>
  <c r="X23" i="14"/>
  <c r="H23" i="14"/>
  <c r="J23" i="14"/>
  <c r="K24" i="14" s="1"/>
  <c r="S24" i="14"/>
  <c r="T24" i="14" s="1"/>
  <c r="U24" i="14"/>
  <c r="J24" i="14" s="1"/>
  <c r="K25" i="14" s="1"/>
  <c r="P27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I24" i="14" l="1"/>
  <c r="V24" i="14"/>
  <c r="H24" i="14"/>
  <c r="X24" i="14"/>
  <c r="R26" i="14"/>
  <c r="Q26" i="14" s="1"/>
  <c r="S26" i="14" s="1"/>
  <c r="T26" i="14" s="1"/>
  <c r="P28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P29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P30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P31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P33" i="14" l="1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/>
  <c r="S32" i="14" s="1"/>
  <c r="T32" i="14" s="1"/>
  <c r="P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P36" i="14" l="1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P37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P38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P41" i="14" l="1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3" i="14" l="1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P44" i="14" l="1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 s="1"/>
  <c r="S43" i="14" s="1"/>
  <c r="T43" i="14" s="1"/>
  <c r="P45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K33" i="14" l="1"/>
  <c r="R44" i="14"/>
  <c r="Q44" i="14" s="1"/>
  <c r="S44" i="14" s="1"/>
  <c r="T44" i="14" s="1"/>
  <c r="P46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P47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P49" i="14" l="1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P51" i="14" l="1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P52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P53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P54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K38" i="14" l="1"/>
  <c r="P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P57" i="14" l="1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K39" i="14" l="1"/>
  <c r="R56" i="14"/>
  <c r="Q56" i="14" s="1"/>
  <c r="S56" i="14" s="1"/>
  <c r="T56" i="14" s="1"/>
  <c r="P58" i="14"/>
  <c r="O57" i="14"/>
  <c r="A54" i="19"/>
  <c r="B53" i="19"/>
  <c r="C55" i="19"/>
  <c r="D54" i="19"/>
  <c r="I39" i="14"/>
  <c r="X39" i="14" s="1"/>
  <c r="H39" i="14"/>
  <c r="J39" i="14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9" i="14" l="1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K40" i="14" l="1"/>
  <c r="P60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P61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P62" i="14"/>
  <c r="O61" i="14"/>
  <c r="A58" i="19"/>
  <c r="B57" i="19"/>
  <c r="C59" i="19"/>
  <c r="D58" i="19"/>
  <c r="H41" i="13"/>
  <c r="V41" i="13" s="1"/>
  <c r="I41" i="13"/>
  <c r="G41" i="13"/>
  <c r="H41" i="14"/>
  <c r="J41" i="14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P63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K42" i="14" l="1"/>
  <c r="P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P65" i="14" l="1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P66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P68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P69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P70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 s="1"/>
  <c r="S69" i="14" s="1"/>
  <c r="T69" i="14" s="1"/>
  <c r="P71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 s="1"/>
  <c r="S70" i="14" s="1"/>
  <c r="T70" i="14" s="1"/>
  <c r="P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P73" i="14" l="1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P75" i="14" l="1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P76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P77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P78" i="14" l="1"/>
  <c r="O77" i="14"/>
  <c r="R76" i="14"/>
  <c r="Q76" i="14" s="1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 s="1"/>
  <c r="S77" i="14" s="1"/>
  <c r="T77" i="14" s="1"/>
  <c r="P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K50" i="14" l="1"/>
  <c r="P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P81" i="14" l="1"/>
  <c r="O80" i="14"/>
  <c r="R79" i="14"/>
  <c r="Q79" i="14" s="1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3" i="14" l="1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P84" i="14" l="1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P85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K53" i="14" l="1"/>
  <c r="R84" i="14"/>
  <c r="Q84" i="14" s="1"/>
  <c r="S84" i="14" s="1"/>
  <c r="T84" i="14" s="1"/>
  <c r="P86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P87" i="14" l="1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P89" i="14" l="1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P92" i="14" l="1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P93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P94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 s="1"/>
  <c r="S93" i="14" s="1"/>
  <c r="T93" i="14" s="1"/>
  <c r="P95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6" i="14" l="1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P97" i="14" l="1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 s="1"/>
  <c r="S96" i="14" s="1"/>
  <c r="T96" i="14" s="1"/>
  <c r="P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P99" i="14" l="1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P100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/>
  <c r="S99" i="14" s="1"/>
  <c r="T99" i="14" s="1"/>
  <c r="P101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P102" i="14" l="1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P103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 s="1"/>
  <c r="S102" i="14" s="1"/>
  <c r="T102" i="14" s="1"/>
  <c r="P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P105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7" i="14" l="1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P108" i="14" l="1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P109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P110" i="14" l="1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P111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2" i="14"/>
  <c r="O111" i="14"/>
  <c r="A108" i="19"/>
  <c r="B107" i="19"/>
  <c r="C109" i="19"/>
  <c r="D108" i="19"/>
  <c r="I66" i="14"/>
  <c r="X66" i="14" s="1"/>
  <c r="H66" i="14"/>
  <c r="J66" i="14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P113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K67" i="14" l="1"/>
  <c r="R112" i="14"/>
  <c r="Q112" i="14" s="1"/>
  <c r="S112" i="14" s="1"/>
  <c r="T112" i="14" s="1"/>
  <c r="P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P116" i="14" l="1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P117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P118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P119" i="14" l="1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K70" i="14" l="1"/>
  <c r="R118" i="14"/>
  <c r="Q118" i="14" s="1"/>
  <c r="S118" i="14" s="1"/>
  <c r="T118" i="14" s="1"/>
  <c r="P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P121" i="14" l="1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P122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P123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P124" i="14" l="1"/>
  <c r="P125" i="14" s="1"/>
  <c r="P126" i="14" s="1"/>
  <c r="P127" i="14" s="1"/>
  <c r="R123" i="14"/>
  <c r="Q123" i="14" s="1"/>
  <c r="S123" i="14" s="1"/>
  <c r="T123" i="14" s="1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 s="1"/>
  <c r="S124" i="14" s="1"/>
  <c r="T124" i="14" s="1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O126" i="14"/>
  <c r="A123" i="19"/>
  <c r="B122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O127" i="14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O128" i="14" l="1"/>
  <c r="R127" i="14"/>
  <c r="Q127" i="14" s="1"/>
  <c r="S127" i="14" s="1"/>
  <c r="T127" i="14" s="1"/>
  <c r="B124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O129" i="14" l="1"/>
  <c r="D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O130" i="14" l="1"/>
  <c r="B126" i="19"/>
  <c r="D127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O131" i="14"/>
  <c r="D128" i="19"/>
  <c r="B127" i="19"/>
  <c r="I76" i="2"/>
  <c r="H76" i="2"/>
  <c r="V76" i="2" s="1"/>
  <c r="G76" i="2"/>
  <c r="E72" i="3" s="1"/>
  <c r="I76" i="14"/>
  <c r="H76" i="14"/>
  <c r="J76" i="14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O132" i="14" l="1"/>
  <c r="B128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K77" i="14" l="1"/>
  <c r="O133" i="14"/>
  <c r="C131" i="19"/>
  <c r="D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O134" i="14" l="1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O135" i="14" l="1"/>
  <c r="C133" i="19"/>
  <c r="D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O136" i="14" l="1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O137" i="14"/>
  <c r="C135" i="19"/>
  <c r="D134" i="19"/>
  <c r="B133" i="19"/>
  <c r="H79" i="13"/>
  <c r="V79" i="13" s="1"/>
  <c r="I79" i="13"/>
  <c r="G79" i="13"/>
  <c r="I79" i="14"/>
  <c r="X79" i="14" s="1"/>
  <c r="J79" i="14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O138" i="14" l="1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K8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O140" i="14" l="1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O141" i="14" l="1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O142" i="14" l="1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O143" i="14" l="1"/>
  <c r="A140" i="19"/>
  <c r="B139" i="19"/>
  <c r="C141" i="19"/>
  <c r="D141" i="19" s="1"/>
  <c r="D140" i="19"/>
  <c r="I82" i="14"/>
  <c r="X82" i="14" s="1"/>
  <c r="H82" i="14"/>
  <c r="J82" i="14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O144" i="14" l="1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K83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O146" i="14" l="1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O147" i="14" l="1"/>
  <c r="A144" i="19"/>
  <c r="B143" i="19"/>
  <c r="J84" i="14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O148" i="14" l="1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K85" i="14" l="1"/>
  <c r="O149" i="14"/>
  <c r="A146" i="19"/>
  <c r="B145" i="19"/>
  <c r="J85" i="14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O150" i="14" l="1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K86" i="14" l="1"/>
  <c r="O151" i="14"/>
  <c r="A148" i="19"/>
  <c r="B147" i="19"/>
  <c r="H86" i="14"/>
  <c r="I86" i="14"/>
  <c r="X86" i="14" s="1"/>
  <c r="J86" i="14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O152" i="14" l="1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K87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O154" i="14" l="1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O155" i="14" l="1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O156" i="14" l="1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O157" i="14" l="1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O158" i="14" l="1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O159" i="14" l="1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O160" i="14" l="1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O161" i="14" l="1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O163" i="14" l="1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O164" i="14" l="1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O165" i="14" l="1"/>
  <c r="A162" i="19"/>
  <c r="B162" i="19" s="1"/>
  <c r="B161" i="19"/>
  <c r="H93" i="14"/>
  <c r="I93" i="14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X93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U99" i="14"/>
  <c r="V99" i="14" s="1"/>
  <c r="J98" i="14"/>
  <c r="K99" i="14" s="1"/>
  <c r="X97" i="14"/>
  <c r="X98" i="14"/>
  <c r="H99" i="14"/>
  <c r="U100" i="14"/>
  <c r="V100" i="14" s="1"/>
  <c r="J99" i="14"/>
  <c r="K100" i="14" s="1"/>
  <c r="I99" i="14"/>
  <c r="X99" i="14" s="1"/>
  <c r="V97" i="13"/>
  <c r="U101" i="14" l="1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K127" i="14" s="1"/>
  <c r="U127" i="14"/>
  <c r="V127" i="14" s="1"/>
  <c r="X126" i="14" l="1"/>
  <c r="J127" i="14"/>
  <c r="I127" i="14"/>
  <c r="H127" i="14"/>
  <c r="X127" i="14" l="1"/>
  <c r="J128" i="14"/>
  <c r="I128" i="14"/>
  <c r="H128" i="14"/>
  <c r="J129" i="14" l="1"/>
  <c r="I129" i="14"/>
  <c r="H129" i="14"/>
  <c r="J130" i="14" l="1"/>
  <c r="I130" i="14"/>
  <c r="H130" i="14"/>
  <c r="J131" i="14" l="1"/>
  <c r="I131" i="14"/>
  <c r="H131" i="14"/>
  <c r="J132" i="14" l="1"/>
  <c r="K133" i="14" s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K137" i="14" s="1"/>
  <c r="I136" i="14"/>
  <c r="H136" i="14"/>
  <c r="J137" i="14" l="1"/>
  <c r="K138" i="14" s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K157" i="14" s="1"/>
  <c r="I156" i="14"/>
  <c r="H156" i="14"/>
  <c r="J157" i="14" l="1"/>
  <c r="K158" i="14" s="1"/>
  <c r="I157" i="14"/>
  <c r="H157" i="14"/>
  <c r="I158" i="14" l="1"/>
  <c r="H158" i="14"/>
  <c r="J158" i="14"/>
  <c r="K159" i="14" s="1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4" i="14" l="1"/>
  <c r="I164" i="14"/>
  <c r="H164" i="14"/>
  <c r="J163" i="14"/>
  <c r="K164" i="14" s="1"/>
  <c r="I163" i="14"/>
  <c r="H163" i="14"/>
  <c r="J165" i="14" l="1"/>
  <c r="I165" i="14"/>
  <c r="H165" i="14"/>
  <c r="J166" i="14" l="1"/>
  <c r="I166" i="14"/>
  <c r="H166" i="14"/>
  <c r="J167" i="14" l="1"/>
  <c r="I167" i="14"/>
  <c r="H167" i="14"/>
</calcChain>
</file>

<file path=xl/sharedStrings.xml><?xml version="1.0" encoding="utf-8"?>
<sst xmlns="http://schemas.openxmlformats.org/spreadsheetml/2006/main" count="1127" uniqueCount="466">
  <si>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</si>
  <si>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</si>
  <si>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</si>
  <si>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</si>
  <si>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</si>
  <si>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</si>
  <si>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</si>
  <si>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</si>
  <si>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</si>
  <si>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</si>
  <si>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</si>
  <si>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</si>
  <si>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</si>
  <si>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</si>
  <si>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</si>
  <si>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</si>
  <si>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</si>
  <si>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</si>
  <si>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</si>
  <si>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</si>
  <si>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</si>
  <si>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</si>
  <si>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</si>
  <si>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</si>
  <si>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</si>
  <si>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</si>
  <si>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</si>
  <si>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</si>
  <si>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</si>
  <si>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</si>
  <si>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</si>
  <si>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</si>
  <si>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</si>
  <si>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</si>
  <si>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</si>
  <si>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</si>
  <si>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</si>
  <si>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</si>
  <si>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</si>
  <si>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</si>
  <si>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</si>
  <si>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</si>
  <si>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</si>
  <si>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</si>
  <si>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</si>
  <si>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</si>
  <si>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</si>
  <si>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</si>
  <si>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</si>
  <si>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</si>
  <si>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</si>
  <si>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</si>
  <si>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</si>
  <si>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</si>
  <si>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</si>
  <si>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</si>
  <si>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</si>
  <si>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</si>
  <si>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</si>
  <si>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</si>
  <si>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</si>
  <si>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</si>
  <si>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</si>
  <si>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</si>
  <si>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</si>
  <si>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</si>
  <si>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</si>
  <si>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</si>
  <si>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</si>
  <si>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</si>
  <si>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</si>
  <si>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</si>
  <si>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</si>
  <si>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</si>
  <si>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</si>
  <si>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</si>
  <si>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</si>
  <si>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</si>
  <si>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</si>
  <si>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</si>
  <si>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</si>
  <si>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</si>
  <si>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</si>
  <si>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</si>
  <si>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</si>
  <si>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</si>
  <si>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</si>
  <si>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</si>
  <si>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</si>
  <si>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</si>
  <si>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</si>
  <si>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</si>
  <si>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</si>
  <si>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</si>
  <si>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</si>
  <si>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</si>
  <si>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</si>
  <si>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</si>
  <si>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</si>
  <si>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</si>
  <si>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</si>
  <si>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</si>
  <si>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</si>
  <si>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</si>
  <si>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</si>
  <si>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</si>
  <si>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</si>
  <si>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</si>
  <si>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</si>
  <si>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</si>
  <si>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</si>
  <si>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</si>
  <si>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</si>
  <si>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</si>
  <si>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</si>
  <si>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</si>
  <si>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</si>
  <si>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</si>
  <si>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</si>
  <si>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</si>
  <si>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</si>
  <si>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</si>
  <si>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</si>
  <si>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</si>
  <si>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</si>
  <si>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</si>
  <si>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</si>
  <si>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</si>
  <si>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</si>
  <si>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</si>
  <si>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</si>
  <si>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</si>
  <si>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</si>
  <si>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</si>
  <si>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</si>
  <si>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</si>
  <si>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</si>
  <si>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</si>
  <si>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</si>
  <si>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</si>
  <si>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</si>
  <si>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</si>
  <si>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</si>
  <si>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</si>
  <si>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</si>
  <si>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</si>
  <si>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</si>
  <si>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</si>
  <si>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</si>
  <si>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</si>
  <si>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</si>
  <si>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</si>
  <si>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</si>
  <si>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</si>
  <si>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</si>
  <si>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</si>
  <si>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</si>
  <si>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</si>
  <si>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</si>
  <si>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</si>
  <si>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</si>
  <si>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</si>
  <si>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</si>
  <si>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</si>
  <si>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</si>
  <si>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</si>
  <si>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</si>
  <si>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</si>
  <si>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</si>
  <si>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</si>
  <si>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</si>
  <si>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</si>
  <si>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</si>
  <si>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</si>
  <si>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</si>
  <si>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</si>
  <si>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</si>
  <si>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</si>
  <si>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</si>
  <si>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</si>
  <si>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</si>
  <si>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</si>
  <si>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</si>
  <si>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</si>
  <si>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</si>
  <si>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</si>
  <si>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</si>
  <si>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</si>
  <si>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</si>
  <si>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</si>
  <si>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</si>
  <si>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</si>
  <si>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</si>
  <si>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</si>
  <si>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</si>
  <si>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</si>
  <si>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</si>
  <si>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</si>
  <si>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</si>
  <si>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</si>
  <si>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</si>
  <si>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</si>
  <si>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</si>
  <si>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</si>
  <si>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</si>
  <si>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</si>
  <si>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</si>
  <si>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</si>
  <si>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</si>
  <si>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</si>
  <si>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</si>
  <si>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</si>
  <si>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</si>
  <si>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</si>
  <si>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</si>
  <si>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</si>
  <si>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</si>
  <si>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</si>
  <si>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</si>
  <si>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</si>
  <si>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</si>
  <si>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</si>
  <si>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</si>
  <si>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</si>
  <si>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</si>
  <si>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</si>
  <si>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</si>
  <si>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</si>
  <si>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</si>
  <si>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</si>
  <si>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</si>
  <si>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</si>
  <si>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</si>
  <si>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</si>
  <si>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</si>
  <si>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</si>
  <si>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</si>
  <si>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</si>
  <si>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</si>
  <si>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</si>
  <si>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</si>
  <si>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</si>
  <si>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</si>
  <si>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</si>
  <si>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</si>
  <si>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</si>
  <si>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</si>
  <si>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</si>
  <si>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</si>
  <si>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</si>
  <si>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</si>
  <si>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</si>
  <si>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</si>
  <si>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</si>
  <si>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</si>
  <si>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</si>
  <si>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</si>
  <si>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</si>
  <si>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</si>
  <si>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</si>
  <si>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</si>
  <si>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</si>
  <si>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</si>
  <si>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</si>
  <si>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</si>
  <si>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</si>
  <si>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</si>
  <si>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</si>
  <si>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</si>
  <si>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</si>
  <si>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</si>
  <si>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</si>
  <si>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</si>
  <si>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</si>
  <si>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</si>
  <si>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</si>
  <si>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</si>
  <si>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</si>
  <si>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</si>
  <si>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</si>
  <si>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</si>
  <si>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</si>
  <si>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</si>
  <si>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</si>
  <si>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</si>
  <si>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</si>
  <si>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</si>
  <si>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</si>
  <si>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</si>
  <si>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</si>
  <si>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</si>
  <si>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</si>
  <si>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</si>
  <si>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</si>
  <si>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</si>
  <si>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</si>
  <si>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</si>
  <si>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</si>
  <si>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</si>
  <si>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</si>
  <si>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</si>
  <si>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</si>
  <si>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</si>
  <si>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</si>
  <si>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</si>
  <si>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</si>
  <si>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</si>
  <si>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</si>
  <si>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</si>
  <si>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</si>
  <si>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</si>
  <si>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</si>
  <si>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</si>
  <si>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</si>
  <si>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</si>
  <si>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</si>
  <si>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</si>
  <si>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</si>
  <si>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</si>
  <si>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</si>
  <si>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</si>
  <si>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</si>
  <si>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</si>
  <si>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</si>
  <si>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</si>
  <si>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</si>
  <si>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</si>
  <si>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</si>
  <si>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</si>
  <si>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</si>
  <si>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</si>
  <si>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</si>
  <si>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</si>
  <si>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</si>
  <si>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</si>
  <si>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</si>
  <si>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</si>
  <si>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</si>
  <si>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</si>
  <si>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</si>
  <si>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</si>
  <si>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</si>
  <si>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</si>
  <si>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</si>
  <si>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</si>
  <si>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</si>
  <si>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</si>
  <si>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</si>
  <si>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</si>
  <si>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</si>
  <si>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</si>
  <si>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</si>
  <si>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</si>
  <si>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</si>
  <si>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</si>
  <si>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</si>
  <si>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</si>
  <si>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</si>
  <si>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</si>
  <si>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</si>
  <si>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</si>
  <si>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</si>
  <si>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</si>
  <si>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</si>
  <si>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</si>
  <si>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</si>
  <si>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</si>
  <si>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</si>
  <si>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</si>
  <si>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</si>
  <si>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</si>
  <si>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</si>
  <si>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</si>
  <si>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</si>
  <si>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</si>
  <si>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</si>
  <si>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</si>
  <si>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</si>
  <si>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</si>
  <si>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</si>
  <si>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</si>
  <si>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</si>
  <si>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</si>
  <si>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</si>
  <si>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</si>
  <si>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</si>
  <si>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</si>
  <si>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</si>
  <si>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</si>
  <si>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</si>
  <si>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</si>
  <si>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</si>
  <si>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</si>
  <si>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</si>
  <si>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</si>
  <si>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</si>
  <si>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</si>
  <si>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</si>
  <si>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</si>
  <si>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</si>
  <si>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</si>
  <si>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</si>
  <si>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</si>
  <si>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</si>
  <si>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</si>
  <si>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</si>
  <si>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</si>
  <si>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</si>
  <si>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</si>
  <si>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</si>
  <si>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</si>
  <si>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</si>
  <si>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</si>
  <si>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</si>
  <si>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</si>
  <si>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</si>
  <si>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</si>
  <si>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</si>
  <si>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</si>
  <si>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</si>
  <si>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</si>
  <si>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</si>
  <si>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</si>
  <si>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</si>
  <si>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</si>
  <si>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</si>
  <si>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</si>
  <si>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</si>
  <si>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</si>
  <si>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</si>
  <si>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</si>
  <si>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</si>
  <si>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</si>
  <si>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</si>
  <si>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</si>
  <si>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</si>
  <si>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</si>
  <si>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</si>
  <si>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</si>
  <si>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</si>
  <si>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</si>
  <si>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</si>
  <si>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</si>
  <si>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</si>
  <si>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</si>
  <si>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</si>
  <si>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</si>
  <si>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</si>
  <si>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</si>
  <si>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</si>
  <si>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</si>
  <si>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</si>
  <si>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</si>
  <si>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</si>
  <si>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</si>
  <si>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</si>
  <si>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</si>
  <si>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</si>
  <si>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</si>
  <si>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</si>
  <si>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</si>
  <si>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</si>
  <si>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</si>
  <si>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Emergence Date (10 days after planting)</t>
  </si>
  <si>
    <t>Enter the date that the crop canopy cover is at 70% to 80% of the field area (Approx a month later)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</si>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</sst>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1" fillId="0" borderId="44" xfId="0" applyFont="1" applyBorder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Budget_!$O$17:$O$127</c:f>
              <c:numCache>
                <c:formatCode>m/d/yyyy</c:formatCode>
                <c:ptCount val="111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Budget_!$V$17:$V$127</c:f>
              <c:numCache>
                <c:formatCode>General</c:formatCode>
                <c:ptCount val="111"/>
                <c:pt idx="0">
                  <c:v>0.39000000000000007</c:v>
                </c:pt>
                <c:pt idx="1">
                  <c:v>0.39</c:v>
                </c:pt>
                <c:pt idx="2">
                  <c:v>0.38301343297233881</c:v>
                </c:pt>
                <c:pt idx="3">
                  <c:v>0.37860948191170324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0.37338173225253624</c:v>
                </c:pt>
                <c:pt idx="20">
                  <c:v>0.37147587791561926</c:v>
                </c:pt>
                <c:pt idx="21">
                  <c:v>0.37200797657625806</c:v>
                </c:pt>
                <c:pt idx="22">
                  <c:v>0.36889529334147136</c:v>
                </c:pt>
                <c:pt idx="23">
                  <c:v>0.36588360867285902</c:v>
                </c:pt>
                <c:pt idx="24">
                  <c:v>0.36535042313282523</c:v>
                </c:pt>
                <c:pt idx="25">
                  <c:v>0.36469409281852516</c:v>
                </c:pt>
                <c:pt idx="26">
                  <c:v>0.36216198046894116</c:v>
                </c:pt>
                <c:pt idx="27">
                  <c:v>0.35905898602700453</c:v>
                </c:pt>
                <c:pt idx="28">
                  <c:v>0.35560078768396469</c:v>
                </c:pt>
                <c:pt idx="29">
                  <c:v>0.35162791232512874</c:v>
                </c:pt>
                <c:pt idx="30">
                  <c:v>0.34779028351318886</c:v>
                </c:pt>
                <c:pt idx="31">
                  <c:v>0.36011185965622661</c:v>
                </c:pt>
                <c:pt idx="32">
                  <c:v>0.35590952771074919</c:v>
                </c:pt>
                <c:pt idx="33">
                  <c:v>0.35260514973432977</c:v>
                </c:pt>
                <c:pt idx="34">
                  <c:v>0.34914214024422346</c:v>
                </c:pt>
                <c:pt idx="35">
                  <c:v>0.3479311195404714</c:v>
                </c:pt>
                <c:pt idx="36">
                  <c:v>0.34754517729248652</c:v>
                </c:pt>
                <c:pt idx="37">
                  <c:v>0.3481591525350079</c:v>
                </c:pt>
                <c:pt idx="38">
                  <c:v>0.35452608326631507</c:v>
                </c:pt>
                <c:pt idx="39">
                  <c:v>0.35137373216582674</c:v>
                </c:pt>
                <c:pt idx="40">
                  <c:v>0.35234187542645201</c:v>
                </c:pt>
                <c:pt idx="41">
                  <c:v>0.35005683414719602</c:v>
                </c:pt>
                <c:pt idx="42">
                  <c:v>0.35173822863468918</c:v>
                </c:pt>
                <c:pt idx="43">
                  <c:v>0.35531716351558573</c:v>
                </c:pt>
                <c:pt idx="44">
                  <c:v>0.35323516494704127</c:v>
                </c:pt>
                <c:pt idx="45">
                  <c:v>0.34868339753223665</c:v>
                </c:pt>
                <c:pt idx="46">
                  <c:v>0.3671464311351626</c:v>
                </c:pt>
                <c:pt idx="47">
                  <c:v>0.36170558605714759</c:v>
                </c:pt>
                <c:pt idx="48">
                  <c:v>0.35677400571155488</c:v>
                </c:pt>
                <c:pt idx="49">
                  <c:v>0.350880194877352</c:v>
                </c:pt>
                <c:pt idx="50">
                  <c:v>0.34372463932179653</c:v>
                </c:pt>
                <c:pt idx="51">
                  <c:v>0.3363579726551299</c:v>
                </c:pt>
                <c:pt idx="52">
                  <c:v>0.33080093561809282</c:v>
                </c:pt>
                <c:pt idx="53">
                  <c:v>0.32560834302550029</c:v>
                </c:pt>
                <c:pt idx="54">
                  <c:v>0.3201007319588336</c:v>
                </c:pt>
                <c:pt idx="55">
                  <c:v>0.31655642516772248</c:v>
                </c:pt>
                <c:pt idx="56">
                  <c:v>0.34922311163438918</c:v>
                </c:pt>
                <c:pt idx="57">
                  <c:v>0.34468977830105579</c:v>
                </c:pt>
                <c:pt idx="58">
                  <c:v>0.33988977830105582</c:v>
                </c:pt>
                <c:pt idx="59">
                  <c:v>0.35842311223438916</c:v>
                </c:pt>
                <c:pt idx="60">
                  <c:v>0.35228977890105589</c:v>
                </c:pt>
                <c:pt idx="61">
                  <c:v>0.3456231122343893</c:v>
                </c:pt>
                <c:pt idx="62">
                  <c:v>0.33708977890105596</c:v>
                </c:pt>
                <c:pt idx="63">
                  <c:v>0.32882311223438931</c:v>
                </c:pt>
                <c:pt idx="64">
                  <c:v>0.32242311223438941</c:v>
                </c:pt>
                <c:pt idx="65">
                  <c:v>0.31602311223438939</c:v>
                </c:pt>
                <c:pt idx="66">
                  <c:v>0.33157866778994494</c:v>
                </c:pt>
                <c:pt idx="67">
                  <c:v>0.32641028374994496</c:v>
                </c:pt>
                <c:pt idx="68">
                  <c:v>0.32001028374994495</c:v>
                </c:pt>
                <c:pt idx="69">
                  <c:v>0.3130769504166116</c:v>
                </c:pt>
                <c:pt idx="70">
                  <c:v>0.30587695041661167</c:v>
                </c:pt>
                <c:pt idx="71">
                  <c:v>0.29734361708327833</c:v>
                </c:pt>
                <c:pt idx="72">
                  <c:v>0.288810283749945</c:v>
                </c:pt>
                <c:pt idx="73">
                  <c:v>0.28481028374994499</c:v>
                </c:pt>
                <c:pt idx="74">
                  <c:v>0.30116583930550056</c:v>
                </c:pt>
                <c:pt idx="75">
                  <c:v>0.30010092386105619</c:v>
                </c:pt>
                <c:pt idx="76">
                  <c:v>0.30063075834994502</c:v>
                </c:pt>
                <c:pt idx="77">
                  <c:v>0.30009392617216724</c:v>
                </c:pt>
                <c:pt idx="78">
                  <c:v>0.29769392617216722</c:v>
                </c:pt>
                <c:pt idx="79">
                  <c:v>0.29973837301661166</c:v>
                </c:pt>
                <c:pt idx="80">
                  <c:v>0.32174012483883391</c:v>
                </c:pt>
                <c:pt idx="81">
                  <c:v>0.31787170874994503</c:v>
                </c:pt>
                <c:pt idx="82">
                  <c:v>0.31120504208327832</c:v>
                </c:pt>
                <c:pt idx="83">
                  <c:v>0.30560504208327827</c:v>
                </c:pt>
                <c:pt idx="84">
                  <c:v>0.30124773770550056</c:v>
                </c:pt>
                <c:pt idx="85">
                  <c:v>0.29618107103883384</c:v>
                </c:pt>
                <c:pt idx="86">
                  <c:v>0.29111440437216718</c:v>
                </c:pt>
                <c:pt idx="87">
                  <c:v>0.30880249644372271</c:v>
                </c:pt>
                <c:pt idx="88">
                  <c:v>0.30426916311038937</c:v>
                </c:pt>
                <c:pt idx="89">
                  <c:v>0.29866916311038944</c:v>
                </c:pt>
                <c:pt idx="90">
                  <c:v>0.29862297044372277</c:v>
                </c:pt>
                <c:pt idx="91">
                  <c:v>0.29553754217876549</c:v>
                </c:pt>
                <c:pt idx="92">
                  <c:v>0.28865378111209888</c:v>
                </c:pt>
                <c:pt idx="93">
                  <c:v>0.28186916572748344</c:v>
                </c:pt>
                <c:pt idx="94">
                  <c:v>0.29032553776338094</c:v>
                </c:pt>
                <c:pt idx="95">
                  <c:v>0.28562973122662882</c:v>
                </c:pt>
                <c:pt idx="96">
                  <c:v>0.28256306455996222</c:v>
                </c:pt>
                <c:pt idx="97">
                  <c:v>0.2788707568676545</c:v>
                </c:pt>
                <c:pt idx="98">
                  <c:v>0.2750118046756545</c:v>
                </c:pt>
                <c:pt idx="99">
                  <c:v>0.27082206108591095</c:v>
                </c:pt>
                <c:pt idx="100">
                  <c:v>0.26629898416283404</c:v>
                </c:pt>
                <c:pt idx="101">
                  <c:v>0.26083231749616742</c:v>
                </c:pt>
                <c:pt idx="102">
                  <c:v>0.25570411236796226</c:v>
                </c:pt>
                <c:pt idx="103">
                  <c:v>0.25310411236796221</c:v>
                </c:pt>
                <c:pt idx="104">
                  <c:v>0.24995898116351778</c:v>
                </c:pt>
                <c:pt idx="105">
                  <c:v>0.2463538529583896</c:v>
                </c:pt>
                <c:pt idx="106">
                  <c:v>0.24229231449685112</c:v>
                </c:pt>
                <c:pt idx="107">
                  <c:v>0.2370871862917229</c:v>
                </c:pt>
                <c:pt idx="108">
                  <c:v>0.23290257090710753</c:v>
                </c:pt>
                <c:pt idx="109">
                  <c:v>0.22782564783018447</c:v>
                </c:pt>
                <c:pt idx="110">
                  <c:v>0.22290257090710755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97-938A-CEA6333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83743"/>
        <c:axId val="841183263"/>
      </c:lineChart>
      <c:dateAx>
        <c:axId val="841183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263"/>
        <c:crosses val="autoZero"/>
        <c:auto val="1"/>
        <c:lblOffset val="100"/>
        <c:baseTimeUnit val="days"/>
      </c:dateAx>
      <c:valAx>
        <c:axId val="84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2.9077754503206132</c:v>
                </c:pt>
                <c:pt idx="3">
                  <c:v>3.1756836135859192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7.8867365894158166</c:v>
                </c:pt>
                <c:pt idx="20">
                  <c:v>8.1421447526811246</c:v>
                </c:pt>
                <c:pt idx="21">
                  <c:v>8.4498954679464333</c:v>
                </c:pt>
                <c:pt idx="22">
                  <c:v>8.6728036312117354</c:v>
                </c:pt>
                <c:pt idx="23">
                  <c:v>8.8932117944770432</c:v>
                </c:pt>
                <c:pt idx="24">
                  <c:v>9.171041233742347</c:v>
                </c:pt>
                <c:pt idx="25">
                  <c:v>9.4448327303409876</c:v>
                </c:pt>
                <c:pt idx="26">
                  <c:v>9.6675075602729592</c:v>
                </c:pt>
                <c:pt idx="27">
                  <c:v>9.8704582485382666</c:v>
                </c:pt>
                <c:pt idx="28">
                  <c:v>10.058422280203573</c:v>
                </c:pt>
                <c:pt idx="29">
                  <c:v>10.225913776802214</c:v>
                </c:pt>
                <c:pt idx="30">
                  <c:v>10.391121940067521</c:v>
                </c:pt>
                <c:pt idx="31">
                  <c:v>11.045880103332829</c:v>
                </c:pt>
                <c:pt idx="32">
                  <c:v>11.200254933264802</c:v>
                </c:pt>
                <c:pt idx="33">
                  <c:v>11.376913096530108</c:v>
                </c:pt>
                <c:pt idx="34">
                  <c:v>11.543066677462082</c:v>
                </c:pt>
                <c:pt idx="35">
                  <c:v>11.77995361872739</c:v>
                </c:pt>
                <c:pt idx="36">
                  <c:v>12.043504306992697</c:v>
                </c:pt>
                <c:pt idx="37">
                  <c:v>12.341886692924668</c:v>
                </c:pt>
                <c:pt idx="38">
                  <c:v>12.849761711856644</c:v>
                </c:pt>
                <c:pt idx="39">
                  <c:v>13.015169875121952</c:v>
                </c:pt>
                <c:pt idx="40">
                  <c:v>13.33146606205392</c:v>
                </c:pt>
                <c:pt idx="41">
                  <c:v>13.523624225319224</c:v>
                </c:pt>
                <c:pt idx="42">
                  <c:v>13.868535871882031</c:v>
                </c:pt>
                <c:pt idx="43">
                  <c:v>14.292451618147336</c:v>
                </c:pt>
                <c:pt idx="44">
                  <c:v>14.48985064374598</c:v>
                </c:pt>
                <c:pt idx="45">
                  <c:v>14.580658807011282</c:v>
                </c:pt>
                <c:pt idx="46">
                  <c:v>15.644933636943257</c:v>
                </c:pt>
                <c:pt idx="47">
                  <c:v>15.700975133541895</c:v>
                </c:pt>
                <c:pt idx="48">
                  <c:v>15.770867272882199</c:v>
                </c:pt>
                <c:pt idx="49">
                  <c:v>15.789608769480839</c:v>
                </c:pt>
                <c:pt idx="50">
                  <c:v>15.467608769480844</c:v>
                </c:pt>
                <c:pt idx="51">
                  <c:v>15.136108769480845</c:v>
                </c:pt>
                <c:pt idx="52">
                  <c:v>14.886042102814177</c:v>
                </c:pt>
                <c:pt idx="53">
                  <c:v>14.652375436147512</c:v>
                </c:pt>
                <c:pt idx="54">
                  <c:v>14.404532938147511</c:v>
                </c:pt>
                <c:pt idx="55">
                  <c:v>14.245039132547511</c:v>
                </c:pt>
                <c:pt idx="56">
                  <c:v>15.715040023547513</c:v>
                </c:pt>
                <c:pt idx="57">
                  <c:v>15.511040023547512</c:v>
                </c:pt>
                <c:pt idx="58">
                  <c:v>15.295040023547511</c:v>
                </c:pt>
                <c:pt idx="59">
                  <c:v>16.129040050547513</c:v>
                </c:pt>
                <c:pt idx="60">
                  <c:v>15.853040050547516</c:v>
                </c:pt>
                <c:pt idx="61">
                  <c:v>15.553040050547519</c:v>
                </c:pt>
                <c:pt idx="62">
                  <c:v>15.169040050547519</c:v>
                </c:pt>
                <c:pt idx="63">
                  <c:v>14.797040050547519</c:v>
                </c:pt>
                <c:pt idx="64">
                  <c:v>14.509040050547522</c:v>
                </c:pt>
                <c:pt idx="65">
                  <c:v>14.221040050547522</c:v>
                </c:pt>
                <c:pt idx="66">
                  <c:v>14.921040050547521</c:v>
                </c:pt>
                <c:pt idx="67">
                  <c:v>14.688462768747524</c:v>
                </c:pt>
                <c:pt idx="68">
                  <c:v>14.400462768747524</c:v>
                </c:pt>
                <c:pt idx="69">
                  <c:v>14.088462768747522</c:v>
                </c:pt>
                <c:pt idx="70">
                  <c:v>13.764462768747524</c:v>
                </c:pt>
                <c:pt idx="71">
                  <c:v>13.380462768747524</c:v>
                </c:pt>
                <c:pt idx="72">
                  <c:v>12.996462768747524</c:v>
                </c:pt>
                <c:pt idx="73">
                  <c:v>12.816462768747524</c:v>
                </c:pt>
                <c:pt idx="74">
                  <c:v>13.552462768747525</c:v>
                </c:pt>
                <c:pt idx="75">
                  <c:v>13.504541573747527</c:v>
                </c:pt>
                <c:pt idx="76">
                  <c:v>13.528384125747525</c:v>
                </c:pt>
                <c:pt idx="77">
                  <c:v>13.504226677747525</c:v>
                </c:pt>
                <c:pt idx="78">
                  <c:v>13.396226677747524</c:v>
                </c:pt>
                <c:pt idx="79">
                  <c:v>13.488226785747525</c:v>
                </c:pt>
                <c:pt idx="80">
                  <c:v>14.478305617747527</c:v>
                </c:pt>
                <c:pt idx="81">
                  <c:v>14.304226893747526</c:v>
                </c:pt>
                <c:pt idx="82">
                  <c:v>14.004226893747525</c:v>
                </c:pt>
                <c:pt idx="83">
                  <c:v>13.752226893747522</c:v>
                </c:pt>
                <c:pt idx="84">
                  <c:v>13.556148196747525</c:v>
                </c:pt>
                <c:pt idx="85">
                  <c:v>13.328148196747524</c:v>
                </c:pt>
                <c:pt idx="86">
                  <c:v>13.100148196747522</c:v>
                </c:pt>
                <c:pt idx="87">
                  <c:v>13.896112339967523</c:v>
                </c:pt>
                <c:pt idx="88">
                  <c:v>13.692112339967522</c:v>
                </c:pt>
                <c:pt idx="89">
                  <c:v>13.440112339967524</c:v>
                </c:pt>
                <c:pt idx="90">
                  <c:v>13.438033669967524</c:v>
                </c:pt>
                <c:pt idx="91">
                  <c:v>13.299189398044447</c:v>
                </c:pt>
                <c:pt idx="92">
                  <c:v>12.989420150044449</c:v>
                </c:pt>
                <c:pt idx="93">
                  <c:v>12.684112457736756</c:v>
                </c:pt>
                <c:pt idx="94">
                  <c:v>13.064649199352143</c:v>
                </c:pt>
                <c:pt idx="95">
                  <c:v>12.853337905198298</c:v>
                </c:pt>
                <c:pt idx="96">
                  <c:v>12.7153379051983</c:v>
                </c:pt>
                <c:pt idx="97">
                  <c:v>12.549184059044453</c:v>
                </c:pt>
                <c:pt idx="98">
                  <c:v>12.375531210404453</c:v>
                </c:pt>
                <c:pt idx="99">
                  <c:v>12.186992748865993</c:v>
                </c:pt>
                <c:pt idx="100">
                  <c:v>11.983454287327532</c:v>
                </c:pt>
                <c:pt idx="101">
                  <c:v>11.737454287327534</c:v>
                </c:pt>
                <c:pt idx="102">
                  <c:v>11.5066850565583</c:v>
                </c:pt>
                <c:pt idx="103">
                  <c:v>11.389685056558299</c:v>
                </c:pt>
                <c:pt idx="104">
                  <c:v>11.2481541523583</c:v>
                </c:pt>
                <c:pt idx="105">
                  <c:v>11.085923383127533</c:v>
                </c:pt>
                <c:pt idx="106">
                  <c:v>10.903154152358301</c:v>
                </c:pt>
                <c:pt idx="107">
                  <c:v>10.668923383127531</c:v>
                </c:pt>
                <c:pt idx="108">
                  <c:v>10.480615690819839</c:v>
                </c:pt>
                <c:pt idx="109">
                  <c:v>10.252154152358301</c:v>
                </c:pt>
                <c:pt idx="110">
                  <c:v>10.03061569081984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Budget_!$T$17:$T$127</c:f>
              <c:numCache>
                <c:formatCode>General</c:formatCode>
                <c:ptCount val="11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0.5</c:v>
                </c:pt>
                <c:pt idx="38">
                  <c:v>0</c:v>
                </c:pt>
                <c:pt idx="45">
                  <c:v>0</c:v>
                </c:pt>
                <c:pt idx="46">
                  <c:v>1</c:v>
                </c:pt>
                <c:pt idx="52">
                  <c:v>0</c:v>
                </c:pt>
                <c:pt idx="53">
                  <c:v>0</c:v>
                </c:pt>
                <c:pt idx="59">
                  <c:v>1</c:v>
                </c:pt>
                <c:pt idx="66">
                  <c:v>1</c:v>
                </c:pt>
                <c:pt idx="73">
                  <c:v>0</c:v>
                </c:pt>
                <c:pt idx="74">
                  <c:v>1</c:v>
                </c:pt>
                <c:pt idx="80">
                  <c:v>1</c:v>
                </c:pt>
                <c:pt idx="87" formatCode="General">
                  <c:v>1</c:v>
                </c:pt>
                <c:pt idx="94" formatCode="General">
                  <c:v>0.4</c:v>
                </c:pt>
                <c:pt idx="101" formatCode="General">
                  <c:v>0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Budget_!$R$17:$R$127</c:f>
              <c:numCache>
                <c:formatCode>General</c:formatCode>
                <c:ptCount val="11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18</xdr:row>
      <xdr:rowOff>50346</xdr:rowOff>
    </xdr:from>
    <xdr:to>
      <xdr:col>17</xdr:col>
      <xdr:colOff>476250</xdr:colOff>
      <xdr:row>35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5224-190E-77F4-CE87-F2BEBF8C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26" sqref="C26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F22" sqref="F22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6" sqref="C3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15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45427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s="270" t="s">
        <v>463</v>
      </c>
      <c r="C14" s="249">
        <v>45437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49">
        <v>45437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49">
        <v>45437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45456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89" t="s">
        <v>464</v>
      </c>
      <c r="C32" s="263">
        <v>45486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45522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45548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236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237</v>
      </c>
      <c r="C44" s="266">
        <v>0.5</v>
      </c>
    </row>
    <row r="46" spans="1:4" x14ac:dyDescent="0.2">
      <c r="A46">
        <v>15</v>
      </c>
      <c r="B46" t="s">
        <v>238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42" sqref="E42"/>
    </sheetView>
  </sheetViews>
  <sheetFormatPr defaultRowHeight="12.75" x14ac:dyDescent="0.2"/>
  <sheetData>
    <row r="1" spans="1:22" ht="15" x14ac:dyDescent="0.2">
      <c r="B1" s="290" t="s">
        <v>460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2" t="s">
        <v>136</v>
      </c>
      <c r="B2" s="273">
        <v>45407</v>
      </c>
      <c r="C2" s="273">
        <v>45435</v>
      </c>
      <c r="D2" s="273">
        <v>45454</v>
      </c>
      <c r="E2" s="273">
        <v>45461</v>
      </c>
      <c r="F2" s="273">
        <v>45468</v>
      </c>
      <c r="G2" s="273">
        <v>45475</v>
      </c>
      <c r="H2" s="273">
        <v>45482</v>
      </c>
      <c r="I2" s="273">
        <v>45483</v>
      </c>
      <c r="J2" s="273">
        <v>45489</v>
      </c>
      <c r="K2" s="273">
        <v>45490</v>
      </c>
      <c r="L2" s="273">
        <v>45496</v>
      </c>
      <c r="M2" s="273">
        <v>45496</v>
      </c>
      <c r="N2" s="273">
        <v>45503</v>
      </c>
      <c r="O2" s="273">
        <v>45510</v>
      </c>
      <c r="P2" s="273">
        <v>45511</v>
      </c>
      <c r="Q2" s="273">
        <v>45517</v>
      </c>
      <c r="R2" s="273">
        <v>45524</v>
      </c>
      <c r="S2" s="273">
        <v>45531</v>
      </c>
      <c r="T2" s="273">
        <v>45538</v>
      </c>
      <c r="U2" s="273">
        <v>45545</v>
      </c>
      <c r="V2" s="271" t="s">
        <v>461</v>
      </c>
    </row>
    <row r="3" spans="1:22" x14ac:dyDescent="0.2">
      <c r="A3" s="274">
        <v>1</v>
      </c>
      <c r="B3" s="275">
        <v>0.25</v>
      </c>
      <c r="C3" s="275">
        <v>0</v>
      </c>
      <c r="D3" s="275">
        <v>0</v>
      </c>
      <c r="E3" s="275">
        <v>0</v>
      </c>
      <c r="F3" s="275">
        <v>0.5</v>
      </c>
      <c r="G3" s="275">
        <v>0</v>
      </c>
      <c r="H3" s="275">
        <v>0</v>
      </c>
      <c r="I3" s="275">
        <v>1</v>
      </c>
      <c r="J3" s="275">
        <v>0</v>
      </c>
      <c r="K3" s="275">
        <v>1</v>
      </c>
      <c r="L3" s="275">
        <v>0</v>
      </c>
      <c r="M3" s="275">
        <v>0</v>
      </c>
      <c r="N3" s="275">
        <v>1</v>
      </c>
      <c r="O3" s="275">
        <v>0.2</v>
      </c>
      <c r="P3" s="275">
        <v>0.8</v>
      </c>
      <c r="Q3" s="275">
        <v>1</v>
      </c>
      <c r="R3" s="275">
        <v>1</v>
      </c>
      <c r="S3" s="275">
        <v>1</v>
      </c>
      <c r="T3" s="275">
        <v>1</v>
      </c>
      <c r="U3" s="275">
        <v>1</v>
      </c>
      <c r="V3" s="275">
        <f t="shared" ref="V3:V36" si="0">SUM(B3:U3)</f>
        <v>9.75</v>
      </c>
    </row>
    <row r="4" spans="1:22" x14ac:dyDescent="0.2">
      <c r="A4" s="265">
        <v>2</v>
      </c>
      <c r="B4" s="276">
        <v>0.25</v>
      </c>
      <c r="C4" s="276">
        <v>0</v>
      </c>
      <c r="D4" s="276">
        <v>0</v>
      </c>
      <c r="E4" s="276">
        <v>1</v>
      </c>
      <c r="F4" s="276">
        <v>1</v>
      </c>
      <c r="G4" s="276">
        <v>1</v>
      </c>
      <c r="H4" s="276">
        <v>0</v>
      </c>
      <c r="I4" s="276">
        <v>1</v>
      </c>
      <c r="J4" s="276">
        <v>0</v>
      </c>
      <c r="K4" s="276">
        <v>1</v>
      </c>
      <c r="L4" s="276">
        <v>0</v>
      </c>
      <c r="M4" s="276">
        <v>1</v>
      </c>
      <c r="N4" s="276">
        <v>1</v>
      </c>
      <c r="O4" s="276">
        <v>0.15</v>
      </c>
      <c r="P4" s="276">
        <v>0.85</v>
      </c>
      <c r="Q4" s="276">
        <v>1</v>
      </c>
      <c r="R4" s="276">
        <v>1</v>
      </c>
      <c r="S4" s="276">
        <v>1</v>
      </c>
      <c r="T4" s="276">
        <v>1</v>
      </c>
      <c r="U4" s="276">
        <v>1</v>
      </c>
      <c r="V4" s="276">
        <f t="shared" si="0"/>
        <v>13.25</v>
      </c>
    </row>
    <row r="5" spans="1:22" x14ac:dyDescent="0.2">
      <c r="A5" s="274">
        <v>3</v>
      </c>
      <c r="B5" s="275">
        <v>0.25</v>
      </c>
      <c r="C5" s="275">
        <v>0</v>
      </c>
      <c r="D5" s="275">
        <v>0</v>
      </c>
      <c r="E5" s="275">
        <v>0</v>
      </c>
      <c r="F5" s="275">
        <v>1</v>
      </c>
      <c r="G5" s="275">
        <v>1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0.75</v>
      </c>
      <c r="T5" s="275">
        <v>0</v>
      </c>
      <c r="U5" s="275">
        <v>0.5</v>
      </c>
      <c r="V5" s="275">
        <f t="shared" si="0"/>
        <v>7.5</v>
      </c>
    </row>
    <row r="6" spans="1:22" x14ac:dyDescent="0.2">
      <c r="A6" s="265">
        <v>4</v>
      </c>
      <c r="B6" s="276">
        <v>0.25</v>
      </c>
      <c r="C6" s="276">
        <v>0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  <c r="N6" s="276">
        <v>0</v>
      </c>
      <c r="O6" s="276">
        <v>0</v>
      </c>
      <c r="P6" s="276">
        <v>0</v>
      </c>
      <c r="Q6" s="276">
        <v>0</v>
      </c>
      <c r="R6" s="276">
        <v>0</v>
      </c>
      <c r="S6" s="276">
        <v>0</v>
      </c>
      <c r="T6" s="276">
        <v>0</v>
      </c>
      <c r="U6" s="276">
        <v>0</v>
      </c>
      <c r="V6" s="276">
        <f t="shared" si="0"/>
        <v>0.25</v>
      </c>
    </row>
    <row r="7" spans="1:22" x14ac:dyDescent="0.2">
      <c r="A7" s="274">
        <v>5</v>
      </c>
      <c r="B7" s="275">
        <v>0.25</v>
      </c>
      <c r="C7" s="275">
        <v>0</v>
      </c>
      <c r="D7" s="275">
        <v>0</v>
      </c>
      <c r="E7" s="275">
        <v>0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0</v>
      </c>
      <c r="L7" s="275">
        <v>0.3</v>
      </c>
      <c r="M7" s="275">
        <v>0.7</v>
      </c>
      <c r="N7" s="275">
        <v>1</v>
      </c>
      <c r="O7" s="275">
        <v>0.3</v>
      </c>
      <c r="P7" s="275">
        <v>0.7</v>
      </c>
      <c r="Q7" s="275">
        <v>1</v>
      </c>
      <c r="R7" s="275">
        <v>1</v>
      </c>
      <c r="S7" s="275">
        <v>1</v>
      </c>
      <c r="T7" s="275">
        <v>1</v>
      </c>
      <c r="U7" s="275">
        <v>1</v>
      </c>
      <c r="V7" s="275">
        <f t="shared" si="0"/>
        <v>10.25</v>
      </c>
    </row>
    <row r="8" spans="1:22" x14ac:dyDescent="0.2">
      <c r="A8" s="265">
        <v>6</v>
      </c>
      <c r="B8" s="276">
        <v>0.25</v>
      </c>
      <c r="C8" s="276">
        <v>0</v>
      </c>
      <c r="D8" s="276">
        <v>0</v>
      </c>
      <c r="E8" s="276">
        <v>0</v>
      </c>
      <c r="F8" s="276">
        <v>0</v>
      </c>
      <c r="G8" s="276">
        <v>1</v>
      </c>
      <c r="H8" s="276">
        <v>0</v>
      </c>
      <c r="I8" s="276">
        <v>0</v>
      </c>
      <c r="J8" s="276">
        <v>0</v>
      </c>
      <c r="K8" s="276">
        <v>1</v>
      </c>
      <c r="L8" s="276">
        <v>0</v>
      </c>
      <c r="M8" s="276">
        <v>1</v>
      </c>
      <c r="N8" s="276">
        <v>1</v>
      </c>
      <c r="O8" s="276">
        <v>0</v>
      </c>
      <c r="P8" s="276">
        <v>1</v>
      </c>
      <c r="Q8" s="276">
        <v>0</v>
      </c>
      <c r="R8" s="276">
        <v>0</v>
      </c>
      <c r="S8" s="276">
        <v>0</v>
      </c>
      <c r="T8" s="276">
        <v>0</v>
      </c>
      <c r="U8" s="276">
        <v>1</v>
      </c>
      <c r="V8" s="276">
        <f t="shared" si="0"/>
        <v>6.25</v>
      </c>
    </row>
    <row r="9" spans="1:22" x14ac:dyDescent="0.2">
      <c r="A9" s="274">
        <v>7</v>
      </c>
      <c r="B9" s="275">
        <v>0.25</v>
      </c>
      <c r="C9" s="275">
        <v>0</v>
      </c>
      <c r="D9" s="275">
        <v>0</v>
      </c>
      <c r="E9" s="275">
        <v>0</v>
      </c>
      <c r="F9" s="275">
        <v>1</v>
      </c>
      <c r="G9" s="275">
        <v>0</v>
      </c>
      <c r="H9" s="275">
        <v>0</v>
      </c>
      <c r="I9" s="275">
        <v>0</v>
      </c>
      <c r="J9" s="275">
        <v>0.2</v>
      </c>
      <c r="K9" s="275">
        <v>0.8</v>
      </c>
      <c r="L9" s="275">
        <v>0</v>
      </c>
      <c r="M9" s="275">
        <v>0.6</v>
      </c>
      <c r="N9" s="275">
        <v>1</v>
      </c>
      <c r="O9" s="275">
        <v>0.2</v>
      </c>
      <c r="P9" s="275">
        <v>0.8</v>
      </c>
      <c r="Q9" s="275">
        <v>1</v>
      </c>
      <c r="R9" s="275">
        <v>0.75</v>
      </c>
      <c r="S9" s="275">
        <v>0.65</v>
      </c>
      <c r="T9" s="275">
        <v>0</v>
      </c>
      <c r="U9" s="275">
        <v>0</v>
      </c>
      <c r="V9" s="275">
        <f t="shared" si="0"/>
        <v>7.25</v>
      </c>
    </row>
    <row r="10" spans="1:22" x14ac:dyDescent="0.2">
      <c r="A10" s="265">
        <v>8</v>
      </c>
      <c r="B10" s="276">
        <v>0.25</v>
      </c>
      <c r="C10" s="276">
        <v>0</v>
      </c>
      <c r="D10" s="276">
        <v>0</v>
      </c>
      <c r="E10" s="276">
        <v>0</v>
      </c>
      <c r="F10" s="276">
        <v>0</v>
      </c>
      <c r="G10" s="276">
        <v>0</v>
      </c>
      <c r="H10" s="276">
        <v>0</v>
      </c>
      <c r="I10" s="276">
        <v>1</v>
      </c>
      <c r="J10" s="276">
        <v>0.25</v>
      </c>
      <c r="K10" s="276">
        <v>0.75</v>
      </c>
      <c r="L10" s="276">
        <v>0</v>
      </c>
      <c r="M10" s="276">
        <v>1</v>
      </c>
      <c r="N10" s="276">
        <v>1</v>
      </c>
      <c r="O10" s="276">
        <v>0</v>
      </c>
      <c r="P10" s="276">
        <v>1</v>
      </c>
      <c r="Q10" s="276">
        <v>0</v>
      </c>
      <c r="R10" s="276">
        <v>1</v>
      </c>
      <c r="S10" s="276">
        <v>0</v>
      </c>
      <c r="T10" s="276">
        <v>0.65</v>
      </c>
      <c r="U10" s="276">
        <v>0</v>
      </c>
      <c r="V10" s="276">
        <f t="shared" si="0"/>
        <v>6.9</v>
      </c>
    </row>
    <row r="11" spans="1:22" x14ac:dyDescent="0.2">
      <c r="A11" s="274">
        <v>9</v>
      </c>
      <c r="B11" s="275">
        <v>0.25</v>
      </c>
      <c r="C11" s="275">
        <v>0</v>
      </c>
      <c r="D11" s="275">
        <v>0</v>
      </c>
      <c r="E11" s="275">
        <v>0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1</v>
      </c>
      <c r="L11" s="275">
        <v>0</v>
      </c>
      <c r="M11" s="275">
        <v>1</v>
      </c>
      <c r="N11" s="275">
        <v>1</v>
      </c>
      <c r="O11" s="275">
        <v>0</v>
      </c>
      <c r="P11" s="275">
        <v>1</v>
      </c>
      <c r="Q11" s="275">
        <v>1</v>
      </c>
      <c r="R11" s="275">
        <v>1</v>
      </c>
      <c r="S11" s="275">
        <v>1</v>
      </c>
      <c r="T11" s="275">
        <v>0</v>
      </c>
      <c r="U11" s="275">
        <v>0</v>
      </c>
      <c r="V11" s="275">
        <f t="shared" si="0"/>
        <v>7.25</v>
      </c>
    </row>
    <row r="12" spans="1:22" x14ac:dyDescent="0.2">
      <c r="A12" s="265">
        <v>10</v>
      </c>
      <c r="B12" s="276">
        <v>0.25</v>
      </c>
      <c r="C12" s="276">
        <v>0</v>
      </c>
      <c r="D12" s="276">
        <v>0</v>
      </c>
      <c r="E12" s="276">
        <v>0</v>
      </c>
      <c r="F12" s="276">
        <v>1</v>
      </c>
      <c r="G12" s="276">
        <v>0.5</v>
      </c>
      <c r="H12" s="276">
        <v>0.3</v>
      </c>
      <c r="I12" s="276">
        <v>0.7</v>
      </c>
      <c r="J12" s="276">
        <v>0.3</v>
      </c>
      <c r="K12" s="276">
        <v>0.7</v>
      </c>
      <c r="L12" s="276">
        <v>0.3</v>
      </c>
      <c r="M12" s="276">
        <v>0.7</v>
      </c>
      <c r="N12" s="276">
        <v>1</v>
      </c>
      <c r="O12" s="276">
        <v>0.3</v>
      </c>
      <c r="P12" s="276">
        <v>0.7</v>
      </c>
      <c r="Q12" s="276">
        <v>0.6</v>
      </c>
      <c r="R12" s="276">
        <v>1</v>
      </c>
      <c r="S12" s="276">
        <v>0</v>
      </c>
      <c r="T12" s="276">
        <v>1</v>
      </c>
      <c r="U12" s="276">
        <v>1</v>
      </c>
      <c r="V12" s="276">
        <f t="shared" si="0"/>
        <v>10.35</v>
      </c>
    </row>
    <row r="13" spans="1:22" x14ac:dyDescent="0.2">
      <c r="A13" s="274">
        <v>11</v>
      </c>
      <c r="B13" s="275">
        <v>0.25</v>
      </c>
      <c r="C13" s="275">
        <v>0</v>
      </c>
      <c r="D13" s="275">
        <v>0</v>
      </c>
      <c r="E13" s="275">
        <v>0</v>
      </c>
      <c r="F13" s="275">
        <v>1</v>
      </c>
      <c r="G13" s="275">
        <v>0</v>
      </c>
      <c r="H13" s="275">
        <v>0.3</v>
      </c>
      <c r="I13" s="275">
        <v>0</v>
      </c>
      <c r="J13" s="275">
        <v>0.3</v>
      </c>
      <c r="K13" s="275">
        <v>0.7</v>
      </c>
      <c r="L13" s="275">
        <v>0.3</v>
      </c>
      <c r="M13" s="275">
        <v>0</v>
      </c>
      <c r="N13" s="275">
        <v>1</v>
      </c>
      <c r="O13" s="275">
        <v>0</v>
      </c>
      <c r="P13" s="275">
        <v>1</v>
      </c>
      <c r="Q13" s="275">
        <v>1</v>
      </c>
      <c r="R13" s="275">
        <v>0</v>
      </c>
      <c r="S13" s="275">
        <v>1</v>
      </c>
      <c r="T13" s="275">
        <v>0</v>
      </c>
      <c r="U13" s="275">
        <v>0</v>
      </c>
      <c r="V13" s="275">
        <f t="shared" si="0"/>
        <v>6.85</v>
      </c>
    </row>
    <row r="14" spans="1:22" x14ac:dyDescent="0.2">
      <c r="A14" s="265">
        <v>12</v>
      </c>
      <c r="B14" s="276">
        <v>0.25</v>
      </c>
      <c r="C14" s="276">
        <v>0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0.5</v>
      </c>
      <c r="J14" s="276">
        <v>0.3</v>
      </c>
      <c r="K14" s="276">
        <v>0.7</v>
      </c>
      <c r="L14" s="276">
        <v>0</v>
      </c>
      <c r="M14" s="276">
        <v>1</v>
      </c>
      <c r="N14" s="276">
        <v>1</v>
      </c>
      <c r="O14" s="276">
        <v>0.3</v>
      </c>
      <c r="P14" s="276">
        <v>0.7</v>
      </c>
      <c r="Q14" s="276">
        <v>0</v>
      </c>
      <c r="R14" s="276">
        <v>0.65</v>
      </c>
      <c r="S14" s="276">
        <v>0</v>
      </c>
      <c r="T14" s="276">
        <v>0</v>
      </c>
      <c r="U14" s="276">
        <v>0.25</v>
      </c>
      <c r="V14" s="276">
        <f t="shared" si="0"/>
        <v>7.65</v>
      </c>
    </row>
    <row r="15" spans="1:22" x14ac:dyDescent="0.2">
      <c r="A15" s="274">
        <v>13</v>
      </c>
      <c r="B15" s="275">
        <v>0.25</v>
      </c>
      <c r="C15" s="275">
        <v>0</v>
      </c>
      <c r="D15" s="275">
        <v>0</v>
      </c>
      <c r="E15" s="275">
        <v>0</v>
      </c>
      <c r="F15" s="275">
        <v>0.5</v>
      </c>
      <c r="G15" s="275">
        <v>0</v>
      </c>
      <c r="H15" s="275">
        <v>0.3</v>
      </c>
      <c r="I15" s="275">
        <v>0.7</v>
      </c>
      <c r="J15" s="275">
        <v>0.3</v>
      </c>
      <c r="K15" s="275">
        <v>0.7</v>
      </c>
      <c r="L15" s="275">
        <v>0.3</v>
      </c>
      <c r="M15" s="275">
        <v>0.2</v>
      </c>
      <c r="N15" s="275">
        <v>1</v>
      </c>
      <c r="O15" s="275">
        <v>0.3</v>
      </c>
      <c r="P15" s="275">
        <v>0.7</v>
      </c>
      <c r="Q15" s="275">
        <v>0.75</v>
      </c>
      <c r="R15" s="275">
        <v>0.9</v>
      </c>
      <c r="S15" s="275">
        <v>0</v>
      </c>
      <c r="T15" s="275">
        <v>0</v>
      </c>
      <c r="U15" s="275">
        <v>0</v>
      </c>
      <c r="V15" s="275">
        <f t="shared" si="0"/>
        <v>6.9</v>
      </c>
    </row>
    <row r="16" spans="1:22" x14ac:dyDescent="0.2">
      <c r="A16" s="265">
        <v>14</v>
      </c>
      <c r="B16" s="276">
        <v>0.25</v>
      </c>
      <c r="C16" s="276">
        <v>0</v>
      </c>
      <c r="D16" s="276">
        <v>0</v>
      </c>
      <c r="E16" s="276">
        <v>0</v>
      </c>
      <c r="F16" s="276">
        <v>1</v>
      </c>
      <c r="G16" s="276">
        <v>1</v>
      </c>
      <c r="H16" s="276">
        <v>0</v>
      </c>
      <c r="I16" s="276">
        <v>0.25</v>
      </c>
      <c r="J16" s="276">
        <v>0.3</v>
      </c>
      <c r="K16" s="276">
        <v>0.5</v>
      </c>
      <c r="L16" s="276">
        <v>0.3</v>
      </c>
      <c r="M16" s="276">
        <v>0.25</v>
      </c>
      <c r="N16" s="276">
        <v>1</v>
      </c>
      <c r="O16" s="276">
        <v>0.3</v>
      </c>
      <c r="P16" s="276">
        <v>0.7</v>
      </c>
      <c r="Q16" s="276">
        <v>1</v>
      </c>
      <c r="R16" s="276">
        <v>0.5</v>
      </c>
      <c r="S16" s="276">
        <v>0</v>
      </c>
      <c r="T16" s="276">
        <v>0</v>
      </c>
      <c r="U16" s="276">
        <v>0.3</v>
      </c>
      <c r="V16" s="276">
        <f t="shared" si="0"/>
        <v>7.6499999999999995</v>
      </c>
    </row>
    <row r="17" spans="1:22" x14ac:dyDescent="0.2">
      <c r="A17" s="274">
        <v>15</v>
      </c>
      <c r="B17" s="275">
        <v>0.25</v>
      </c>
      <c r="C17" s="275">
        <v>0</v>
      </c>
      <c r="D17" s="275">
        <v>0</v>
      </c>
      <c r="E17" s="275">
        <v>0</v>
      </c>
      <c r="F17" s="275">
        <v>1</v>
      </c>
      <c r="G17" s="275">
        <v>1</v>
      </c>
      <c r="H17" s="275">
        <v>0</v>
      </c>
      <c r="I17" s="275">
        <v>1</v>
      </c>
      <c r="J17" s="275">
        <v>0</v>
      </c>
      <c r="K17" s="275">
        <v>1</v>
      </c>
      <c r="L17" s="275">
        <v>0</v>
      </c>
      <c r="M17" s="275">
        <v>1</v>
      </c>
      <c r="N17" s="275">
        <v>1</v>
      </c>
      <c r="O17" s="275">
        <v>0</v>
      </c>
      <c r="P17" s="275">
        <v>1</v>
      </c>
      <c r="Q17" s="275">
        <v>1</v>
      </c>
      <c r="R17" s="275">
        <v>1</v>
      </c>
      <c r="S17" s="275">
        <v>1</v>
      </c>
      <c r="T17" s="275">
        <v>1</v>
      </c>
      <c r="U17" s="275">
        <v>0</v>
      </c>
      <c r="V17" s="275">
        <f t="shared" si="0"/>
        <v>11.25</v>
      </c>
    </row>
    <row r="18" spans="1:22" x14ac:dyDescent="0.2">
      <c r="A18" s="265">
        <v>16</v>
      </c>
      <c r="B18" s="276">
        <v>0.25</v>
      </c>
      <c r="C18" s="276">
        <v>0</v>
      </c>
      <c r="D18" s="276">
        <v>0</v>
      </c>
      <c r="E18" s="276">
        <v>0</v>
      </c>
      <c r="F18" s="276">
        <v>1</v>
      </c>
      <c r="G18" s="276">
        <v>0.8</v>
      </c>
      <c r="H18" s="276">
        <v>0.3</v>
      </c>
      <c r="I18" s="276">
        <v>0</v>
      </c>
      <c r="J18" s="276">
        <v>0.25</v>
      </c>
      <c r="K18" s="276">
        <v>0.75</v>
      </c>
      <c r="L18" s="276">
        <v>0</v>
      </c>
      <c r="M18" s="276">
        <v>1</v>
      </c>
      <c r="N18" s="276">
        <v>1</v>
      </c>
      <c r="O18" s="276">
        <v>0</v>
      </c>
      <c r="P18" s="276">
        <v>1</v>
      </c>
      <c r="Q18" s="276">
        <v>0.7</v>
      </c>
      <c r="R18" s="276">
        <v>1</v>
      </c>
      <c r="S18" s="276">
        <v>0</v>
      </c>
      <c r="T18" s="276">
        <v>0</v>
      </c>
      <c r="U18" s="276">
        <v>0</v>
      </c>
      <c r="V18" s="276">
        <f t="shared" si="0"/>
        <v>8.0500000000000007</v>
      </c>
    </row>
    <row r="19" spans="1:22" x14ac:dyDescent="0.2">
      <c r="A19" s="274">
        <v>17</v>
      </c>
      <c r="B19" s="275">
        <v>0.25</v>
      </c>
      <c r="C19" s="275">
        <v>0</v>
      </c>
      <c r="D19" s="275">
        <v>0</v>
      </c>
      <c r="E19" s="275">
        <v>0.7</v>
      </c>
      <c r="F19" s="275">
        <v>0.5</v>
      </c>
      <c r="G19" s="275">
        <v>0.5</v>
      </c>
      <c r="H19" s="275">
        <v>0</v>
      </c>
      <c r="I19" s="275">
        <v>0.5</v>
      </c>
      <c r="J19" s="275">
        <v>0.3</v>
      </c>
      <c r="K19" s="275">
        <v>0.7</v>
      </c>
      <c r="L19" s="275">
        <v>0.3</v>
      </c>
      <c r="M19" s="275">
        <v>0.7</v>
      </c>
      <c r="N19" s="275">
        <v>1</v>
      </c>
      <c r="O19" s="275">
        <v>0</v>
      </c>
      <c r="P19" s="275">
        <v>1</v>
      </c>
      <c r="Q19" s="275">
        <v>0.9</v>
      </c>
      <c r="R19" s="275">
        <v>1</v>
      </c>
      <c r="S19" s="275">
        <v>0.75</v>
      </c>
      <c r="T19" s="275">
        <v>0.5</v>
      </c>
      <c r="U19" s="275">
        <v>0</v>
      </c>
      <c r="V19" s="275">
        <f t="shared" si="0"/>
        <v>9.6000000000000014</v>
      </c>
    </row>
    <row r="20" spans="1:22" x14ac:dyDescent="0.2">
      <c r="A20" s="265">
        <v>18</v>
      </c>
      <c r="B20" s="276">
        <v>0.25</v>
      </c>
      <c r="C20" s="276">
        <v>0</v>
      </c>
      <c r="D20" s="276">
        <v>0</v>
      </c>
      <c r="E20" s="276">
        <v>0</v>
      </c>
      <c r="F20" s="276">
        <v>0</v>
      </c>
      <c r="G20" s="276">
        <v>0</v>
      </c>
      <c r="H20" s="276">
        <v>0.3</v>
      </c>
      <c r="I20" s="276">
        <v>0</v>
      </c>
      <c r="J20" s="276">
        <v>0.3</v>
      </c>
      <c r="K20" s="276">
        <v>0.7</v>
      </c>
      <c r="L20" s="276">
        <v>0.3</v>
      </c>
      <c r="M20" s="276">
        <v>0</v>
      </c>
      <c r="N20" s="276">
        <v>1</v>
      </c>
      <c r="O20" s="276">
        <v>0.3</v>
      </c>
      <c r="P20" s="276">
        <v>0.7</v>
      </c>
      <c r="Q20" s="276">
        <v>1</v>
      </c>
      <c r="R20" s="276">
        <v>1</v>
      </c>
      <c r="S20" s="276">
        <v>1</v>
      </c>
      <c r="T20" s="276">
        <v>1</v>
      </c>
      <c r="U20" s="276">
        <v>1</v>
      </c>
      <c r="V20" s="276">
        <f t="shared" si="0"/>
        <v>8.85</v>
      </c>
    </row>
    <row r="21" spans="1:22" x14ac:dyDescent="0.2">
      <c r="A21" s="274">
        <v>19</v>
      </c>
      <c r="B21" s="275">
        <v>0.25</v>
      </c>
      <c r="C21" s="275">
        <v>0</v>
      </c>
      <c r="D21" s="275">
        <v>0</v>
      </c>
      <c r="E21" s="275">
        <v>1</v>
      </c>
      <c r="F21" s="275">
        <v>0</v>
      </c>
      <c r="G21" s="275">
        <v>1</v>
      </c>
      <c r="H21" s="275">
        <v>0</v>
      </c>
      <c r="I21" s="275">
        <v>0</v>
      </c>
      <c r="J21" s="275">
        <v>0</v>
      </c>
      <c r="K21" s="275">
        <v>1</v>
      </c>
      <c r="L21" s="275">
        <v>0.3</v>
      </c>
      <c r="M21" s="275">
        <v>0</v>
      </c>
      <c r="N21" s="275">
        <v>1</v>
      </c>
      <c r="O21" s="275">
        <v>0</v>
      </c>
      <c r="P21" s="275">
        <v>1</v>
      </c>
      <c r="Q21" s="275">
        <v>0</v>
      </c>
      <c r="R21" s="275">
        <v>1</v>
      </c>
      <c r="S21" s="275">
        <v>0.5</v>
      </c>
      <c r="T21" s="275">
        <v>0</v>
      </c>
      <c r="U21" s="275">
        <v>0.6</v>
      </c>
      <c r="V21" s="275">
        <f t="shared" si="0"/>
        <v>7.6499999999999995</v>
      </c>
    </row>
    <row r="22" spans="1:22" x14ac:dyDescent="0.2">
      <c r="A22" s="265">
        <v>20</v>
      </c>
      <c r="B22" s="276">
        <v>0.25</v>
      </c>
      <c r="C22" s="276">
        <v>0</v>
      </c>
      <c r="D22" s="276">
        <v>0</v>
      </c>
      <c r="E22" s="276">
        <v>0</v>
      </c>
      <c r="F22" s="276">
        <v>0</v>
      </c>
      <c r="G22" s="276">
        <v>1</v>
      </c>
      <c r="H22" s="276">
        <v>0</v>
      </c>
      <c r="I22" s="276">
        <v>0</v>
      </c>
      <c r="J22" s="276">
        <v>0</v>
      </c>
      <c r="K22" s="276">
        <v>1</v>
      </c>
      <c r="L22" s="276">
        <v>0</v>
      </c>
      <c r="M22" s="276">
        <v>1</v>
      </c>
      <c r="N22" s="276">
        <v>0</v>
      </c>
      <c r="O22" s="276">
        <v>0.3</v>
      </c>
      <c r="P22" s="276">
        <v>0.7</v>
      </c>
      <c r="Q22" s="276">
        <v>1</v>
      </c>
      <c r="R22" s="276">
        <v>1</v>
      </c>
      <c r="S22" s="276">
        <v>0</v>
      </c>
      <c r="T22" s="276">
        <v>1</v>
      </c>
      <c r="U22" s="276">
        <v>0</v>
      </c>
      <c r="V22" s="276">
        <f t="shared" si="0"/>
        <v>7.25</v>
      </c>
    </row>
    <row r="23" spans="1:22" x14ac:dyDescent="0.2">
      <c r="A23" s="274">
        <v>21</v>
      </c>
      <c r="B23" s="275">
        <v>0.25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0.1</v>
      </c>
      <c r="I23" s="275">
        <v>0</v>
      </c>
      <c r="J23" s="275">
        <v>0.15</v>
      </c>
      <c r="K23" s="275">
        <v>0.85</v>
      </c>
      <c r="L23" s="275">
        <v>0</v>
      </c>
      <c r="M23" s="275">
        <v>0</v>
      </c>
      <c r="N23" s="275">
        <v>0</v>
      </c>
      <c r="O23" s="275">
        <v>0.15</v>
      </c>
      <c r="P23" s="275">
        <v>0.5</v>
      </c>
      <c r="Q23" s="275">
        <v>0</v>
      </c>
      <c r="R23" s="275">
        <v>0</v>
      </c>
      <c r="S23" s="275">
        <v>0</v>
      </c>
      <c r="T23" s="275">
        <v>0</v>
      </c>
      <c r="U23" s="275">
        <v>0</v>
      </c>
      <c r="V23" s="275">
        <f t="shared" si="0"/>
        <v>2</v>
      </c>
    </row>
    <row r="24" spans="1:22" x14ac:dyDescent="0.2">
      <c r="A24" s="265">
        <v>22</v>
      </c>
      <c r="B24" s="276">
        <v>0.25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0.3</v>
      </c>
      <c r="I24" s="276">
        <v>0.7</v>
      </c>
      <c r="J24" s="276">
        <v>0.3</v>
      </c>
      <c r="K24" s="276">
        <v>0.7</v>
      </c>
      <c r="L24" s="276">
        <v>0</v>
      </c>
      <c r="M24" s="276">
        <v>1</v>
      </c>
      <c r="N24" s="276">
        <v>1</v>
      </c>
      <c r="O24" s="276">
        <v>0</v>
      </c>
      <c r="P24" s="276">
        <v>1</v>
      </c>
      <c r="Q24" s="276">
        <v>1</v>
      </c>
      <c r="R24" s="276">
        <v>1</v>
      </c>
      <c r="S24" s="276">
        <v>0</v>
      </c>
      <c r="T24" s="276">
        <v>1</v>
      </c>
      <c r="U24" s="276">
        <v>1</v>
      </c>
      <c r="V24" s="276">
        <f t="shared" si="0"/>
        <v>10.25</v>
      </c>
    </row>
    <row r="25" spans="1:22" x14ac:dyDescent="0.2">
      <c r="A25" s="274">
        <v>23</v>
      </c>
      <c r="B25" s="275">
        <v>0.25</v>
      </c>
      <c r="C25" s="275">
        <v>0</v>
      </c>
      <c r="D25" s="275">
        <v>0</v>
      </c>
      <c r="E25" s="275">
        <v>0</v>
      </c>
      <c r="F25" s="275">
        <v>1</v>
      </c>
      <c r="G25" s="275">
        <v>0</v>
      </c>
      <c r="H25" s="275">
        <v>0.3</v>
      </c>
      <c r="I25" s="275">
        <v>0.7</v>
      </c>
      <c r="J25" s="275">
        <v>0</v>
      </c>
      <c r="K25" s="275">
        <v>1</v>
      </c>
      <c r="L25" s="275">
        <v>0.3</v>
      </c>
      <c r="M25" s="275">
        <v>0.7</v>
      </c>
      <c r="N25" s="275">
        <v>1</v>
      </c>
      <c r="O25" s="275">
        <v>0.3</v>
      </c>
      <c r="P25" s="275">
        <v>0.7</v>
      </c>
      <c r="Q25" s="275">
        <v>1</v>
      </c>
      <c r="R25" s="275">
        <v>0</v>
      </c>
      <c r="S25" s="275">
        <v>0.5</v>
      </c>
      <c r="T25" s="275">
        <v>0</v>
      </c>
      <c r="U25" s="275">
        <v>0</v>
      </c>
      <c r="V25" s="275">
        <f t="shared" si="0"/>
        <v>7.75</v>
      </c>
    </row>
    <row r="26" spans="1:22" x14ac:dyDescent="0.2">
      <c r="A26" s="265">
        <v>24</v>
      </c>
      <c r="B26" s="276">
        <v>0.25</v>
      </c>
      <c r="C26" s="276">
        <v>0</v>
      </c>
      <c r="D26" s="276">
        <v>1</v>
      </c>
      <c r="E26" s="276">
        <v>0</v>
      </c>
      <c r="F26" s="276">
        <v>1</v>
      </c>
      <c r="G26" s="276">
        <v>1</v>
      </c>
      <c r="H26" s="276">
        <v>0.3</v>
      </c>
      <c r="I26" s="276">
        <v>0.7</v>
      </c>
      <c r="J26" s="276">
        <v>0.3</v>
      </c>
      <c r="K26" s="276">
        <v>0.7</v>
      </c>
      <c r="L26" s="276">
        <v>0.3</v>
      </c>
      <c r="M26" s="276">
        <v>0</v>
      </c>
      <c r="N26" s="276">
        <v>1</v>
      </c>
      <c r="O26" s="276">
        <v>0.3</v>
      </c>
      <c r="P26" s="276">
        <v>0.7</v>
      </c>
      <c r="Q26" s="276">
        <v>0</v>
      </c>
      <c r="R26" s="276">
        <v>1</v>
      </c>
      <c r="S26" s="276">
        <v>1</v>
      </c>
      <c r="T26" s="276">
        <v>1</v>
      </c>
      <c r="U26" s="276">
        <v>1</v>
      </c>
      <c r="V26" s="276">
        <f t="shared" si="0"/>
        <v>11.55</v>
      </c>
    </row>
    <row r="27" spans="1:22" x14ac:dyDescent="0.2">
      <c r="A27" s="274">
        <v>25</v>
      </c>
      <c r="B27" s="275">
        <v>0.25</v>
      </c>
      <c r="C27" s="275">
        <v>0</v>
      </c>
      <c r="D27" s="275">
        <v>0</v>
      </c>
      <c r="E27" s="275">
        <v>1</v>
      </c>
      <c r="F27" s="275">
        <v>1</v>
      </c>
      <c r="G27" s="275">
        <v>1</v>
      </c>
      <c r="H27" s="275">
        <v>0</v>
      </c>
      <c r="I27" s="275">
        <v>0</v>
      </c>
      <c r="J27" s="275">
        <v>0.25</v>
      </c>
      <c r="K27" s="275">
        <v>0.75</v>
      </c>
      <c r="L27" s="275">
        <v>0.25</v>
      </c>
      <c r="M27" s="275">
        <v>0.75</v>
      </c>
      <c r="N27" s="275">
        <v>1</v>
      </c>
      <c r="O27" s="275">
        <v>0.25</v>
      </c>
      <c r="P27" s="275">
        <v>0.75</v>
      </c>
      <c r="Q27" s="275">
        <v>0</v>
      </c>
      <c r="R27" s="275">
        <v>1</v>
      </c>
      <c r="S27" s="275">
        <v>0</v>
      </c>
      <c r="T27" s="275">
        <v>1</v>
      </c>
      <c r="U27" s="275">
        <v>0</v>
      </c>
      <c r="V27" s="275">
        <f t="shared" si="0"/>
        <v>9.25</v>
      </c>
    </row>
    <row r="28" spans="1:22" x14ac:dyDescent="0.2">
      <c r="A28" s="265">
        <v>26</v>
      </c>
      <c r="B28" s="276">
        <v>0.25</v>
      </c>
      <c r="C28" s="276">
        <v>0</v>
      </c>
      <c r="D28" s="276">
        <v>0</v>
      </c>
      <c r="E28" s="276">
        <v>1</v>
      </c>
      <c r="F28" s="276">
        <v>1</v>
      </c>
      <c r="G28" s="276">
        <v>0</v>
      </c>
      <c r="H28" s="276">
        <v>0.3</v>
      </c>
      <c r="I28" s="276">
        <v>0.7</v>
      </c>
      <c r="J28" s="276">
        <v>0</v>
      </c>
      <c r="K28" s="276">
        <v>0</v>
      </c>
      <c r="L28" s="276">
        <v>0</v>
      </c>
      <c r="M28" s="276">
        <v>0</v>
      </c>
      <c r="N28" s="276">
        <v>1</v>
      </c>
      <c r="O28" s="276">
        <v>0.3</v>
      </c>
      <c r="P28" s="276">
        <v>0.7</v>
      </c>
      <c r="Q28" s="276">
        <v>1</v>
      </c>
      <c r="R28" s="276">
        <v>1</v>
      </c>
      <c r="S28" s="276">
        <v>1</v>
      </c>
      <c r="T28" s="276">
        <v>0</v>
      </c>
      <c r="U28" s="276">
        <v>1</v>
      </c>
      <c r="V28" s="276">
        <f t="shared" si="0"/>
        <v>9.25</v>
      </c>
    </row>
    <row r="29" spans="1:22" x14ac:dyDescent="0.2">
      <c r="A29" s="274">
        <v>27</v>
      </c>
      <c r="B29" s="275">
        <v>0.25</v>
      </c>
      <c r="C29" s="275">
        <v>0</v>
      </c>
      <c r="D29" s="275">
        <v>0</v>
      </c>
      <c r="E29" s="275">
        <v>1</v>
      </c>
      <c r="F29" s="275">
        <v>1</v>
      </c>
      <c r="G29" s="275">
        <v>1</v>
      </c>
      <c r="H29" s="275">
        <v>0.3</v>
      </c>
      <c r="I29" s="275">
        <v>0</v>
      </c>
      <c r="J29" s="275">
        <v>0.3</v>
      </c>
      <c r="K29" s="275">
        <v>0.7</v>
      </c>
      <c r="L29" s="275">
        <v>0.3</v>
      </c>
      <c r="M29" s="275">
        <v>0</v>
      </c>
      <c r="N29" s="275">
        <v>1</v>
      </c>
      <c r="O29" s="275">
        <v>0.3</v>
      </c>
      <c r="P29" s="275">
        <v>0.7</v>
      </c>
      <c r="Q29" s="275">
        <v>0.5</v>
      </c>
      <c r="R29" s="275">
        <v>1</v>
      </c>
      <c r="S29" s="275">
        <v>1</v>
      </c>
      <c r="T29" s="275">
        <v>1</v>
      </c>
      <c r="U29" s="275">
        <v>1</v>
      </c>
      <c r="V29" s="275">
        <f t="shared" si="0"/>
        <v>11.35</v>
      </c>
    </row>
    <row r="30" spans="1:22" x14ac:dyDescent="0.2">
      <c r="A30" s="265">
        <v>28</v>
      </c>
      <c r="B30" s="276">
        <v>0.25</v>
      </c>
      <c r="C30" s="276">
        <v>0</v>
      </c>
      <c r="D30" s="276">
        <v>0</v>
      </c>
      <c r="E30" s="276">
        <v>0</v>
      </c>
      <c r="F30" s="276">
        <v>0.5</v>
      </c>
      <c r="G30" s="276">
        <v>0</v>
      </c>
      <c r="H30" s="276">
        <v>0</v>
      </c>
      <c r="I30" s="276">
        <v>1</v>
      </c>
      <c r="J30" s="276">
        <v>0</v>
      </c>
      <c r="K30" s="276">
        <v>0</v>
      </c>
      <c r="L30" s="276">
        <v>0</v>
      </c>
      <c r="M30" s="276">
        <v>1</v>
      </c>
      <c r="N30" s="276">
        <v>1</v>
      </c>
      <c r="O30" s="276">
        <v>0</v>
      </c>
      <c r="P30" s="276">
        <v>1</v>
      </c>
      <c r="Q30" s="276">
        <v>1</v>
      </c>
      <c r="R30" s="276">
        <v>1</v>
      </c>
      <c r="S30" s="276">
        <v>0.4</v>
      </c>
      <c r="T30" s="276">
        <v>0</v>
      </c>
      <c r="U30" s="276">
        <v>0</v>
      </c>
      <c r="V30" s="276">
        <f t="shared" si="0"/>
        <v>7.15</v>
      </c>
    </row>
    <row r="31" spans="1:22" x14ac:dyDescent="0.2">
      <c r="A31" s="274">
        <v>29</v>
      </c>
      <c r="B31" s="275">
        <v>0.25</v>
      </c>
      <c r="C31" s="275">
        <v>0</v>
      </c>
      <c r="D31" s="275">
        <v>0</v>
      </c>
      <c r="E31" s="275">
        <v>0.65</v>
      </c>
      <c r="F31" s="275">
        <v>0.65</v>
      </c>
      <c r="G31" s="275">
        <v>0.6</v>
      </c>
      <c r="H31" s="275">
        <v>0</v>
      </c>
      <c r="I31" s="275">
        <v>0</v>
      </c>
      <c r="J31" s="275">
        <v>0.3</v>
      </c>
      <c r="K31" s="275">
        <v>0.7</v>
      </c>
      <c r="L31" s="275">
        <v>0</v>
      </c>
      <c r="M31" s="275">
        <v>0.7</v>
      </c>
      <c r="N31" s="275">
        <v>0.65</v>
      </c>
      <c r="O31" s="275">
        <v>0.3</v>
      </c>
      <c r="P31" s="275">
        <v>0.65</v>
      </c>
      <c r="Q31" s="275">
        <v>0</v>
      </c>
      <c r="R31" s="275">
        <v>0</v>
      </c>
      <c r="S31" s="275">
        <v>0</v>
      </c>
      <c r="T31" s="275">
        <v>0</v>
      </c>
      <c r="U31" s="275">
        <v>0</v>
      </c>
      <c r="V31" s="275">
        <f t="shared" si="0"/>
        <v>5.45</v>
      </c>
    </row>
    <row r="32" spans="1:22" x14ac:dyDescent="0.2">
      <c r="A32" s="265">
        <v>30</v>
      </c>
      <c r="B32" s="276">
        <v>0.25</v>
      </c>
      <c r="C32" s="276">
        <v>0</v>
      </c>
      <c r="D32" s="276">
        <v>0</v>
      </c>
      <c r="E32" s="276">
        <v>0</v>
      </c>
      <c r="F32" s="276">
        <v>1</v>
      </c>
      <c r="G32" s="276">
        <v>1</v>
      </c>
      <c r="H32" s="276">
        <v>0</v>
      </c>
      <c r="I32" s="276">
        <v>1</v>
      </c>
      <c r="J32" s="276">
        <v>0</v>
      </c>
      <c r="K32" s="276">
        <v>1</v>
      </c>
      <c r="L32" s="276">
        <v>0</v>
      </c>
      <c r="M32" s="276">
        <v>1</v>
      </c>
      <c r="N32" s="276">
        <v>1</v>
      </c>
      <c r="O32" s="276">
        <v>0</v>
      </c>
      <c r="P32" s="276">
        <v>1</v>
      </c>
      <c r="Q32" s="276">
        <v>1</v>
      </c>
      <c r="R32" s="276">
        <v>1</v>
      </c>
      <c r="S32" s="276">
        <v>1</v>
      </c>
      <c r="T32" s="276">
        <v>0</v>
      </c>
      <c r="U32" s="276">
        <v>1</v>
      </c>
      <c r="V32" s="276">
        <f t="shared" si="0"/>
        <v>11.25</v>
      </c>
    </row>
    <row r="33" spans="1:22" x14ac:dyDescent="0.2">
      <c r="A33" s="274">
        <v>31</v>
      </c>
      <c r="B33" s="275">
        <v>0.25</v>
      </c>
      <c r="C33" s="275">
        <v>1</v>
      </c>
      <c r="D33" s="275">
        <v>1</v>
      </c>
      <c r="E33" s="275">
        <v>1</v>
      </c>
      <c r="F33" s="275">
        <v>1</v>
      </c>
      <c r="G33" s="275">
        <v>1</v>
      </c>
      <c r="H33" s="275">
        <v>0</v>
      </c>
      <c r="I33" s="275">
        <v>1</v>
      </c>
      <c r="J33" s="275">
        <v>0</v>
      </c>
      <c r="K33" s="275">
        <v>1</v>
      </c>
      <c r="L33" s="275">
        <v>0</v>
      </c>
      <c r="M33" s="275">
        <v>1</v>
      </c>
      <c r="N33" s="275">
        <v>1</v>
      </c>
      <c r="O33" s="275">
        <v>0</v>
      </c>
      <c r="P33" s="275">
        <v>1</v>
      </c>
      <c r="Q33" s="275">
        <v>1</v>
      </c>
      <c r="R33" s="275">
        <v>1</v>
      </c>
      <c r="S33" s="275">
        <v>1</v>
      </c>
      <c r="T33" s="275">
        <v>1</v>
      </c>
      <c r="U33" s="275">
        <v>1</v>
      </c>
      <c r="V33" s="275">
        <f t="shared" si="0"/>
        <v>15.25</v>
      </c>
    </row>
    <row r="34" spans="1:22" x14ac:dyDescent="0.2">
      <c r="A34" s="265">
        <v>32</v>
      </c>
      <c r="B34" s="276">
        <v>0.25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1</v>
      </c>
      <c r="J34" s="276">
        <v>0.3</v>
      </c>
      <c r="K34" s="276">
        <v>0.7</v>
      </c>
      <c r="L34" s="276">
        <v>0.3</v>
      </c>
      <c r="M34" s="276">
        <v>0.5</v>
      </c>
      <c r="N34" s="276">
        <v>1</v>
      </c>
      <c r="O34" s="276">
        <v>0</v>
      </c>
      <c r="P34" s="276">
        <v>0.6</v>
      </c>
      <c r="Q34" s="276">
        <v>0</v>
      </c>
      <c r="R34" s="276">
        <v>0.6</v>
      </c>
      <c r="S34" s="276">
        <v>0.4</v>
      </c>
      <c r="T34" s="276">
        <v>0</v>
      </c>
      <c r="U34" s="276">
        <v>0</v>
      </c>
      <c r="V34" s="276">
        <f t="shared" si="0"/>
        <v>6.6499999999999995</v>
      </c>
    </row>
    <row r="35" spans="1:22" x14ac:dyDescent="0.2">
      <c r="A35" s="274">
        <v>33</v>
      </c>
      <c r="B35" s="275">
        <v>0.25</v>
      </c>
      <c r="C35" s="275">
        <v>0</v>
      </c>
      <c r="D35" s="275">
        <v>0</v>
      </c>
      <c r="E35" s="275">
        <v>0</v>
      </c>
      <c r="F35" s="275">
        <v>1</v>
      </c>
      <c r="G35" s="275">
        <v>0</v>
      </c>
      <c r="H35" s="275">
        <v>0</v>
      </c>
      <c r="I35" s="275">
        <v>1</v>
      </c>
      <c r="J35" s="275">
        <v>0.3</v>
      </c>
      <c r="K35" s="275">
        <v>0.7</v>
      </c>
      <c r="L35" s="275">
        <v>0.3</v>
      </c>
      <c r="M35" s="275">
        <v>0.5</v>
      </c>
      <c r="N35" s="275">
        <v>1</v>
      </c>
      <c r="O35" s="275">
        <v>0</v>
      </c>
      <c r="P35" s="275">
        <v>0.6</v>
      </c>
      <c r="Q35" s="275">
        <v>0.6</v>
      </c>
      <c r="R35" s="275">
        <v>0.6</v>
      </c>
      <c r="S35" s="275">
        <v>0.4</v>
      </c>
      <c r="T35" s="275">
        <v>0.4</v>
      </c>
      <c r="U35" s="275">
        <v>0</v>
      </c>
      <c r="V35" s="275">
        <f t="shared" si="0"/>
        <v>7.6499999999999995</v>
      </c>
    </row>
    <row r="36" spans="1:22" x14ac:dyDescent="0.2">
      <c r="A36" s="265">
        <v>34</v>
      </c>
      <c r="B36" s="276">
        <v>0.25</v>
      </c>
      <c r="C36" s="276">
        <v>0</v>
      </c>
      <c r="D36" s="276">
        <v>0</v>
      </c>
      <c r="E36" s="276">
        <v>0</v>
      </c>
      <c r="F36" s="276">
        <v>1</v>
      </c>
      <c r="G36" s="276">
        <v>0</v>
      </c>
      <c r="H36" s="276">
        <v>0</v>
      </c>
      <c r="I36" s="276">
        <v>1</v>
      </c>
      <c r="J36" s="276">
        <v>0.3</v>
      </c>
      <c r="K36" s="276">
        <v>0.7</v>
      </c>
      <c r="L36" s="276">
        <v>0.3</v>
      </c>
      <c r="M36" s="276">
        <v>0.5</v>
      </c>
      <c r="N36" s="276">
        <v>1</v>
      </c>
      <c r="O36" s="276">
        <v>0</v>
      </c>
      <c r="P36" s="276">
        <v>0.6</v>
      </c>
      <c r="Q36" s="276">
        <v>0.6</v>
      </c>
      <c r="R36" s="276">
        <v>0.6</v>
      </c>
      <c r="S36" s="276">
        <v>0.4</v>
      </c>
      <c r="T36" s="276">
        <v>0.4</v>
      </c>
      <c r="U36" s="276">
        <v>0</v>
      </c>
      <c r="V36" s="276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70" zoomScaleNormal="70" workbookViewId="0">
      <selection activeCell="H5" sqref="H5:W5"/>
    </sheetView>
  </sheetViews>
  <sheetFormatPr defaultColWidth="11.42578125" defaultRowHeight="12.75" x14ac:dyDescent="0.2"/>
  <sheetData>
    <row r="1" spans="1:32" ht="28.5" thickBot="1" x14ac:dyDescent="0.45">
      <c r="A1" s="291" t="s">
        <v>462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0.19974345449999997</v>
      </c>
      <c r="I5">
        <v>0.24622046575000001</v>
      </c>
      <c r="J5">
        <v>0.25257560099999998</v>
      </c>
      <c r="K5">
        <v>0.27892067874999998</v>
      </c>
      <c r="L5">
        <v>0.43730047</v>
      </c>
      <c r="M5">
        <v>0.69246606524999987</v>
      </c>
      <c r="N5">
        <v>0.80172007975000004</v>
      </c>
      <c r="O5">
        <v>0.79746902799999997</v>
      </c>
      <c r="P5">
        <v>0.96907200750000011</v>
      </c>
      <c r="Q5">
        <v>0.97159931799999999</v>
      </c>
      <c r="R5">
        <v>0.96802889999999997</v>
      </c>
      <c r="S5">
        <v>0.96473804800000007</v>
      </c>
      <c r="T5">
        <v>0.88456815124999999</v>
      </c>
      <c r="U5">
        <v>0.6905926255</v>
      </c>
      <c r="V5">
        <v>0.60477589249999997</v>
      </c>
      <c r="W5">
        <v>0.49487427350000002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81">
        <f>+[1]Input_!C23</f>
        <v>45430</v>
      </c>
      <c r="F7" s="282">
        <v>1</v>
      </c>
    </row>
    <row r="9" spans="1:32" x14ac:dyDescent="0.2">
      <c r="D9" t="s">
        <v>99</v>
      </c>
    </row>
    <row r="10" spans="1:32" x14ac:dyDescent="0.2">
      <c r="A10" s="253"/>
      <c r="B10" s="286" t="s">
        <v>228</v>
      </c>
      <c r="C10" s="286" t="s">
        <v>458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83" t="s">
        <v>138</v>
      </c>
      <c r="O10" s="283"/>
      <c r="P10" s="283"/>
      <c r="Q10" s="283" t="s">
        <v>8</v>
      </c>
      <c r="R10" s="283" t="s">
        <v>8</v>
      </c>
      <c r="S10" s="283" t="s">
        <v>5</v>
      </c>
      <c r="T10" s="283" t="s">
        <v>8</v>
      </c>
      <c r="U10" s="283" t="s">
        <v>76</v>
      </c>
      <c r="V10" s="283" t="s">
        <v>465</v>
      </c>
      <c r="W10" s="283"/>
      <c r="X10" s="283"/>
      <c r="Y10" s="283"/>
      <c r="Z10" s="283"/>
    </row>
    <row r="11" spans="1:32" x14ac:dyDescent="0.2">
      <c r="A11" s="285"/>
      <c r="B11" s="285" t="s">
        <v>78</v>
      </c>
      <c r="C11" s="287" t="s">
        <v>459</v>
      </c>
      <c r="D11" s="285" t="s">
        <v>78</v>
      </c>
      <c r="E11" s="285" t="s">
        <v>79</v>
      </c>
      <c r="F11" s="285" t="s">
        <v>79</v>
      </c>
      <c r="G11" s="285" t="s">
        <v>27</v>
      </c>
      <c r="H11" s="285" t="s">
        <v>77</v>
      </c>
      <c r="I11" s="285" t="s">
        <v>9</v>
      </c>
      <c r="J11" s="285" t="s">
        <v>8</v>
      </c>
      <c r="K11" s="284" t="s">
        <v>16</v>
      </c>
      <c r="O11" s="284"/>
      <c r="P11" s="284"/>
      <c r="Q11" s="284" t="s">
        <v>10</v>
      </c>
      <c r="R11" s="284" t="s">
        <v>10</v>
      </c>
      <c r="S11" s="284" t="s">
        <v>8</v>
      </c>
      <c r="T11" s="284" t="s">
        <v>10</v>
      </c>
      <c r="U11" s="284" t="s">
        <v>109</v>
      </c>
      <c r="V11" s="284"/>
      <c r="W11" s="284"/>
      <c r="X11" s="284"/>
      <c r="Y11" s="284"/>
      <c r="Z11" s="284"/>
    </row>
    <row r="12" spans="1:32" x14ac:dyDescent="0.2">
      <c r="A12" s="285"/>
      <c r="B12" s="285" t="s">
        <v>11</v>
      </c>
      <c r="C12" s="285"/>
      <c r="D12" s="285" t="s">
        <v>12</v>
      </c>
      <c r="E12" s="285" t="s">
        <v>26</v>
      </c>
      <c r="F12" s="285" t="s">
        <v>82</v>
      </c>
      <c r="G12" s="285" t="s">
        <v>9</v>
      </c>
      <c r="H12" s="285" t="s">
        <v>9</v>
      </c>
      <c r="I12" s="285" t="s">
        <v>75</v>
      </c>
      <c r="J12" s="285" t="s">
        <v>108</v>
      </c>
      <c r="K12" s="284"/>
      <c r="O12" s="284"/>
      <c r="P12" s="284" t="s">
        <v>13</v>
      </c>
      <c r="Q12" s="284" t="s">
        <v>7</v>
      </c>
      <c r="R12" s="284" t="s">
        <v>71</v>
      </c>
      <c r="S12" s="284" t="s">
        <v>70</v>
      </c>
      <c r="T12" s="284" t="s">
        <v>6</v>
      </c>
      <c r="U12" s="284" t="s">
        <v>110</v>
      </c>
      <c r="V12" s="284"/>
      <c r="W12" s="284" t="s">
        <v>33</v>
      </c>
      <c r="X12" s="284" t="s">
        <v>33</v>
      </c>
      <c r="Y12" s="284" t="s">
        <v>33</v>
      </c>
      <c r="Z12" s="284" t="s">
        <v>33</v>
      </c>
    </row>
    <row r="13" spans="1:32" x14ac:dyDescent="0.2">
      <c r="A13" s="285"/>
      <c r="B13" s="285" t="s">
        <v>14</v>
      </c>
      <c r="C13" s="285"/>
      <c r="D13" s="285" t="s">
        <v>15</v>
      </c>
      <c r="E13" s="285" t="s">
        <v>16</v>
      </c>
      <c r="F13" s="285" t="s">
        <v>17</v>
      </c>
      <c r="G13" s="285" t="s">
        <v>105</v>
      </c>
      <c r="H13" s="285" t="s">
        <v>105</v>
      </c>
      <c r="I13" s="285" t="s">
        <v>74</v>
      </c>
      <c r="J13" s="285"/>
      <c r="K13" s="284"/>
      <c r="O13" s="284"/>
      <c r="P13" s="284" t="s">
        <v>19</v>
      </c>
      <c r="Q13" s="284" t="s">
        <v>20</v>
      </c>
      <c r="R13" s="284" t="s">
        <v>72</v>
      </c>
      <c r="S13" s="284"/>
      <c r="T13" s="284"/>
      <c r="U13" s="284" t="s">
        <v>80</v>
      </c>
      <c r="V13" s="284"/>
      <c r="W13" s="284" t="s">
        <v>34</v>
      </c>
      <c r="X13" s="284" t="s">
        <v>35</v>
      </c>
      <c r="Y13" s="284" t="s">
        <v>16</v>
      </c>
      <c r="Z13" s="284" t="s">
        <v>36</v>
      </c>
    </row>
    <row r="14" spans="1:32" x14ac:dyDescent="0.2">
      <c r="A14" s="285"/>
      <c r="B14" s="285" t="s">
        <v>100</v>
      </c>
      <c r="C14" s="285"/>
      <c r="D14" s="285" t="s">
        <v>101</v>
      </c>
      <c r="E14" s="285" t="s">
        <v>102</v>
      </c>
      <c r="F14" s="285" t="s">
        <v>103</v>
      </c>
      <c r="G14" s="285" t="s">
        <v>106</v>
      </c>
      <c r="H14" s="285" t="s">
        <v>106</v>
      </c>
      <c r="I14" s="285" t="s">
        <v>104</v>
      </c>
      <c r="J14" s="285"/>
      <c r="K14" s="284"/>
      <c r="O14" s="284"/>
      <c r="P14" s="284"/>
      <c r="Q14" s="284"/>
      <c r="R14" s="284"/>
      <c r="S14" s="284"/>
      <c r="T14" s="284"/>
      <c r="U14" s="284" t="s">
        <v>18</v>
      </c>
      <c r="V14" s="284"/>
      <c r="W14" s="284"/>
      <c r="X14" s="284"/>
      <c r="Y14" s="284"/>
      <c r="Z14" s="284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8" t="s">
        <v>81</v>
      </c>
      <c r="O15" s="288" t="str">
        <f t="shared" ref="O15:O78" si="0">+A15</f>
        <v xml:space="preserve">Day </v>
      </c>
      <c r="P15" s="288" t="s">
        <v>24</v>
      </c>
      <c r="Q15" s="288" t="s">
        <v>24</v>
      </c>
      <c r="R15" s="288" t="s">
        <v>24</v>
      </c>
      <c r="S15" s="288" t="s">
        <v>24</v>
      </c>
      <c r="T15" s="288" t="s">
        <v>24</v>
      </c>
      <c r="U15" s="288" t="s">
        <v>81</v>
      </c>
      <c r="V15" s="288"/>
      <c r="W15" s="288"/>
      <c r="X15" s="288"/>
      <c r="Y15" s="288"/>
      <c r="Z15" s="288"/>
    </row>
    <row r="17" spans="1:26" x14ac:dyDescent="0.2">
      <c r="A17" s="249">
        <f>+Input_!C23</f>
        <v>45437</v>
      </c>
      <c r="B17">
        <v>0.26</v>
      </c>
      <c r="C17">
        <v>0.25</v>
      </c>
      <c r="D17">
        <f>IF(B17="","",IF(B17&lt;0.0001,0,IF(B17&gt;0.0001,C17*B17,"")))</f>
        <v>6.5000000000000002E-2</v>
      </c>
      <c r="E17">
        <v>0</v>
      </c>
      <c r="G17" s="277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O17" s="249">
        <f t="shared" si="0"/>
        <v>45437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0.26</v>
      </c>
      <c r="X17">
        <f>+D17</f>
        <v>6.5000000000000002E-2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45438</v>
      </c>
      <c r="B18">
        <v>0.24</v>
      </c>
      <c r="C18">
        <v>0.25</v>
      </c>
      <c r="D18">
        <f t="shared" ref="D18:D81" si="1">IF(B18="","",IF(B18&lt;0.0001,0,IF(B18&gt;0.0001,C18*B18,"")))</f>
        <v>0.06</v>
      </c>
      <c r="E18">
        <v>0</v>
      </c>
      <c r="F18" s="278"/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1.3591836734693878</v>
      </c>
      <c r="J18">
        <f>IF(B18="","",IF(B18&gt;-0.0001,IF((Q18-U18)&lt;0,0,Q18-U18),""))</f>
        <v>0</v>
      </c>
      <c r="K18" t="str">
        <f t="shared" ref="K18:K81" si="2">IF(E18&gt;0.001,MIN(J17+D18,E18),"")</f>
        <v/>
      </c>
      <c r="O18" s="249">
        <f t="shared" si="0"/>
        <v>45438</v>
      </c>
      <c r="P18">
        <f>IF(A18&gt;Input_!$C$32,+P17,(IF(A18&lt;Input_!$C$23,"",(Budget_!A18-Input_!$C$23)*Input_!$C$76+Input_!$C$25)))</f>
        <v>6.795918367346939</v>
      </c>
      <c r="Q18">
        <f>(+P18*Input_!$C$18)+R18</f>
        <v>2.6504081632653063</v>
      </c>
      <c r="R18">
        <f>+P18*Input_!$C$19</f>
        <v>1.2912244897959184</v>
      </c>
      <c r="S18">
        <f t="shared" ref="S18:S81" si="3">+Q18-R18</f>
        <v>1.3591836734693878</v>
      </c>
      <c r="T18">
        <f t="shared" ref="T18:T81" si="4">+(1-$F$4)*S18+R18</f>
        <v>1.9708163265306125</v>
      </c>
      <c r="U18">
        <f>IF(B18="",0,IF(B18&gt;-0.0001,MAX(IF(G17&gt;0.001,(G17*S18+R18),MIN((+U17+E18+F18-D18+Q18-Q17),Q18)),R18),""))</f>
        <v>2.6504081632653063</v>
      </c>
      <c r="V18">
        <f t="shared" ref="V18:V81" si="5">U18/P18</f>
        <v>0.39</v>
      </c>
      <c r="W18">
        <f>IF(+B18&gt;-0.01,+B18+W17,"")</f>
        <v>0.5</v>
      </c>
      <c r="X18">
        <f>IF(E18="",0,IF(E18&gt;-0.0001,MAX(IF(I18&gt;0.001,(I18*U18+T18),MIN((+X17+G17+H18-F18+S18-S17),S18)),T18),""))</f>
        <v>5.573207830070805</v>
      </c>
      <c r="Y18">
        <f>IF(+B18&gt;-0.01,+E18+Y17,"")</f>
        <v>0</v>
      </c>
      <c r="Z18">
        <f t="shared" ref="Z18:Z49" si="6">IF(+B18&gt;-0.01,+F18+Z17,"")</f>
        <v>0</v>
      </c>
    </row>
    <row r="19" spans="1:26" x14ac:dyDescent="0.2">
      <c r="A19" s="249">
        <f>IF(A18="","",IF((1+A18)&lt;Input_!$C$36,1+A18,""))</f>
        <v>45439</v>
      </c>
      <c r="B19">
        <v>0.21</v>
      </c>
      <c r="C19">
        <f>J5</f>
        <v>0.25257560099999998</v>
      </c>
      <c r="D19">
        <f t="shared" si="1"/>
        <v>5.3040876209999997E-2</v>
      </c>
      <c r="E19">
        <v>0</v>
      </c>
      <c r="F19" s="278"/>
      <c r="G19" s="277"/>
      <c r="H19" s="250">
        <f t="shared" ref="H19:H82" si="7">IF(B19="","",IF(B19&gt;-0.0001,IF(G19&gt;0.0001,+G19,IF((+U19-R19)/(Q19-R19)&gt;1,1,(MAX(0,(+U19-R19)/(Q19-R19))))),""))</f>
        <v>0.96506716486169397</v>
      </c>
      <c r="I19">
        <f t="shared" ref="I19:I82" si="8">IF(B19="","",IF(B19&gt;-0.0001,IF((+U19-R19)&lt;0,0,+U19-R19),""))</f>
        <v>1.4653264707287763</v>
      </c>
      <c r="J19">
        <f t="shared" ref="J19:J82" si="9">IF(B19="","",IF(B19&gt;-0.0001,IF((Q19-U19)&lt;0,0,Q19-U19),""))</f>
        <v>5.3040876209999421E-2</v>
      </c>
      <c r="K19" t="str">
        <f t="shared" si="2"/>
        <v/>
      </c>
      <c r="O19" s="249">
        <f t="shared" si="0"/>
        <v>45439</v>
      </c>
      <c r="P19">
        <f>IF(A19&gt;Input_!$C$32,+P18,(IF(A19&lt;Input_!$C$23,"",(Budget_!A19-Input_!$C$23)*Input_!$C$76+Input_!$C$25)))</f>
        <v>7.591836734693878</v>
      </c>
      <c r="Q19">
        <f>(+P19*Input_!$C$18)+R19</f>
        <v>2.9608163265306127</v>
      </c>
      <c r="R19">
        <f>+P19*Input_!$C$19</f>
        <v>1.4424489795918369</v>
      </c>
      <c r="S19">
        <f t="shared" si="3"/>
        <v>1.5183673469387757</v>
      </c>
      <c r="T19">
        <f t="shared" si="4"/>
        <v>2.2016326530612247</v>
      </c>
      <c r="U19">
        <f t="shared" ref="U19:U50" si="10">IF(B19="",0,IF(B19&gt;-0.0001,MAX(IF(G19&gt;0.001,(G19*S19+R19),MIN((+U18+E19+F19-D19+Q19-Q18),Q19)),R19),""))</f>
        <v>2.9077754503206132</v>
      </c>
      <c r="V19">
        <f t="shared" si="5"/>
        <v>0.38301343297233881</v>
      </c>
      <c r="W19">
        <f t="shared" ref="W19:W82" si="11">IF(+B19&gt;-0.01,+B19+W18,"")</f>
        <v>0.71</v>
      </c>
      <c r="X19">
        <f t="shared" ref="X19:X50" si="12">IF(E19="",0,IF(E19&gt;-0.0001,MAX(IF(I19&gt;0.001,(I19*U19+T19),MIN((+X18+G19+H19-F19+S19-S18),S19)),T19),""))</f>
        <v>6.4624729913513068</v>
      </c>
      <c r="Y19">
        <f t="shared" ref="Y19:Y82" si="13">IF(+B19&gt;-0.01,+E19+Y18,"")</f>
        <v>0</v>
      </c>
      <c r="Z19">
        <f t="shared" si="6"/>
        <v>0</v>
      </c>
    </row>
    <row r="20" spans="1:26" x14ac:dyDescent="0.2">
      <c r="A20" s="249">
        <f>IF(A19="","",IF((1+A19)&lt;Input_!$C$36,1+A19,""))</f>
        <v>45440</v>
      </c>
      <c r="B20">
        <v>0.17</v>
      </c>
      <c r="C20">
        <v>0.25</v>
      </c>
      <c r="D20">
        <f t="shared" si="1"/>
        <v>4.2500000000000003E-2</v>
      </c>
      <c r="E20">
        <v>0</v>
      </c>
      <c r="F20" s="278"/>
      <c r="G20" s="277"/>
      <c r="H20" s="250">
        <f t="shared" si="7"/>
        <v>0.94304740955851618</v>
      </c>
      <c r="I20">
        <f t="shared" si="8"/>
        <v>1.582010144198164</v>
      </c>
      <c r="J20">
        <f t="shared" si="9"/>
        <v>9.5540876209999404E-2</v>
      </c>
      <c r="K20" t="str">
        <f t="shared" si="2"/>
        <v/>
      </c>
      <c r="L20" t="s">
        <v>25</v>
      </c>
      <c r="O20" s="249">
        <f t="shared" si="0"/>
        <v>45440</v>
      </c>
      <c r="P20">
        <f>IF(A20&gt;Input_!$C$32,+P19,(IF(A20&lt;Input_!$C$23,"",(Budget_!A20-Input_!$C$23)*Input_!$C$76+Input_!$C$25)))</f>
        <v>8.387755102040817</v>
      </c>
      <c r="Q20">
        <f>(+P20*Input_!$C$18)+R20</f>
        <v>3.2712244897959186</v>
      </c>
      <c r="R20">
        <f>+P20*Input_!$C$19</f>
        <v>1.5936734693877552</v>
      </c>
      <c r="S20">
        <f t="shared" si="3"/>
        <v>1.6775510204081634</v>
      </c>
      <c r="T20">
        <f t="shared" si="4"/>
        <v>2.4324489795918369</v>
      </c>
      <c r="U20">
        <f t="shared" si="10"/>
        <v>3.1756836135859192</v>
      </c>
      <c r="V20">
        <f t="shared" si="5"/>
        <v>0.37860948191170324</v>
      </c>
      <c r="W20">
        <f t="shared" si="11"/>
        <v>0.88</v>
      </c>
      <c r="X20">
        <f t="shared" si="12"/>
        <v>7.4564126710486436</v>
      </c>
      <c r="Y20">
        <f t="shared" si="13"/>
        <v>0</v>
      </c>
      <c r="Z20">
        <f t="shared" si="6"/>
        <v>0</v>
      </c>
    </row>
    <row r="21" spans="1:26" x14ac:dyDescent="0.2">
      <c r="A21" s="249">
        <f>IF(A20="","",IF((1+A20)&lt;Input_!$C$36,1+A20,""))</f>
        <v>45441</v>
      </c>
      <c r="B21">
        <v>0.25</v>
      </c>
      <c r="C21">
        <v>0.25</v>
      </c>
      <c r="D21">
        <f t="shared" si="1"/>
        <v>6.25E-2</v>
      </c>
      <c r="E21">
        <v>0.27992141100000001</v>
      </c>
      <c r="F21" s="278"/>
      <c r="G21" s="277"/>
      <c r="H21" s="250">
        <f t="shared" si="7"/>
        <v>1</v>
      </c>
      <c r="I21">
        <f t="shared" si="8"/>
        <v>1.8367346938775513</v>
      </c>
      <c r="J21">
        <f t="shared" si="9"/>
        <v>0</v>
      </c>
      <c r="K21">
        <f t="shared" si="2"/>
        <v>0.1580408762099994</v>
      </c>
      <c r="L21" t="s">
        <v>25</v>
      </c>
      <c r="O21" s="249">
        <f t="shared" si="0"/>
        <v>45441</v>
      </c>
      <c r="P21">
        <f>IF(A21&gt;Input_!$C$32,+P20,(IF(A21&lt;Input_!$C$23,"",(Budget_!A21-Input_!$C$23)*Input_!$C$76+Input_!$C$25)))</f>
        <v>9.183673469387756</v>
      </c>
      <c r="Q21">
        <f>(+P21*Input_!$C$18)+R21</f>
        <v>3.581632653061225</v>
      </c>
      <c r="R21">
        <f>+P21*Input_!$C$19</f>
        <v>1.7448979591836737</v>
      </c>
      <c r="S21">
        <f t="shared" si="3"/>
        <v>1.8367346938775513</v>
      </c>
      <c r="T21">
        <f t="shared" si="4"/>
        <v>2.6632653061224492</v>
      </c>
      <c r="U21">
        <f t="shared" si="10"/>
        <v>3.581632653061225</v>
      </c>
      <c r="V21">
        <f t="shared" si="5"/>
        <v>0.39</v>
      </c>
      <c r="W21">
        <f t="shared" si="11"/>
        <v>1.1299999999999999</v>
      </c>
      <c r="X21">
        <f t="shared" si="12"/>
        <v>9.2417742607247</v>
      </c>
      <c r="Y21">
        <f t="shared" si="13"/>
        <v>0.27992141100000001</v>
      </c>
      <c r="Z21">
        <f t="shared" si="6"/>
        <v>0</v>
      </c>
    </row>
    <row r="22" spans="1:26" x14ac:dyDescent="0.2">
      <c r="A22" s="249">
        <f>IF(A21="","",IF((1+A21)&lt;Input_!$C$36,1+A21,""))</f>
        <v>45442</v>
      </c>
      <c r="B22">
        <v>0.2</v>
      </c>
      <c r="C22">
        <v>0.25</v>
      </c>
      <c r="D22">
        <f t="shared" si="1"/>
        <v>0.05</v>
      </c>
      <c r="E22">
        <v>0</v>
      </c>
      <c r="F22" s="304"/>
      <c r="G22" s="277"/>
      <c r="H22" s="250">
        <f t="shared" si="7"/>
        <v>0.97494887525562357</v>
      </c>
      <c r="I22">
        <f t="shared" si="8"/>
        <v>1.9459183673469391</v>
      </c>
      <c r="J22">
        <f t="shared" si="9"/>
        <v>5.0000000000000266E-2</v>
      </c>
      <c r="K22" t="str">
        <f t="shared" si="2"/>
        <v/>
      </c>
      <c r="L22" t="s">
        <v>25</v>
      </c>
      <c r="O22" s="249">
        <f t="shared" si="0"/>
        <v>45442</v>
      </c>
      <c r="P22">
        <f>IF(A22&gt;Input_!$C$32,+P21,(IF(A22&lt;Input_!$C$23,"",(Budget_!A22-Input_!$C$23)*Input_!$C$76+Input_!$C$25)))</f>
        <v>9.979591836734695</v>
      </c>
      <c r="Q22">
        <f>(+P22*Input_!$C$18)+R22</f>
        <v>3.8920408163265314</v>
      </c>
      <c r="R22">
        <f>+P22*Input_!$C$19</f>
        <v>1.896122448979592</v>
      </c>
      <c r="S22">
        <f t="shared" si="3"/>
        <v>1.9959183673469394</v>
      </c>
      <c r="T22">
        <f t="shared" si="4"/>
        <v>2.8940816326530618</v>
      </c>
      <c r="U22">
        <f t="shared" si="10"/>
        <v>3.8420408163265312</v>
      </c>
      <c r="V22">
        <f t="shared" si="5"/>
        <v>0.38498977505112475</v>
      </c>
      <c r="W22">
        <f t="shared" si="11"/>
        <v>1.3299999999999998</v>
      </c>
      <c r="X22">
        <f t="shared" si="12"/>
        <v>10.370379425239486</v>
      </c>
      <c r="Y22">
        <f t="shared" si="13"/>
        <v>0.27992141100000001</v>
      </c>
      <c r="Z22">
        <f t="shared" si="6"/>
        <v>0</v>
      </c>
    </row>
    <row r="23" spans="1:26" x14ac:dyDescent="0.2">
      <c r="A23" s="249">
        <f>IF(A22="","",IF((1+A22)&lt;Input_!$C$36,1+A22,""))</f>
        <v>45443</v>
      </c>
      <c r="B23">
        <v>0.18</v>
      </c>
      <c r="C23">
        <v>0.25</v>
      </c>
      <c r="D23">
        <f t="shared" si="1"/>
        <v>4.4999999999999998E-2</v>
      </c>
      <c r="E23">
        <v>5.0000026999999996E-2</v>
      </c>
      <c r="F23" s="278"/>
      <c r="G23" s="277"/>
      <c r="H23" s="250">
        <f t="shared" si="7"/>
        <v>0.97911933071022672</v>
      </c>
      <c r="I23">
        <f t="shared" si="8"/>
        <v>2.1101020678163258</v>
      </c>
      <c r="J23">
        <f t="shared" si="9"/>
        <v>4.4999973000001248E-2</v>
      </c>
      <c r="K23">
        <f t="shared" si="2"/>
        <v>5.0000026999999996E-2</v>
      </c>
      <c r="L23" t="s">
        <v>25</v>
      </c>
      <c r="O23" s="249">
        <f t="shared" si="0"/>
        <v>45443</v>
      </c>
      <c r="P23">
        <f>IF(A23&gt;Input_!$C$32,+P22,(IF(A23&lt;Input_!$C$23,"",(Budget_!A23-Input_!$C$23)*Input_!$C$76+Input_!$C$25)))</f>
        <v>10.775510204081632</v>
      </c>
      <c r="Q23">
        <f>(+P23*Input_!$C$18)+R23</f>
        <v>4.2024489795918374</v>
      </c>
      <c r="R23">
        <f>+P23*Input_!$C$19</f>
        <v>2.0473469387755103</v>
      </c>
      <c r="S23">
        <f t="shared" si="3"/>
        <v>2.1551020408163271</v>
      </c>
      <c r="T23">
        <f t="shared" si="4"/>
        <v>3.1248979591836736</v>
      </c>
      <c r="U23">
        <f t="shared" si="10"/>
        <v>4.1574490065918361</v>
      </c>
      <c r="V23">
        <f t="shared" si="5"/>
        <v>0.38582386614204539</v>
      </c>
      <c r="W23">
        <f t="shared" si="11"/>
        <v>1.5099999999999998</v>
      </c>
      <c r="X23">
        <f t="shared" si="12"/>
        <v>11.897539704834037</v>
      </c>
      <c r="Y23">
        <f t="shared" si="13"/>
        <v>0.32992143800000001</v>
      </c>
      <c r="Z23">
        <f t="shared" si="6"/>
        <v>0</v>
      </c>
    </row>
    <row r="24" spans="1:26" x14ac:dyDescent="0.2">
      <c r="A24" s="249">
        <f>IF(A23="","",IF((1+A23)&lt;Input_!$C$36,1+A23,""))</f>
        <v>45444</v>
      </c>
      <c r="B24">
        <v>0.21</v>
      </c>
      <c r="C24">
        <v>0.25</v>
      </c>
      <c r="D24">
        <f t="shared" si="1"/>
        <v>5.2499999999999998E-2</v>
      </c>
      <c r="E24">
        <v>1.320079453</v>
      </c>
      <c r="F24" s="278"/>
      <c r="G24" s="277"/>
      <c r="H24" s="250">
        <f t="shared" si="7"/>
        <v>1</v>
      </c>
      <c r="I24">
        <f t="shared" si="8"/>
        <v>2.3142857142857149</v>
      </c>
      <c r="J24">
        <f t="shared" si="9"/>
        <v>0</v>
      </c>
      <c r="K24">
        <f t="shared" si="2"/>
        <v>9.7499973000001239E-2</v>
      </c>
      <c r="L24" t="s">
        <v>25</v>
      </c>
      <c r="O24" s="249">
        <f t="shared" si="0"/>
        <v>45444</v>
      </c>
      <c r="P24">
        <f>IF(A24&gt;Input_!$C$32,+P23,(IF(A24&lt;Input_!$C$23,"",(Budget_!A24-Input_!$C$23)*Input_!$C$76+Input_!$C$25)))</f>
        <v>11.571428571428571</v>
      </c>
      <c r="Q24">
        <f>(+P24*Input_!$C$18)+R24</f>
        <v>4.5128571428571433</v>
      </c>
      <c r="R24">
        <f>+P24*Input_!$C$19</f>
        <v>2.1985714285714284</v>
      </c>
      <c r="S24">
        <f t="shared" si="3"/>
        <v>2.3142857142857149</v>
      </c>
      <c r="T24">
        <f t="shared" si="4"/>
        <v>3.3557142857142859</v>
      </c>
      <c r="U24">
        <f t="shared" si="10"/>
        <v>4.5128571428571433</v>
      </c>
      <c r="V24">
        <f t="shared" si="5"/>
        <v>0.39000000000000007</v>
      </c>
      <c r="W24">
        <f t="shared" si="11"/>
        <v>1.7199999999999998</v>
      </c>
      <c r="X24">
        <f t="shared" si="12"/>
        <v>13.79975510204082</v>
      </c>
      <c r="Y24">
        <f t="shared" si="13"/>
        <v>1.6500008909999999</v>
      </c>
      <c r="Z24">
        <f t="shared" si="6"/>
        <v>0</v>
      </c>
    </row>
    <row r="25" spans="1:26" x14ac:dyDescent="0.2">
      <c r="A25" s="249">
        <f>IF(A24="","",IF((1+A24)&lt;Input_!$C$36,1+A24,""))</f>
        <v>45445</v>
      </c>
      <c r="B25">
        <v>0.24</v>
      </c>
      <c r="C25">
        <v>0.25</v>
      </c>
      <c r="D25">
        <f t="shared" si="1"/>
        <v>0.06</v>
      </c>
      <c r="E25">
        <v>0</v>
      </c>
      <c r="F25" s="278"/>
      <c r="G25" s="277"/>
      <c r="H25" s="250">
        <f t="shared" si="7"/>
        <v>0.9757425742574255</v>
      </c>
      <c r="I25">
        <f t="shared" si="8"/>
        <v>2.4134693877551019</v>
      </c>
      <c r="J25">
        <f t="shared" si="9"/>
        <v>6.0000000000000497E-2</v>
      </c>
      <c r="K25" t="str">
        <f t="shared" si="2"/>
        <v/>
      </c>
      <c r="L25" t="s">
        <v>25</v>
      </c>
      <c r="O25" s="249">
        <f t="shared" si="0"/>
        <v>45445</v>
      </c>
      <c r="P25">
        <f>IF(A25&gt;Input_!$C$32,+P24,(IF(A25&lt;Input_!$C$23,"",(Budget_!A25-Input_!$C$23)*Input_!$C$76+Input_!$C$25)))</f>
        <v>12.36734693877551</v>
      </c>
      <c r="Q25">
        <f>(+P25*Input_!$C$18)+R25</f>
        <v>4.8232653061224493</v>
      </c>
      <c r="R25">
        <f>+P25*Input_!$C$19</f>
        <v>2.3497959183673469</v>
      </c>
      <c r="S25">
        <f t="shared" si="3"/>
        <v>2.4734693877551024</v>
      </c>
      <c r="T25">
        <f t="shared" si="4"/>
        <v>3.5865306122448981</v>
      </c>
      <c r="U25">
        <f t="shared" si="10"/>
        <v>4.7632653061224488</v>
      </c>
      <c r="V25">
        <f t="shared" si="5"/>
        <v>0.38514851485148516</v>
      </c>
      <c r="W25">
        <f t="shared" si="11"/>
        <v>1.9599999999999997</v>
      </c>
      <c r="X25">
        <f t="shared" si="12"/>
        <v>15.082525614327363</v>
      </c>
      <c r="Y25">
        <f t="shared" si="13"/>
        <v>1.6500008909999999</v>
      </c>
      <c r="Z25">
        <f t="shared" si="6"/>
        <v>0</v>
      </c>
    </row>
    <row r="26" spans="1:26" x14ac:dyDescent="0.2">
      <c r="A26" s="249">
        <f>IF(A25="","",IF((1+A25)&lt;Input_!$C$36,1+A25,""))</f>
        <v>45446</v>
      </c>
      <c r="B26">
        <v>0.21</v>
      </c>
      <c r="C26">
        <v>0.25</v>
      </c>
      <c r="D26">
        <f t="shared" si="1"/>
        <v>5.2499999999999998E-2</v>
      </c>
      <c r="E26">
        <v>0</v>
      </c>
      <c r="F26" s="278"/>
      <c r="G26" s="277"/>
      <c r="H26" s="250">
        <f t="shared" si="7"/>
        <v>0.95726744186046486</v>
      </c>
      <c r="I26">
        <f t="shared" si="8"/>
        <v>2.5201530612244891</v>
      </c>
      <c r="J26">
        <f t="shared" si="9"/>
        <v>0.11250000000000071</v>
      </c>
      <c r="K26" t="str">
        <f t="shared" si="2"/>
        <v/>
      </c>
      <c r="O26" s="249">
        <f t="shared" si="0"/>
        <v>45446</v>
      </c>
      <c r="P26">
        <f>IF(A26&gt;Input_!$C$32,+P25,(IF(A26&lt;Input_!$C$23,"",(Budget_!A26-Input_!$C$23)*Input_!$C$76+Input_!$C$25)))</f>
        <v>13.163265306122449</v>
      </c>
      <c r="Q26">
        <f>(+P26*Input_!$C$18)+R26</f>
        <v>5.1336734693877553</v>
      </c>
      <c r="R26">
        <f>+P26*Input_!$C$19</f>
        <v>2.5010204081632654</v>
      </c>
      <c r="S26">
        <f t="shared" si="3"/>
        <v>2.6326530612244898</v>
      </c>
      <c r="T26">
        <f t="shared" si="4"/>
        <v>3.8173469387755103</v>
      </c>
      <c r="U26">
        <f t="shared" si="10"/>
        <v>5.0211734693877546</v>
      </c>
      <c r="V26">
        <f t="shared" si="5"/>
        <v>0.38145348837209297</v>
      </c>
      <c r="W26">
        <f t="shared" si="11"/>
        <v>2.17</v>
      </c>
      <c r="X26">
        <f t="shared" si="12"/>
        <v>16.471472628592249</v>
      </c>
      <c r="Y26">
        <f t="shared" si="13"/>
        <v>1.6500008909999999</v>
      </c>
      <c r="Z26">
        <f t="shared" si="6"/>
        <v>0</v>
      </c>
    </row>
    <row r="27" spans="1:26" x14ac:dyDescent="0.2">
      <c r="A27" s="249">
        <f>IF(A26="","",IF((1+A26)&lt;Input_!$C$36,1+A26,""))</f>
        <v>45447</v>
      </c>
      <c r="B27">
        <v>0.21</v>
      </c>
      <c r="C27">
        <v>0.25</v>
      </c>
      <c r="D27">
        <f t="shared" si="1"/>
        <v>5.2499999999999998E-2</v>
      </c>
      <c r="E27">
        <v>4.0157501999999998E-2</v>
      </c>
      <c r="F27" s="278"/>
      <c r="G27" s="277"/>
      <c r="H27" s="250">
        <f t="shared" si="7"/>
        <v>0.95528302337719251</v>
      </c>
      <c r="I27">
        <f t="shared" si="8"/>
        <v>2.6669942366938759</v>
      </c>
      <c r="J27">
        <f t="shared" si="9"/>
        <v>0.12484249800000136</v>
      </c>
      <c r="K27">
        <f t="shared" si="2"/>
        <v>4.0157501999999998E-2</v>
      </c>
      <c r="O27" s="249">
        <f t="shared" si="0"/>
        <v>45447</v>
      </c>
      <c r="P27">
        <f>IF(A27&gt;Input_!$C$32,+P26,(IF(A27&lt;Input_!$C$23,"",(Budget_!A27-Input_!$C$23)*Input_!$C$76+Input_!$C$25)))</f>
        <v>13.959183673469388</v>
      </c>
      <c r="Q27">
        <f>(+P27*Input_!$C$18)+R27</f>
        <v>5.4440816326530612</v>
      </c>
      <c r="R27">
        <f>+P27*Input_!$C$19</f>
        <v>2.6522448979591839</v>
      </c>
      <c r="S27">
        <f t="shared" si="3"/>
        <v>2.7918367346938773</v>
      </c>
      <c r="T27">
        <f t="shared" si="4"/>
        <v>4.0481632653061226</v>
      </c>
      <c r="U27">
        <f t="shared" si="10"/>
        <v>5.3192391346530599</v>
      </c>
      <c r="V27">
        <f t="shared" si="5"/>
        <v>0.3810566046754385</v>
      </c>
      <c r="W27">
        <f t="shared" si="11"/>
        <v>2.38</v>
      </c>
      <c r="X27">
        <f t="shared" si="12"/>
        <v>18.234543381022355</v>
      </c>
      <c r="Y27">
        <f t="shared" si="13"/>
        <v>1.6901583929999999</v>
      </c>
      <c r="Z27">
        <f t="shared" si="6"/>
        <v>0</v>
      </c>
    </row>
    <row r="28" spans="1:26" x14ac:dyDescent="0.2">
      <c r="A28" s="249">
        <f>IF(A27="","",IF((1+A27)&lt;Input_!$C$36,1+A27,""))</f>
        <v>45448</v>
      </c>
      <c r="B28">
        <v>0.26</v>
      </c>
      <c r="C28">
        <v>0.25</v>
      </c>
      <c r="D28">
        <f t="shared" si="1"/>
        <v>6.5000000000000002E-2</v>
      </c>
      <c r="E28">
        <v>0.15984260599999997</v>
      </c>
      <c r="F28" s="278"/>
      <c r="G28" s="277"/>
      <c r="H28" s="250">
        <f t="shared" si="7"/>
        <v>0.98983406149377562</v>
      </c>
      <c r="I28">
        <f t="shared" si="8"/>
        <v>2.9210205161632641</v>
      </c>
      <c r="J28">
        <f t="shared" si="9"/>
        <v>2.9999892000001083E-2</v>
      </c>
      <c r="K28">
        <f t="shared" si="2"/>
        <v>0.15984260599999997</v>
      </c>
      <c r="O28" s="249">
        <f t="shared" si="0"/>
        <v>45448</v>
      </c>
      <c r="P28">
        <f>IF(A28&gt;Input_!$C$32,+P27,(IF(A28&lt;Input_!$C$23,"",(Budget_!A28-Input_!$C$23)*Input_!$C$76+Input_!$C$25)))</f>
        <v>14.755102040816327</v>
      </c>
      <c r="Q28">
        <f>(+P28*Input_!$C$18)+R28</f>
        <v>5.7544897959183672</v>
      </c>
      <c r="R28">
        <f>+P28*Input_!$C$19</f>
        <v>2.803469387755102</v>
      </c>
      <c r="S28">
        <f t="shared" si="3"/>
        <v>2.9510204081632652</v>
      </c>
      <c r="T28">
        <f t="shared" si="4"/>
        <v>4.2789795918367348</v>
      </c>
      <c r="U28">
        <f t="shared" si="10"/>
        <v>5.7244899039183661</v>
      </c>
      <c r="V28">
        <f t="shared" si="5"/>
        <v>0.38796681229875507</v>
      </c>
      <c r="W28">
        <f t="shared" si="11"/>
        <v>2.6399999999999997</v>
      </c>
      <c r="X28">
        <f t="shared" si="12"/>
        <v>21.000332045751755</v>
      </c>
      <c r="Y28">
        <f t="shared" si="13"/>
        <v>1.8500009989999999</v>
      </c>
      <c r="Z28">
        <f t="shared" si="6"/>
        <v>0</v>
      </c>
    </row>
    <row r="29" spans="1:26" x14ac:dyDescent="0.2">
      <c r="A29" s="249">
        <f>IF(A28="","",IF((1+A28)&lt;Input_!$C$36,1+A28,""))</f>
        <v>45449</v>
      </c>
      <c r="B29">
        <v>0.25</v>
      </c>
      <c r="C29">
        <v>0.25</v>
      </c>
      <c r="D29">
        <f t="shared" si="1"/>
        <v>6.25E-2</v>
      </c>
      <c r="E29">
        <v>0</v>
      </c>
      <c r="F29" s="278"/>
      <c r="G29" s="277"/>
      <c r="H29" s="250">
        <f t="shared" si="7"/>
        <v>0.97025922107611517</v>
      </c>
      <c r="I29">
        <f t="shared" si="8"/>
        <v>3.017704189632652</v>
      </c>
      <c r="J29">
        <f t="shared" si="9"/>
        <v>9.2499892000001083E-2</v>
      </c>
      <c r="K29" t="str">
        <f t="shared" si="2"/>
        <v/>
      </c>
      <c r="O29" s="249">
        <f t="shared" si="0"/>
        <v>45449</v>
      </c>
      <c r="P29">
        <f>IF(A29&gt;Input_!$C$32,+P28,(IF(A29&lt;Input_!$C$23,"",(Budget_!A29-Input_!$C$23)*Input_!$C$76+Input_!$C$25)))</f>
        <v>15.551020408163264</v>
      </c>
      <c r="Q29">
        <f>(+P29*Input_!$C$18)+R29</f>
        <v>6.0648979591836731</v>
      </c>
      <c r="R29">
        <f>+P29*Input_!$C$19</f>
        <v>2.9546938775510201</v>
      </c>
      <c r="S29">
        <f t="shared" si="3"/>
        <v>3.1102040816326531</v>
      </c>
      <c r="T29">
        <f t="shared" si="4"/>
        <v>4.5097959183673471</v>
      </c>
      <c r="U29">
        <f t="shared" si="10"/>
        <v>5.9723980671836721</v>
      </c>
      <c r="V29">
        <f t="shared" si="5"/>
        <v>0.38405184421522304</v>
      </c>
      <c r="W29">
        <f t="shared" si="11"/>
        <v>2.8899999999999997</v>
      </c>
      <c r="X29">
        <f t="shared" si="12"/>
        <v>22.532726587861468</v>
      </c>
      <c r="Y29">
        <f t="shared" si="13"/>
        <v>1.8500009989999999</v>
      </c>
      <c r="Z29">
        <f t="shared" si="6"/>
        <v>0</v>
      </c>
    </row>
    <row r="30" spans="1:26" x14ac:dyDescent="0.2">
      <c r="A30" s="249">
        <f>IF(A29="","",IF((1+A29)&lt;Input_!$C$36,1+A29,""))</f>
        <v>45450</v>
      </c>
      <c r="B30">
        <v>0.25</v>
      </c>
      <c r="C30">
        <v>0.25</v>
      </c>
      <c r="D30">
        <f t="shared" si="1"/>
        <v>6.25E-2</v>
      </c>
      <c r="E30">
        <v>0</v>
      </c>
      <c r="F30" s="278"/>
      <c r="G30" s="277"/>
      <c r="H30" s="250">
        <f t="shared" si="7"/>
        <v>0.95259054489388229</v>
      </c>
      <c r="I30">
        <f t="shared" si="8"/>
        <v>3.1143878631020394</v>
      </c>
      <c r="J30">
        <f t="shared" si="9"/>
        <v>0.15499989200000108</v>
      </c>
      <c r="K30" t="str">
        <f t="shared" si="2"/>
        <v/>
      </c>
      <c r="O30" s="249">
        <f t="shared" si="0"/>
        <v>45450</v>
      </c>
      <c r="P30">
        <f>IF(A30&gt;Input_!$C$32,+P29,(IF(A30&lt;Input_!$C$23,"",(Budget_!A30-Input_!$C$23)*Input_!$C$76+Input_!$C$25)))</f>
        <v>16.346938775510203</v>
      </c>
      <c r="Q30">
        <f>(+P30*Input_!$C$18)+R30</f>
        <v>6.3753061224489791</v>
      </c>
      <c r="R30">
        <f>+P30*Input_!$C$19</f>
        <v>3.1059183673469386</v>
      </c>
      <c r="S30">
        <f t="shared" si="3"/>
        <v>3.2693877551020405</v>
      </c>
      <c r="T30">
        <f t="shared" si="4"/>
        <v>4.7406122448979584</v>
      </c>
      <c r="U30">
        <f t="shared" si="10"/>
        <v>6.220306230448978</v>
      </c>
      <c r="V30">
        <f t="shared" si="5"/>
        <v>0.38051810897877647</v>
      </c>
      <c r="W30">
        <f t="shared" si="11"/>
        <v>3.1399999999999997</v>
      </c>
      <c r="X30">
        <f t="shared" si="12"/>
        <v>24.113058473786253</v>
      </c>
      <c r="Y30">
        <f t="shared" si="13"/>
        <v>1.8500009989999999</v>
      </c>
      <c r="Z30">
        <f t="shared" si="6"/>
        <v>0</v>
      </c>
    </row>
    <row r="31" spans="1:26" x14ac:dyDescent="0.2">
      <c r="A31" s="249">
        <f>IF(A30="","",IF((1+A30)&lt;Input_!$C$36,1+A30,""))</f>
        <v>45451</v>
      </c>
      <c r="B31">
        <v>0.2</v>
      </c>
      <c r="C31">
        <v>0.25</v>
      </c>
      <c r="D31">
        <f t="shared" si="1"/>
        <v>0.05</v>
      </c>
      <c r="E31">
        <v>0</v>
      </c>
      <c r="F31" s="278"/>
      <c r="G31" s="277"/>
      <c r="H31" s="250">
        <f t="shared" si="7"/>
        <v>0.94020836483333303</v>
      </c>
      <c r="I31">
        <f t="shared" si="8"/>
        <v>3.2235715365714279</v>
      </c>
      <c r="J31">
        <f t="shared" si="9"/>
        <v>0.20499989200000091</v>
      </c>
      <c r="K31" t="str">
        <f t="shared" si="2"/>
        <v/>
      </c>
      <c r="O31" s="249">
        <f t="shared" si="0"/>
        <v>45451</v>
      </c>
      <c r="P31">
        <f>IF(A31&gt;Input_!$C$32,+P30,(IF(A31&lt;Input_!$C$23,"",(Budget_!A31-Input_!$C$23)*Input_!$C$76+Input_!$C$25)))</f>
        <v>17.142857142857142</v>
      </c>
      <c r="Q31">
        <f>(+P31*Input_!$C$18)+R31</f>
        <v>6.6857142857142859</v>
      </c>
      <c r="R31">
        <f>+P31*Input_!$C$19</f>
        <v>3.2571428571428571</v>
      </c>
      <c r="S31">
        <f t="shared" si="3"/>
        <v>3.4285714285714288</v>
      </c>
      <c r="T31">
        <f t="shared" si="4"/>
        <v>4.9714285714285715</v>
      </c>
      <c r="U31">
        <f t="shared" si="10"/>
        <v>6.480714393714285</v>
      </c>
      <c r="V31">
        <f t="shared" si="5"/>
        <v>0.37804167296666663</v>
      </c>
      <c r="W31">
        <f t="shared" si="11"/>
        <v>3.34</v>
      </c>
      <c r="X31">
        <f t="shared" si="12"/>
        <v>25.8624750276547</v>
      </c>
      <c r="Y31">
        <f t="shared" si="13"/>
        <v>1.8500009989999999</v>
      </c>
      <c r="Z31">
        <f t="shared" si="6"/>
        <v>0</v>
      </c>
    </row>
    <row r="32" spans="1:26" x14ac:dyDescent="0.2">
      <c r="A32" s="249">
        <f>IF(A31="","",IF((1+A31)&lt;Input_!$C$36,1+A31,""))</f>
        <v>45452</v>
      </c>
      <c r="B32">
        <v>0.18</v>
      </c>
      <c r="C32">
        <v>0.25</v>
      </c>
      <c r="D32">
        <f t="shared" si="1"/>
        <v>4.4999999999999998E-2</v>
      </c>
      <c r="E32">
        <v>0.19015758299999999</v>
      </c>
      <c r="F32" s="278"/>
      <c r="G32" s="277"/>
      <c r="H32" s="250">
        <f t="shared" si="7"/>
        <v>0.98332040306598401</v>
      </c>
      <c r="I32">
        <f t="shared" si="8"/>
        <v>3.5279127930408158</v>
      </c>
      <c r="J32">
        <f t="shared" si="9"/>
        <v>5.9842309000000427E-2</v>
      </c>
      <c r="K32">
        <f t="shared" si="2"/>
        <v>0.19015758299999999</v>
      </c>
      <c r="O32" s="249">
        <f t="shared" si="0"/>
        <v>45452</v>
      </c>
      <c r="P32">
        <f>IF(A32&gt;Input_!$C$32,+P31,(IF(A32&lt;Input_!$C$23,"",(Budget_!A32-Input_!$C$23)*Input_!$C$76+Input_!$C$25)))</f>
        <v>17.938775510204081</v>
      </c>
      <c r="Q32">
        <f>(+P32*Input_!$C$18)+R32</f>
        <v>6.9961224489795919</v>
      </c>
      <c r="R32">
        <f>+P32*Input_!$C$19</f>
        <v>3.4083673469387756</v>
      </c>
      <c r="S32">
        <f t="shared" si="3"/>
        <v>3.5877551020408163</v>
      </c>
      <c r="T32">
        <f t="shared" si="4"/>
        <v>5.2022448979591838</v>
      </c>
      <c r="U32">
        <f t="shared" si="10"/>
        <v>6.9362801399795915</v>
      </c>
      <c r="V32">
        <f t="shared" si="5"/>
        <v>0.38666408061319679</v>
      </c>
      <c r="W32">
        <f t="shared" si="11"/>
        <v>3.52</v>
      </c>
      <c r="X32">
        <f t="shared" si="12"/>
        <v>29.672836339908123</v>
      </c>
      <c r="Y32">
        <f t="shared" si="13"/>
        <v>2.0401585820000001</v>
      </c>
      <c r="Z32">
        <f t="shared" si="6"/>
        <v>0</v>
      </c>
    </row>
    <row r="33" spans="1:26" x14ac:dyDescent="0.2">
      <c r="A33" s="249">
        <f>IF(A32="","",IF((1+A32)&lt;Input_!$C$36,1+A32,""))</f>
        <v>45453</v>
      </c>
      <c r="B33">
        <v>0.24</v>
      </c>
      <c r="C33">
        <v>0.25</v>
      </c>
      <c r="D33">
        <f t="shared" si="1"/>
        <v>0.06</v>
      </c>
      <c r="E33">
        <v>0</v>
      </c>
      <c r="F33" s="278"/>
      <c r="G33" s="277"/>
      <c r="H33" s="250">
        <f t="shared" si="7"/>
        <v>0.96801594149782155</v>
      </c>
      <c r="I33">
        <f t="shared" si="8"/>
        <v>3.627096466510205</v>
      </c>
      <c r="J33">
        <f t="shared" si="9"/>
        <v>0.11984230899999915</v>
      </c>
      <c r="K33" t="str">
        <f t="shared" si="2"/>
        <v/>
      </c>
      <c r="O33" s="249">
        <f t="shared" si="0"/>
        <v>45453</v>
      </c>
      <c r="P33">
        <f>IF(A33&gt;Input_!$C$32,+P32,(IF(A33&lt;Input_!$C$23,"",(Budget_!A33-Input_!$C$23)*Input_!$C$76+Input_!$C$25)))</f>
        <v>18.73469387755102</v>
      </c>
      <c r="Q33">
        <f>(+P33*Input_!$C$18)+R33</f>
        <v>7.3065306122448979</v>
      </c>
      <c r="R33">
        <f>+P33*Input_!$C$19</f>
        <v>3.5595918367346937</v>
      </c>
      <c r="S33">
        <f t="shared" si="3"/>
        <v>3.7469387755102042</v>
      </c>
      <c r="T33">
        <f t="shared" si="4"/>
        <v>5.433061224489796</v>
      </c>
      <c r="U33">
        <f t="shared" si="10"/>
        <v>7.1866883032448987</v>
      </c>
      <c r="V33">
        <f t="shared" si="5"/>
        <v>0.3836031882995643</v>
      </c>
      <c r="W33">
        <f t="shared" si="11"/>
        <v>3.76</v>
      </c>
      <c r="X33">
        <f t="shared" si="12"/>
        <v>31.499872975099592</v>
      </c>
      <c r="Y33">
        <f t="shared" si="13"/>
        <v>2.0401585820000001</v>
      </c>
      <c r="Z33">
        <f t="shared" si="6"/>
        <v>0</v>
      </c>
    </row>
    <row r="34" spans="1:26" x14ac:dyDescent="0.2">
      <c r="A34" s="249">
        <f>IF(A33="","",IF((1+A33)&lt;Input_!$C$36,1+A33,""))</f>
        <v>45454</v>
      </c>
      <c r="B34">
        <v>0.25</v>
      </c>
      <c r="C34">
        <v>0.25</v>
      </c>
      <c r="D34">
        <f>IF(B34="","",IF(B34&lt;0.0001,0,IF(B34&gt;0.0001,C34*B34,"")))</f>
        <v>6.25E-2</v>
      </c>
      <c r="E34">
        <v>0</v>
      </c>
      <c r="F34" s="278">
        <v>0</v>
      </c>
      <c r="G34" s="277"/>
      <c r="H34" s="250">
        <f t="shared" si="7"/>
        <v>0.95331884461337513</v>
      </c>
      <c r="I34">
        <f t="shared" si="8"/>
        <v>3.7237801399795925</v>
      </c>
      <c r="J34">
        <f t="shared" si="9"/>
        <v>0.18234230900000004</v>
      </c>
      <c r="K34" t="str">
        <f t="shared" si="2"/>
        <v/>
      </c>
      <c r="O34" s="249">
        <f t="shared" si="0"/>
        <v>45454</v>
      </c>
      <c r="P34">
        <f>IF(A34&gt;Input_!$C$32,+P33,(IF(A34&lt;Input_!$C$23,"",(Budget_!A34-Input_!$C$23)*Input_!$C$76+Input_!$C$25)))</f>
        <v>19.530612244897959</v>
      </c>
      <c r="Q34">
        <f>(+P34*Input_!$C$18)+R34</f>
        <v>7.6169387755102047</v>
      </c>
      <c r="R34">
        <f>+P34*Input_!$C$19</f>
        <v>3.7108163265306122</v>
      </c>
      <c r="S34">
        <f t="shared" si="3"/>
        <v>3.9061224489795925</v>
      </c>
      <c r="T34">
        <f t="shared" si="4"/>
        <v>5.6638775510204082</v>
      </c>
      <c r="U34">
        <f t="shared" si="10"/>
        <v>7.4345964665102047</v>
      </c>
      <c r="V34">
        <f t="shared" si="5"/>
        <v>0.38066376892267506</v>
      </c>
      <c r="W34">
        <f t="shared" si="11"/>
        <v>4.01</v>
      </c>
      <c r="X34">
        <f t="shared" si="12"/>
        <v>33.348680221773563</v>
      </c>
      <c r="Y34">
        <f t="shared" si="13"/>
        <v>2.0401585820000001</v>
      </c>
      <c r="Z34">
        <f t="shared" si="6"/>
        <v>0</v>
      </c>
    </row>
    <row r="35" spans="1:26" x14ac:dyDescent="0.2">
      <c r="A35" s="249">
        <f>IF(A34="","",IF((1+A34)&lt;Input_!$C$36,1+A34,""))</f>
        <v>45455</v>
      </c>
      <c r="B35">
        <v>0.34</v>
      </c>
      <c r="C35">
        <v>0.25</v>
      </c>
      <c r="D35">
        <f t="shared" si="1"/>
        <v>8.5000000000000006E-2</v>
      </c>
      <c r="E35">
        <v>0</v>
      </c>
      <c r="F35" s="278"/>
      <c r="G35" s="277"/>
      <c r="H35" s="250">
        <f t="shared" si="7"/>
        <v>0.93423808664156616</v>
      </c>
      <c r="I35">
        <f t="shared" si="8"/>
        <v>3.7979638134489799</v>
      </c>
      <c r="J35">
        <f t="shared" si="9"/>
        <v>0.267342309</v>
      </c>
      <c r="K35" t="str">
        <f t="shared" si="2"/>
        <v/>
      </c>
      <c r="O35" s="249">
        <f t="shared" si="0"/>
        <v>45455</v>
      </c>
      <c r="P35">
        <f>IF(A35&gt;Input_!$C$32,+P34,(IF(A35&lt;Input_!$C$23,"",(Budget_!A35-Input_!$C$23)*Input_!$C$76+Input_!$C$25)))</f>
        <v>20.326530612244898</v>
      </c>
      <c r="Q35">
        <f>(+P35*Input_!$C$18)+R35</f>
        <v>7.9273469387755107</v>
      </c>
      <c r="R35">
        <f>+P35*Input_!$C$19</f>
        <v>3.8620408163265307</v>
      </c>
      <c r="S35">
        <f t="shared" si="3"/>
        <v>4.0653061224489804</v>
      </c>
      <c r="T35">
        <f t="shared" si="4"/>
        <v>5.8946938775510205</v>
      </c>
      <c r="U35">
        <f t="shared" si="10"/>
        <v>7.6600046297755107</v>
      </c>
      <c r="V35">
        <f t="shared" si="5"/>
        <v>0.37684761732831329</v>
      </c>
      <c r="W35">
        <f t="shared" si="11"/>
        <v>4.3499999999999996</v>
      </c>
      <c r="X35">
        <f t="shared" si="12"/>
        <v>34.987114272290057</v>
      </c>
      <c r="Y35">
        <f t="shared" si="13"/>
        <v>2.0401585820000001</v>
      </c>
      <c r="Z35">
        <f t="shared" si="6"/>
        <v>0</v>
      </c>
    </row>
    <row r="36" spans="1:26" x14ac:dyDescent="0.2">
      <c r="A36" s="249">
        <f>IF(A35="","",IF((1+A35)&lt;Input_!$C$36,1+A35,""))</f>
        <v>45456</v>
      </c>
      <c r="B36">
        <v>0.3</v>
      </c>
      <c r="C36">
        <f>K5</f>
        <v>0.27892067874999998</v>
      </c>
      <c r="D36">
        <f t="shared" si="1"/>
        <v>8.3676203624999987E-2</v>
      </c>
      <c r="E36">
        <v>0</v>
      </c>
      <c r="F36" s="278"/>
      <c r="G36" s="277"/>
      <c r="H36" s="250">
        <f t="shared" si="7"/>
        <v>0.91690866126268111</v>
      </c>
      <c r="I36">
        <f t="shared" si="8"/>
        <v>3.8734712832933678</v>
      </c>
      <c r="J36">
        <f t="shared" si="9"/>
        <v>0.35101851262500006</v>
      </c>
      <c r="K36" t="str">
        <f t="shared" si="2"/>
        <v/>
      </c>
      <c r="O36" s="249">
        <f t="shared" si="0"/>
        <v>45456</v>
      </c>
      <c r="P36">
        <f>IF(A36&gt;Input_!$C$32,+P35,(IF(A36&lt;Input_!$C$23,"",(Budget_!A36-Input_!$C$23)*Input_!$C$76+Input_!$C$25)))</f>
        <v>21.122448979591837</v>
      </c>
      <c r="Q36">
        <f>(+P36*Input_!$C$18)+R36</f>
        <v>8.2377551020408166</v>
      </c>
      <c r="R36">
        <f>+P36*Input_!$C$19</f>
        <v>4.0132653061224488</v>
      </c>
      <c r="S36">
        <f t="shared" si="3"/>
        <v>4.2244897959183678</v>
      </c>
      <c r="T36">
        <f t="shared" si="4"/>
        <v>6.1255102040816327</v>
      </c>
      <c r="U36">
        <f t="shared" si="10"/>
        <v>7.8867365894158166</v>
      </c>
      <c r="V36">
        <f t="shared" si="5"/>
        <v>0.37338173225253624</v>
      </c>
      <c r="W36">
        <f t="shared" si="11"/>
        <v>4.6499999999999995</v>
      </c>
      <c r="X36">
        <f t="shared" si="12"/>
        <v>36.674557902082874</v>
      </c>
      <c r="Y36">
        <f t="shared" si="13"/>
        <v>2.0401585820000001</v>
      </c>
      <c r="Z36">
        <f t="shared" si="6"/>
        <v>0</v>
      </c>
    </row>
    <row r="37" spans="1:26" x14ac:dyDescent="0.2">
      <c r="A37" s="249">
        <f>IF(A36="","",IF((1+A36)&lt;Input_!$C$36,1+A36,""))</f>
        <v>45457</v>
      </c>
      <c r="B37">
        <v>0.22</v>
      </c>
      <c r="C37">
        <v>0.25</v>
      </c>
      <c r="D37">
        <f t="shared" si="1"/>
        <v>5.5E-2</v>
      </c>
      <c r="E37">
        <v>0</v>
      </c>
      <c r="F37" s="278"/>
      <c r="G37" s="277"/>
      <c r="H37" s="250">
        <f t="shared" si="7"/>
        <v>0.90737938957809638</v>
      </c>
      <c r="I37">
        <f t="shared" si="8"/>
        <v>3.9776549567627573</v>
      </c>
      <c r="J37">
        <f t="shared" si="9"/>
        <v>0.406018512624998</v>
      </c>
      <c r="K37" t="str">
        <f t="shared" si="2"/>
        <v/>
      </c>
      <c r="O37" s="249">
        <f t="shared" si="0"/>
        <v>45457</v>
      </c>
      <c r="P37">
        <f>IF(A37&gt;Input_!$C$32,+P36,(IF(A37&lt;Input_!$C$23,"",(Budget_!A37-Input_!$C$23)*Input_!$C$76+Input_!$C$25)))</f>
        <v>21.918367346938776</v>
      </c>
      <c r="Q37">
        <f>(+P37*Input_!$C$18)+R37</f>
        <v>8.5481632653061226</v>
      </c>
      <c r="R37">
        <f>+P37*Input_!$C$19</f>
        <v>4.1644897959183673</v>
      </c>
      <c r="S37">
        <f t="shared" si="3"/>
        <v>4.3836734693877553</v>
      </c>
      <c r="T37">
        <f t="shared" si="4"/>
        <v>6.356326530612245</v>
      </c>
      <c r="U37">
        <f t="shared" si="10"/>
        <v>8.1421447526811246</v>
      </c>
      <c r="V37">
        <f t="shared" si="5"/>
        <v>0.37147587791561926</v>
      </c>
      <c r="W37">
        <f t="shared" si="11"/>
        <v>4.8699999999999992</v>
      </c>
      <c r="X37">
        <f t="shared" si="12"/>
        <v>38.742968964794194</v>
      </c>
      <c r="Y37">
        <f t="shared" si="13"/>
        <v>2.0401585820000001</v>
      </c>
      <c r="Z37">
        <f t="shared" si="6"/>
        <v>0</v>
      </c>
    </row>
    <row r="38" spans="1:26" x14ac:dyDescent="0.2">
      <c r="A38" s="249">
        <f>IF(A37="","",IF((1+A37)&lt;Input_!$C$36,1+A37,""))</f>
        <v>45458</v>
      </c>
      <c r="B38">
        <v>0.25</v>
      </c>
      <c r="C38">
        <v>0.25</v>
      </c>
      <c r="D38">
        <f t="shared" si="1"/>
        <v>6.25E-2</v>
      </c>
      <c r="E38">
        <v>5.9842552E-2</v>
      </c>
      <c r="F38" s="278"/>
      <c r="G38" s="277"/>
      <c r="H38" s="250">
        <f t="shared" si="7"/>
        <v>0.91003988288129001</v>
      </c>
      <c r="I38">
        <f t="shared" si="8"/>
        <v>4.1341811822321475</v>
      </c>
      <c r="J38">
        <f t="shared" si="9"/>
        <v>0.408675960624997</v>
      </c>
      <c r="K38">
        <f t="shared" si="2"/>
        <v>5.9842552E-2</v>
      </c>
      <c r="O38" s="249">
        <f t="shared" si="0"/>
        <v>45458</v>
      </c>
      <c r="P38">
        <f>IF(A38&gt;Input_!$C$32,+P37,(IF(A38&lt;Input_!$C$23,"",(Budget_!A38-Input_!$C$23)*Input_!$C$76+Input_!$C$25)))</f>
        <v>22.714285714285715</v>
      </c>
      <c r="Q38">
        <f>(+P38*Input_!$C$18)+R38</f>
        <v>8.8585714285714303</v>
      </c>
      <c r="R38">
        <f>+P38*Input_!$C$19</f>
        <v>4.3157142857142858</v>
      </c>
      <c r="S38">
        <f t="shared" si="3"/>
        <v>4.5428571428571445</v>
      </c>
      <c r="T38">
        <f t="shared" si="4"/>
        <v>6.5871428571428581</v>
      </c>
      <c r="U38">
        <f t="shared" si="10"/>
        <v>8.4498954679464333</v>
      </c>
      <c r="V38">
        <f t="shared" si="5"/>
        <v>0.37200797657625806</v>
      </c>
      <c r="W38">
        <f t="shared" si="11"/>
        <v>5.1199999999999992</v>
      </c>
      <c r="X38">
        <f t="shared" si="12"/>
        <v>41.52054169255571</v>
      </c>
      <c r="Y38">
        <f t="shared" si="13"/>
        <v>2.1000011340000002</v>
      </c>
      <c r="Z38">
        <f t="shared" si="6"/>
        <v>0</v>
      </c>
    </row>
    <row r="39" spans="1:26" x14ac:dyDescent="0.2">
      <c r="A39" s="249">
        <f>IF(A38="","",IF((1+A38)&lt;Input_!$C$36,1+A38,""))</f>
        <v>45459</v>
      </c>
      <c r="B39">
        <v>0.35</v>
      </c>
      <c r="C39">
        <v>0.25</v>
      </c>
      <c r="D39">
        <f t="shared" si="1"/>
        <v>8.7499999999999994E-2</v>
      </c>
      <c r="E39">
        <v>0</v>
      </c>
      <c r="F39" s="278"/>
      <c r="G39" s="277"/>
      <c r="H39" s="250">
        <f t="shared" si="7"/>
        <v>0.89447646670735692</v>
      </c>
      <c r="I39">
        <f t="shared" si="8"/>
        <v>4.205864855701531</v>
      </c>
      <c r="J39">
        <f t="shared" si="9"/>
        <v>0.49617596062499914</v>
      </c>
      <c r="K39" t="str">
        <f t="shared" si="2"/>
        <v/>
      </c>
      <c r="O39" s="249">
        <f t="shared" si="0"/>
        <v>45459</v>
      </c>
      <c r="P39">
        <f>IF(A39&gt;Input_!$C$32,+P38,(IF(A39&lt;Input_!$C$23,"",(Budget_!A39-Input_!$C$23)*Input_!$C$76+Input_!$C$25)))</f>
        <v>23.510204081632654</v>
      </c>
      <c r="Q39">
        <f>(+P39*Input_!$C$18)+R39</f>
        <v>9.1689795918367345</v>
      </c>
      <c r="R39">
        <f>+P39*Input_!$C$19</f>
        <v>4.4669387755102044</v>
      </c>
      <c r="S39">
        <f t="shared" si="3"/>
        <v>4.7020408163265301</v>
      </c>
      <c r="T39">
        <f t="shared" si="4"/>
        <v>6.8179591836734694</v>
      </c>
      <c r="U39">
        <f t="shared" si="10"/>
        <v>8.6728036312117354</v>
      </c>
      <c r="V39">
        <f t="shared" si="5"/>
        <v>0.36889529334147136</v>
      </c>
      <c r="W39">
        <f t="shared" si="11"/>
        <v>5.4699999999999989</v>
      </c>
      <c r="X39">
        <f t="shared" si="12"/>
        <v>43.294599176587525</v>
      </c>
      <c r="Y39">
        <f t="shared" si="13"/>
        <v>2.1000011340000002</v>
      </c>
      <c r="Z39">
        <f t="shared" si="6"/>
        <v>0</v>
      </c>
    </row>
    <row r="40" spans="1:26" x14ac:dyDescent="0.2">
      <c r="A40" s="249">
        <f>IF(A39="","",IF((1+A39)&lt;Input_!$C$36,1+A39,""))</f>
        <v>45460</v>
      </c>
      <c r="B40">
        <v>0.36</v>
      </c>
      <c r="C40">
        <v>0.25</v>
      </c>
      <c r="D40">
        <f t="shared" si="1"/>
        <v>0.09</v>
      </c>
      <c r="E40">
        <v>0</v>
      </c>
      <c r="F40" s="278"/>
      <c r="G40" s="277"/>
      <c r="H40" s="250">
        <f t="shared" si="7"/>
        <v>0.87941804336429497</v>
      </c>
      <c r="I40">
        <f t="shared" si="8"/>
        <v>4.2750485291709204</v>
      </c>
      <c r="J40">
        <f t="shared" si="9"/>
        <v>0.58617596062499899</v>
      </c>
      <c r="K40" t="str">
        <f t="shared" si="2"/>
        <v/>
      </c>
      <c r="O40" s="249">
        <f t="shared" si="0"/>
        <v>45460</v>
      </c>
      <c r="P40">
        <f>IF(A40&gt;Input_!$C$32,+P39,(IF(A40&lt;Input_!$C$23,"",(Budget_!A40-Input_!$C$23)*Input_!$C$76+Input_!$C$25)))</f>
        <v>24.306122448979593</v>
      </c>
      <c r="Q40">
        <f>(+P40*Input_!$C$18)+R40</f>
        <v>9.4793877551020422</v>
      </c>
      <c r="R40">
        <f>+P40*Input_!$C$19</f>
        <v>4.6181632653061229</v>
      </c>
      <c r="S40">
        <f t="shared" si="3"/>
        <v>4.8612244897959194</v>
      </c>
      <c r="T40">
        <f t="shared" si="4"/>
        <v>7.0487755102040826</v>
      </c>
      <c r="U40">
        <f t="shared" si="10"/>
        <v>8.8932117944770432</v>
      </c>
      <c r="V40">
        <f t="shared" si="5"/>
        <v>0.36588360867285902</v>
      </c>
      <c r="W40">
        <f t="shared" si="11"/>
        <v>5.8299999999999992</v>
      </c>
      <c r="X40">
        <f t="shared" si="12"/>
        <v>45.067687511788648</v>
      </c>
      <c r="Y40">
        <f t="shared" si="13"/>
        <v>2.1000011340000002</v>
      </c>
      <c r="Z40">
        <f t="shared" si="6"/>
        <v>0</v>
      </c>
    </row>
    <row r="41" spans="1:26" x14ac:dyDescent="0.2">
      <c r="A41" s="249">
        <f>IF(A40="","",IF((1+A40)&lt;Input_!$C$36,1+A40,""))</f>
        <v>45461</v>
      </c>
      <c r="B41">
        <v>0.25</v>
      </c>
      <c r="C41">
        <v>0.25</v>
      </c>
      <c r="D41">
        <f t="shared" si="1"/>
        <v>6.25E-2</v>
      </c>
      <c r="E41">
        <v>2.9921276E-2</v>
      </c>
      <c r="F41" s="278">
        <v>0</v>
      </c>
      <c r="G41" s="277"/>
      <c r="H41" s="250">
        <f t="shared" si="7"/>
        <v>0.87675211566412614</v>
      </c>
      <c r="I41">
        <f t="shared" si="8"/>
        <v>4.4016534786403065</v>
      </c>
      <c r="J41">
        <f t="shared" si="9"/>
        <v>0.61875468462499938</v>
      </c>
      <c r="K41">
        <f t="shared" si="2"/>
        <v>2.9921276E-2</v>
      </c>
      <c r="O41" s="249">
        <f t="shared" si="0"/>
        <v>45461</v>
      </c>
      <c r="P41">
        <f>IF(A41&gt;Input_!$C$32,+P40,(IF(A41&lt;Input_!$C$23,"",(Budget_!A41-Input_!$C$23)*Input_!$C$76+Input_!$C$25)))</f>
        <v>25.102040816326529</v>
      </c>
      <c r="Q41">
        <f>(+P41*Input_!$C$18)+R41</f>
        <v>9.7897959183673464</v>
      </c>
      <c r="R41">
        <f>+P41*Input_!$C$19</f>
        <v>4.7693877551020405</v>
      </c>
      <c r="S41">
        <f t="shared" si="3"/>
        <v>5.0204081632653059</v>
      </c>
      <c r="T41">
        <f t="shared" si="4"/>
        <v>7.2795918367346939</v>
      </c>
      <c r="U41">
        <f t="shared" si="10"/>
        <v>9.171041233742347</v>
      </c>
      <c r="V41">
        <f t="shared" si="5"/>
        <v>0.36535042313282523</v>
      </c>
      <c r="W41">
        <f t="shared" si="11"/>
        <v>6.0799999999999992</v>
      </c>
      <c r="X41">
        <f t="shared" si="12"/>
        <v>47.647337385990383</v>
      </c>
      <c r="Y41">
        <f t="shared" si="13"/>
        <v>2.1299224100000003</v>
      </c>
      <c r="Z41">
        <f t="shared" si="6"/>
        <v>0</v>
      </c>
    </row>
    <row r="42" spans="1:26" x14ac:dyDescent="0.2">
      <c r="A42" s="249">
        <f>IF(A41="","",IF((1+A41)&lt;Input_!$C$36,1+A41,""))</f>
        <v>45462</v>
      </c>
      <c r="B42">
        <v>0.13</v>
      </c>
      <c r="C42">
        <v>0.28166666666666668</v>
      </c>
      <c r="D42">
        <f t="shared" si="1"/>
        <v>3.6616666666666672E-2</v>
      </c>
      <c r="E42">
        <v>0</v>
      </c>
      <c r="F42" s="278"/>
      <c r="G42" s="277"/>
      <c r="H42" s="250">
        <f t="shared" si="7"/>
        <v>0.87347046409262552</v>
      </c>
      <c r="I42">
        <f t="shared" si="8"/>
        <v>4.5242204854430286</v>
      </c>
      <c r="J42">
        <f t="shared" si="9"/>
        <v>0.65537135129166657</v>
      </c>
      <c r="K42" t="str">
        <f t="shared" si="2"/>
        <v/>
      </c>
      <c r="O42" s="249">
        <f t="shared" si="0"/>
        <v>45462</v>
      </c>
      <c r="P42">
        <f>IF(A42&gt;Input_!$C$32,+P41,(IF(A42&lt;Input_!$C$23,"",(Budget_!A42-Input_!$C$23)*Input_!$C$76+Input_!$C$25)))</f>
        <v>25.897959183673468</v>
      </c>
      <c r="Q42">
        <f>(+P42*Input_!$C$18)+R42</f>
        <v>10.100204081632654</v>
      </c>
      <c r="R42">
        <f>+P42*Input_!$C$19</f>
        <v>4.920612244897959</v>
      </c>
      <c r="S42">
        <f t="shared" si="3"/>
        <v>5.1795918367346951</v>
      </c>
      <c r="T42">
        <f t="shared" si="4"/>
        <v>7.510408163265307</v>
      </c>
      <c r="U42">
        <f t="shared" si="10"/>
        <v>9.4448327303409876</v>
      </c>
      <c r="V42">
        <f t="shared" si="5"/>
        <v>0.36469409281852516</v>
      </c>
      <c r="W42">
        <f t="shared" si="11"/>
        <v>6.2099999999999991</v>
      </c>
      <c r="X42">
        <f t="shared" si="12"/>
        <v>50.240913883456813</v>
      </c>
      <c r="Y42">
        <f t="shared" si="13"/>
        <v>2.1299224100000003</v>
      </c>
      <c r="Z42">
        <f t="shared" si="6"/>
        <v>0</v>
      </c>
    </row>
    <row r="43" spans="1:26" x14ac:dyDescent="0.2">
      <c r="A43" s="249">
        <f>IF(A42="","",IF((1+A42)&lt;Input_!$C$36,1+A42,""))</f>
        <v>45463</v>
      </c>
      <c r="B43">
        <v>0.28000000000000003</v>
      </c>
      <c r="C43">
        <v>0.31333333333333335</v>
      </c>
      <c r="D43">
        <f t="shared" si="1"/>
        <v>8.7733333333333344E-2</v>
      </c>
      <c r="E43">
        <v>0</v>
      </c>
      <c r="F43" s="278"/>
      <c r="G43" s="277"/>
      <c r="H43" s="250">
        <f t="shared" si="7"/>
        <v>0.86080990234470578</v>
      </c>
      <c r="I43">
        <f t="shared" si="8"/>
        <v>4.5956708255790817</v>
      </c>
      <c r="J43">
        <f t="shared" si="9"/>
        <v>0.74310468462499912</v>
      </c>
      <c r="K43" t="str">
        <f t="shared" si="2"/>
        <v/>
      </c>
      <c r="O43" s="249">
        <f t="shared" si="0"/>
        <v>45463</v>
      </c>
      <c r="P43">
        <f>IF(A43&gt;Input_!$C$32,+P42,(IF(A43&lt;Input_!$C$23,"",(Budget_!A43-Input_!$C$23)*Input_!$C$76+Input_!$C$25)))</f>
        <v>26.693877551020407</v>
      </c>
      <c r="Q43">
        <f>(+P43*Input_!$C$18)+R43</f>
        <v>10.410612244897958</v>
      </c>
      <c r="R43">
        <f>+P43*Input_!$C$19</f>
        <v>5.0718367346938775</v>
      </c>
      <c r="S43">
        <f t="shared" si="3"/>
        <v>5.3387755102040808</v>
      </c>
      <c r="T43">
        <f t="shared" si="4"/>
        <v>7.7412244897959184</v>
      </c>
      <c r="U43">
        <f t="shared" si="10"/>
        <v>9.6675075602729592</v>
      </c>
      <c r="V43">
        <f t="shared" si="5"/>
        <v>0.36216198046894116</v>
      </c>
      <c r="W43">
        <f t="shared" si="11"/>
        <v>6.4899999999999993</v>
      </c>
      <c r="X43">
        <f t="shared" si="12"/>
        <v>52.169906940607561</v>
      </c>
      <c r="Y43">
        <f t="shared" si="13"/>
        <v>2.1299224100000003</v>
      </c>
      <c r="Z43">
        <f t="shared" si="6"/>
        <v>0</v>
      </c>
    </row>
    <row r="44" spans="1:26" x14ac:dyDescent="0.2">
      <c r="A44" s="249">
        <f>IF(A43="","",IF((1+A43)&lt;Input_!$C$36,1+A43,""))</f>
        <v>45464</v>
      </c>
      <c r="B44">
        <v>0.34</v>
      </c>
      <c r="C44">
        <v>0.34500000000000003</v>
      </c>
      <c r="D44">
        <f t="shared" si="1"/>
        <v>0.11730000000000002</v>
      </c>
      <c r="E44">
        <v>9.8425249999999995E-3</v>
      </c>
      <c r="F44" s="278"/>
      <c r="G44" s="277"/>
      <c r="H44" s="250">
        <f t="shared" si="7"/>
        <v>0.84529493013502244</v>
      </c>
      <c r="I44">
        <f t="shared" si="8"/>
        <v>4.6473970240484705</v>
      </c>
      <c r="J44">
        <f t="shared" si="9"/>
        <v>0.85056215962499948</v>
      </c>
      <c r="K44">
        <f t="shared" si="2"/>
        <v>9.8425249999999995E-3</v>
      </c>
      <c r="O44" s="249">
        <f t="shared" si="0"/>
        <v>45464</v>
      </c>
      <c r="P44">
        <f>IF(A44&gt;Input_!$C$32,+P43,(IF(A44&lt;Input_!$C$23,"",(Budget_!A44-Input_!$C$23)*Input_!$C$76+Input_!$C$25)))</f>
        <v>27.489795918367346</v>
      </c>
      <c r="Q44">
        <f>(+P44*Input_!$C$18)+R44</f>
        <v>10.721020408163266</v>
      </c>
      <c r="R44">
        <f>+P44*Input_!$C$19</f>
        <v>5.223061224489796</v>
      </c>
      <c r="S44">
        <f t="shared" si="3"/>
        <v>5.49795918367347</v>
      </c>
      <c r="T44">
        <f t="shared" si="4"/>
        <v>7.9720408163265315</v>
      </c>
      <c r="U44">
        <f t="shared" si="10"/>
        <v>9.8704582485382666</v>
      </c>
      <c r="V44">
        <f t="shared" si="5"/>
        <v>0.35905898602700453</v>
      </c>
      <c r="W44">
        <f t="shared" si="11"/>
        <v>6.8299999999999992</v>
      </c>
      <c r="X44">
        <f t="shared" si="12"/>
        <v>53.843979106577954</v>
      </c>
      <c r="Y44">
        <f t="shared" si="13"/>
        <v>2.1397649350000001</v>
      </c>
      <c r="Z44">
        <f t="shared" si="6"/>
        <v>0</v>
      </c>
    </row>
    <row r="45" spans="1:26" x14ac:dyDescent="0.2">
      <c r="A45" s="249">
        <f>IF(A44="","",IF((1+A44)&lt;Input_!$C$36,1+A44,""))</f>
        <v>45465</v>
      </c>
      <c r="B45">
        <v>0.28000000000000003</v>
      </c>
      <c r="C45">
        <f>L5</f>
        <v>0.43730047</v>
      </c>
      <c r="D45">
        <f t="shared" si="1"/>
        <v>0.12244413160000001</v>
      </c>
      <c r="E45">
        <v>0</v>
      </c>
      <c r="F45" s="278"/>
      <c r="G45" s="277"/>
      <c r="H45" s="250">
        <f t="shared" si="7"/>
        <v>0.82800393841982334</v>
      </c>
      <c r="I45">
        <f t="shared" si="8"/>
        <v>4.684136565917858</v>
      </c>
      <c r="J45">
        <f t="shared" si="9"/>
        <v>0.97300629122499949</v>
      </c>
      <c r="K45" t="str">
        <f t="shared" si="2"/>
        <v/>
      </c>
      <c r="O45" s="249">
        <f t="shared" si="0"/>
        <v>45465</v>
      </c>
      <c r="P45">
        <f>IF(A45&gt;Input_!$C$32,+P44,(IF(A45&lt;Input_!$C$23,"",(Budget_!A45-Input_!$C$23)*Input_!$C$76+Input_!$C$25)))</f>
        <v>28.285714285714285</v>
      </c>
      <c r="Q45">
        <f>(+P45*Input_!$C$18)+R45</f>
        <v>11.031428571428572</v>
      </c>
      <c r="R45">
        <f>+P45*Input_!$C$19</f>
        <v>5.3742857142857146</v>
      </c>
      <c r="S45">
        <f t="shared" si="3"/>
        <v>5.6571428571428575</v>
      </c>
      <c r="T45">
        <f t="shared" si="4"/>
        <v>8.2028571428571428</v>
      </c>
      <c r="U45">
        <f t="shared" si="10"/>
        <v>10.058422280203573</v>
      </c>
      <c r="V45">
        <f t="shared" si="5"/>
        <v>0.35560078768396469</v>
      </c>
      <c r="W45">
        <f t="shared" si="11"/>
        <v>7.1099999999999994</v>
      </c>
      <c r="X45">
        <f t="shared" si="12"/>
        <v>55.317880741001574</v>
      </c>
      <c r="Y45">
        <f t="shared" si="13"/>
        <v>2.1397649350000001</v>
      </c>
      <c r="Z45">
        <f t="shared" si="6"/>
        <v>0</v>
      </c>
    </row>
    <row r="46" spans="1:26" x14ac:dyDescent="0.2">
      <c r="A46" s="249">
        <f>IF(A45="","",IF((1+A45)&lt;Input_!$C$36,1+A45,""))</f>
        <v>45466</v>
      </c>
      <c r="B46">
        <v>0.35</v>
      </c>
      <c r="C46">
        <v>0.40833333333333338</v>
      </c>
      <c r="D46">
        <f t="shared" si="1"/>
        <v>0.14291666666666666</v>
      </c>
      <c r="E46">
        <v>0</v>
      </c>
      <c r="F46" s="278"/>
      <c r="G46" s="277"/>
      <c r="H46" s="250">
        <f t="shared" si="7"/>
        <v>0.80813956162564371</v>
      </c>
      <c r="I46">
        <f t="shared" si="8"/>
        <v>4.7004035727205817</v>
      </c>
      <c r="J46">
        <f t="shared" si="9"/>
        <v>1.1159229578916641</v>
      </c>
      <c r="K46" t="str">
        <f t="shared" si="2"/>
        <v/>
      </c>
      <c r="O46" s="249">
        <f t="shared" si="0"/>
        <v>45466</v>
      </c>
      <c r="P46">
        <f>IF(A46&gt;Input_!$C$32,+P45,(IF(A46&lt;Input_!$C$23,"",(Budget_!A46-Input_!$C$23)*Input_!$C$76+Input_!$C$25)))</f>
        <v>29.081632653061224</v>
      </c>
      <c r="Q46">
        <f>(+P46*Input_!$C$18)+R46</f>
        <v>11.341836734693878</v>
      </c>
      <c r="R46">
        <f>+P46*Input_!$C$19</f>
        <v>5.5255102040816322</v>
      </c>
      <c r="S46">
        <f t="shared" si="3"/>
        <v>5.8163265306122458</v>
      </c>
      <c r="T46">
        <f t="shared" si="4"/>
        <v>8.433673469387756</v>
      </c>
      <c r="U46">
        <f t="shared" si="10"/>
        <v>10.225913776802214</v>
      </c>
      <c r="V46">
        <f t="shared" si="5"/>
        <v>0.35162791232512874</v>
      </c>
      <c r="W46">
        <f t="shared" si="11"/>
        <v>7.4599999999999991</v>
      </c>
      <c r="X46">
        <f t="shared" si="12"/>
        <v>56.499595120201498</v>
      </c>
      <c r="Y46">
        <f t="shared" si="13"/>
        <v>2.1397649350000001</v>
      </c>
      <c r="Z46">
        <f t="shared" si="6"/>
        <v>0</v>
      </c>
    </row>
    <row r="47" spans="1:26" x14ac:dyDescent="0.2">
      <c r="A47" s="249">
        <f>IF(A46="","",IF((1+A46)&lt;Input_!$C$36,1+A46,""))</f>
        <v>45467</v>
      </c>
      <c r="B47">
        <v>0.33</v>
      </c>
      <c r="C47">
        <v>0.44000000000000006</v>
      </c>
      <c r="D47">
        <f t="shared" si="1"/>
        <v>0.14520000000000002</v>
      </c>
      <c r="E47">
        <v>0</v>
      </c>
      <c r="F47" s="278"/>
      <c r="G47" s="277"/>
      <c r="H47" s="250">
        <f t="shared" si="7"/>
        <v>0.78895141756594434</v>
      </c>
      <c r="I47">
        <f t="shared" si="8"/>
        <v>4.7143872461899701</v>
      </c>
      <c r="J47">
        <f t="shared" si="9"/>
        <v>1.2611229578916632</v>
      </c>
      <c r="K47" t="str">
        <f t="shared" si="2"/>
        <v/>
      </c>
      <c r="O47" s="249">
        <f t="shared" si="0"/>
        <v>45467</v>
      </c>
      <c r="P47">
        <f>IF(A47&gt;Input_!$C$32,+P46,(IF(A47&lt;Input_!$C$23,"",(Budget_!A47-Input_!$C$23)*Input_!$C$76+Input_!$C$25)))</f>
        <v>29.877551020408163</v>
      </c>
      <c r="Q47">
        <f>(+P47*Input_!$C$18)+R47</f>
        <v>11.652244897959184</v>
      </c>
      <c r="R47">
        <f>+P47*Input_!$C$19</f>
        <v>5.6767346938775507</v>
      </c>
      <c r="S47">
        <f t="shared" si="3"/>
        <v>5.9755102040816332</v>
      </c>
      <c r="T47">
        <f t="shared" si="4"/>
        <v>8.6644897959183673</v>
      </c>
      <c r="U47">
        <f t="shared" si="10"/>
        <v>10.391121940067521</v>
      </c>
      <c r="V47">
        <f t="shared" si="5"/>
        <v>0.34779028351318886</v>
      </c>
      <c r="W47">
        <f t="shared" si="11"/>
        <v>7.7899999999999991</v>
      </c>
      <c r="X47">
        <f t="shared" si="12"/>
        <v>57.652262543777468</v>
      </c>
      <c r="Y47">
        <f t="shared" si="13"/>
        <v>2.1397649350000001</v>
      </c>
      <c r="Z47">
        <f t="shared" si="6"/>
        <v>0</v>
      </c>
    </row>
    <row r="48" spans="1:26" x14ac:dyDescent="0.2">
      <c r="A48" s="249">
        <f>IF(A47="","",IF((1+A47)&lt;Input_!$C$36,1+A47,""))</f>
        <v>45468</v>
      </c>
      <c r="B48">
        <v>0.33</v>
      </c>
      <c r="C48">
        <v>0.47166666666666673</v>
      </c>
      <c r="D48">
        <f t="shared" si="1"/>
        <v>0.15565000000000004</v>
      </c>
      <c r="E48">
        <v>0</v>
      </c>
      <c r="F48" s="304">
        <v>0.5</v>
      </c>
      <c r="G48" s="277"/>
      <c r="H48" s="250">
        <f t="shared" si="7"/>
        <v>0.85055929828113308</v>
      </c>
      <c r="I48">
        <f t="shared" si="8"/>
        <v>5.2179209196593597</v>
      </c>
      <c r="J48">
        <f t="shared" si="9"/>
        <v>0.91677295789166102</v>
      </c>
      <c r="K48" t="str">
        <f t="shared" si="2"/>
        <v/>
      </c>
      <c r="O48" s="249">
        <f t="shared" si="0"/>
        <v>45468</v>
      </c>
      <c r="P48">
        <f>IF(A48&gt;Input_!$C$32,+P47,(IF(A48&lt;Input_!$C$23,"",(Budget_!A48-Input_!$C$23)*Input_!$C$76+Input_!$C$25)))</f>
        <v>30.673469387755102</v>
      </c>
      <c r="Q48">
        <f>(+P48*Input_!$C$18)+R48</f>
        <v>11.96265306122449</v>
      </c>
      <c r="R48">
        <f>+P48*Input_!$C$19</f>
        <v>5.8279591836734692</v>
      </c>
      <c r="S48">
        <f t="shared" si="3"/>
        <v>6.1346938775510207</v>
      </c>
      <c r="T48">
        <f t="shared" si="4"/>
        <v>8.8953061224489787</v>
      </c>
      <c r="U48">
        <f t="shared" si="10"/>
        <v>11.045880103332829</v>
      </c>
      <c r="V48">
        <f t="shared" si="5"/>
        <v>0.36011185965622661</v>
      </c>
      <c r="W48">
        <f t="shared" si="11"/>
        <v>8.1199999999999992</v>
      </c>
      <c r="X48">
        <f t="shared" si="12"/>
        <v>66.53183498967843</v>
      </c>
      <c r="Y48">
        <f t="shared" si="13"/>
        <v>2.1397649350000001</v>
      </c>
      <c r="Z48">
        <f t="shared" si="6"/>
        <v>0.5</v>
      </c>
    </row>
    <row r="49" spans="1:26" x14ac:dyDescent="0.2">
      <c r="A49" s="249">
        <f>IF(A48="","",IF((1+A48)&lt;Input_!$C$36,1+A48,""))</f>
        <v>45469</v>
      </c>
      <c r="B49">
        <v>0.31</v>
      </c>
      <c r="C49">
        <v>0.50333333333333341</v>
      </c>
      <c r="D49">
        <f t="shared" si="1"/>
        <v>0.15603333333333336</v>
      </c>
      <c r="E49">
        <v>0</v>
      </c>
      <c r="F49" s="278"/>
      <c r="G49" s="277"/>
      <c r="H49" s="250">
        <f t="shared" si="7"/>
        <v>0.82954763855374603</v>
      </c>
      <c r="I49">
        <f t="shared" si="8"/>
        <v>5.2210712597954139</v>
      </c>
      <c r="J49">
        <f t="shared" si="9"/>
        <v>1.0728062912249943</v>
      </c>
      <c r="K49" t="str">
        <f t="shared" si="2"/>
        <v/>
      </c>
      <c r="O49" s="249">
        <f t="shared" si="0"/>
        <v>45469</v>
      </c>
      <c r="P49">
        <f>IF(A49&gt;Input_!$C$32,+P48,(IF(A49&lt;Input_!$C$23,"",(Budget_!A49-Input_!$C$23)*Input_!$C$76+Input_!$C$25)))</f>
        <v>31.469387755102041</v>
      </c>
      <c r="Q49">
        <f>(+P49*Input_!$C$18)+R49</f>
        <v>12.273061224489796</v>
      </c>
      <c r="R49">
        <f>+P49*Input_!$C$19</f>
        <v>5.9791836734693877</v>
      </c>
      <c r="S49">
        <f t="shared" si="3"/>
        <v>6.2938775510204081</v>
      </c>
      <c r="T49">
        <f t="shared" si="4"/>
        <v>9.1261224489795918</v>
      </c>
      <c r="U49">
        <f t="shared" si="10"/>
        <v>11.200254933264802</v>
      </c>
      <c r="V49">
        <f t="shared" si="5"/>
        <v>0.35590952771074919</v>
      </c>
      <c r="W49">
        <f t="shared" si="11"/>
        <v>8.43</v>
      </c>
      <c r="X49">
        <f t="shared" si="12"/>
        <v>67.603451583430243</v>
      </c>
      <c r="Y49">
        <f t="shared" si="13"/>
        <v>2.1397649350000001</v>
      </c>
      <c r="Z49">
        <f t="shared" si="6"/>
        <v>0.5</v>
      </c>
    </row>
    <row r="50" spans="1:26" x14ac:dyDescent="0.2">
      <c r="A50" s="249">
        <f>IF(A49="","",IF((1+A49)&lt;Input_!$C$36,1+A49,""))</f>
        <v>45470</v>
      </c>
      <c r="B50">
        <v>0.25</v>
      </c>
      <c r="C50">
        <v>0.53500000000000003</v>
      </c>
      <c r="D50">
        <f t="shared" si="1"/>
        <v>0.13375000000000001</v>
      </c>
      <c r="E50">
        <v>0</v>
      </c>
      <c r="F50" s="278"/>
      <c r="G50" s="277"/>
      <c r="H50" s="250">
        <f t="shared" si="7"/>
        <v>0.81302574867164867</v>
      </c>
      <c r="I50">
        <f t="shared" si="8"/>
        <v>5.2465049332648031</v>
      </c>
      <c r="J50">
        <f t="shared" si="9"/>
        <v>1.2065562912249934</v>
      </c>
      <c r="K50" t="str">
        <f t="shared" si="2"/>
        <v/>
      </c>
      <c r="O50" s="249">
        <f t="shared" si="0"/>
        <v>45470</v>
      </c>
      <c r="P50">
        <f>IF(A50&gt;Input_!$C$32,+P49,(IF(A50&lt;Input_!$C$23,"",(Budget_!A50-Input_!$C$23)*Input_!$C$76+Input_!$C$25)))</f>
        <v>32.265306122448976</v>
      </c>
      <c r="Q50">
        <f>(+P50*Input_!$C$18)+R50</f>
        <v>12.583469387755102</v>
      </c>
      <c r="R50">
        <f>+P50*Input_!$C$19</f>
        <v>6.1304081632653054</v>
      </c>
      <c r="S50">
        <f t="shared" si="3"/>
        <v>6.4530612244897965</v>
      </c>
      <c r="T50">
        <f t="shared" si="4"/>
        <v>9.3569387755102031</v>
      </c>
      <c r="U50">
        <f t="shared" si="10"/>
        <v>11.376913096530108</v>
      </c>
      <c r="V50">
        <f t="shared" si="5"/>
        <v>0.35260514973432977</v>
      </c>
      <c r="W50">
        <f t="shared" si="11"/>
        <v>8.68</v>
      </c>
      <c r="X50">
        <f t="shared" si="12"/>
        <v>69.045969461780359</v>
      </c>
      <c r="Y50">
        <f t="shared" si="13"/>
        <v>2.1397649350000001</v>
      </c>
      <c r="Z50">
        <f t="shared" ref="Z50:Z81" si="14">IF(+B50&gt;-0.01,+F50+Z49,"")</f>
        <v>0.5</v>
      </c>
    </row>
    <row r="51" spans="1:26" x14ac:dyDescent="0.2">
      <c r="A51" s="249">
        <f>IF(A50="","",IF((1+A50)&lt;Input_!$C$36,1+A50,""))</f>
        <v>45471</v>
      </c>
      <c r="B51">
        <v>0.28999999999999998</v>
      </c>
      <c r="C51">
        <v>0.56666666666666665</v>
      </c>
      <c r="D51">
        <f t="shared" si="1"/>
        <v>0.16433333333333333</v>
      </c>
      <c r="E51">
        <v>2.0078750999999999E-2</v>
      </c>
      <c r="F51" s="278"/>
      <c r="G51" s="277"/>
      <c r="H51" s="250">
        <f t="shared" si="7"/>
        <v>0.7957107012211172</v>
      </c>
      <c r="I51">
        <f t="shared" si="8"/>
        <v>5.2614340244008577</v>
      </c>
      <c r="J51">
        <f t="shared" si="9"/>
        <v>1.3508108735583271</v>
      </c>
      <c r="K51">
        <f t="shared" si="2"/>
        <v>2.0078750999999999E-2</v>
      </c>
      <c r="O51" s="249">
        <f t="shared" si="0"/>
        <v>45471</v>
      </c>
      <c r="P51">
        <f>IF(A51&gt;Input_!$C$32,+P50,(IF(A51&lt;Input_!$C$23,"",(Budget_!A51-Input_!$C$23)*Input_!$C$76+Input_!$C$25)))</f>
        <v>33.061224489795919</v>
      </c>
      <c r="Q51">
        <f>(+P51*Input_!$C$18)+R51</f>
        <v>12.89387755102041</v>
      </c>
      <c r="R51">
        <f>+P51*Input_!$C$19</f>
        <v>6.2816326530612248</v>
      </c>
      <c r="S51">
        <f t="shared" si="3"/>
        <v>6.6122448979591848</v>
      </c>
      <c r="T51">
        <f t="shared" si="4"/>
        <v>9.5877551020408163</v>
      </c>
      <c r="U51">
        <f t="shared" ref="U51:U82" si="15">IF(B51="",0,IF(B51&gt;-0.0001,MAX(IF(G51&gt;0.001,(G51*S51+R51),MIN((+U50+E51+F51-D51+Q51-Q50),Q51)),R51),""))</f>
        <v>11.543066677462082</v>
      </c>
      <c r="V51">
        <f t="shared" si="5"/>
        <v>0.34914214024422346</v>
      </c>
      <c r="W51">
        <f t="shared" si="11"/>
        <v>8.9699999999999989</v>
      </c>
      <c r="X51">
        <f t="shared" ref="X51:X82" si="16">IF(E51="",0,IF(E51&gt;-0.0001,MAX(IF(I51&gt;0.001,(I51*U51+T51),MIN((+X50+G51+H51-F51+S51-S50),S51)),T51),""))</f>
        <v>70.32083886476758</v>
      </c>
      <c r="Y51">
        <f t="shared" si="13"/>
        <v>2.1598436859999999</v>
      </c>
      <c r="Z51">
        <f t="shared" si="14"/>
        <v>0.5</v>
      </c>
    </row>
    <row r="52" spans="1:26" x14ac:dyDescent="0.2">
      <c r="A52" s="249">
        <f>IF(A51="","",IF((1+A51)&lt;Input_!$C$36,1+A51,""))</f>
        <v>45472</v>
      </c>
      <c r="B52">
        <v>0.24</v>
      </c>
      <c r="C52">
        <v>0.59833333333333327</v>
      </c>
      <c r="D52">
        <f t="shared" si="1"/>
        <v>0.14359999999999998</v>
      </c>
      <c r="E52">
        <v>7.0078777999999994E-2</v>
      </c>
      <c r="F52" s="278"/>
      <c r="G52" s="277"/>
      <c r="H52" s="250">
        <f t="shared" si="7"/>
        <v>0.78965559770235705</v>
      </c>
      <c r="I52">
        <f t="shared" si="8"/>
        <v>5.3470964758702468</v>
      </c>
      <c r="J52">
        <f t="shared" si="9"/>
        <v>1.4243320955583254</v>
      </c>
      <c r="K52">
        <f t="shared" si="2"/>
        <v>7.0078777999999994E-2</v>
      </c>
      <c r="O52" s="249">
        <f t="shared" si="0"/>
        <v>45472</v>
      </c>
      <c r="P52">
        <f>IF(A52&gt;Input_!$C$32,+P51,(IF(A52&lt;Input_!$C$23,"",(Budget_!A52-Input_!$C$23)*Input_!$C$76+Input_!$C$25)))</f>
        <v>33.857142857142861</v>
      </c>
      <c r="Q52">
        <f>(+P52*Input_!$C$18)+R52</f>
        <v>13.204285714285716</v>
      </c>
      <c r="R52">
        <f>+P52*Input_!$C$19</f>
        <v>6.4328571428571433</v>
      </c>
      <c r="S52">
        <f t="shared" si="3"/>
        <v>6.7714285714285722</v>
      </c>
      <c r="T52">
        <f t="shared" si="4"/>
        <v>9.8185714285714294</v>
      </c>
      <c r="U52">
        <f t="shared" si="15"/>
        <v>11.77995361872739</v>
      </c>
      <c r="V52">
        <f t="shared" si="5"/>
        <v>0.3479311195404714</v>
      </c>
      <c r="W52">
        <f t="shared" si="11"/>
        <v>9.2099999999999991</v>
      </c>
      <c r="X52">
        <f t="shared" si="16"/>
        <v>72.807119909183612</v>
      </c>
      <c r="Y52">
        <f t="shared" si="13"/>
        <v>2.2299224639999999</v>
      </c>
      <c r="Z52">
        <f t="shared" si="14"/>
        <v>0.5</v>
      </c>
    </row>
    <row r="53" spans="1:26" x14ac:dyDescent="0.2">
      <c r="A53" s="249">
        <f>IF(A52="","",IF((1+A52)&lt;Input_!$C$36,1+A52,""))</f>
        <v>45473</v>
      </c>
      <c r="B53">
        <v>0.09</v>
      </c>
      <c r="C53">
        <v>0.62999999999999989</v>
      </c>
      <c r="D53">
        <f t="shared" si="1"/>
        <v>5.6699999999999987E-2</v>
      </c>
      <c r="E53">
        <v>9.8425249999999995E-3</v>
      </c>
      <c r="F53" s="278"/>
      <c r="G53" s="277"/>
      <c r="H53" s="250">
        <f t="shared" si="7"/>
        <v>0.78772588646243258</v>
      </c>
      <c r="I53">
        <f t="shared" si="8"/>
        <v>5.4594226743396348</v>
      </c>
      <c r="J53">
        <f t="shared" si="9"/>
        <v>1.4711895705583249</v>
      </c>
      <c r="K53">
        <f t="shared" si="2"/>
        <v>9.8425249999999995E-3</v>
      </c>
      <c r="O53" s="249">
        <f t="shared" si="0"/>
        <v>45473</v>
      </c>
      <c r="P53">
        <f>IF(A53&gt;Input_!$C$32,+P52,(IF(A53&lt;Input_!$C$23,"",(Budget_!A53-Input_!$C$23)*Input_!$C$76+Input_!$C$25)))</f>
        <v>34.653061224489797</v>
      </c>
      <c r="Q53">
        <f>(+P53*Input_!$C$18)+R53</f>
        <v>13.514693877551021</v>
      </c>
      <c r="R53">
        <f>+P53*Input_!$C$19</f>
        <v>6.5840816326530618</v>
      </c>
      <c r="S53">
        <f t="shared" si="3"/>
        <v>6.9306122448979597</v>
      </c>
      <c r="T53">
        <f t="shared" si="4"/>
        <v>10.049387755102043</v>
      </c>
      <c r="U53">
        <f t="shared" si="15"/>
        <v>12.043504306992697</v>
      </c>
      <c r="V53">
        <f t="shared" si="5"/>
        <v>0.34754517729248652</v>
      </c>
      <c r="W53">
        <f t="shared" si="11"/>
        <v>9.2999999999999989</v>
      </c>
      <c r="X53">
        <f t="shared" si="16"/>
        <v>75.79996824720503</v>
      </c>
      <c r="Y53">
        <f t="shared" si="13"/>
        <v>2.2397649889999998</v>
      </c>
      <c r="Z53">
        <f t="shared" si="14"/>
        <v>0.5</v>
      </c>
    </row>
    <row r="54" spans="1:26" x14ac:dyDescent="0.2">
      <c r="A54" s="249">
        <f>IF(A53="","",IF((1+A53)&lt;Input_!$C$36,1+A53,""))</f>
        <v>45474</v>
      </c>
      <c r="B54">
        <v>0.23</v>
      </c>
      <c r="C54">
        <v>0.66166666666666651</v>
      </c>
      <c r="D54">
        <f t="shared" si="1"/>
        <v>0.15218333333333331</v>
      </c>
      <c r="E54">
        <v>0.14015755599999999</v>
      </c>
      <c r="F54" s="278"/>
      <c r="G54" s="277"/>
      <c r="H54" s="250">
        <f t="shared" si="7"/>
        <v>0.79079576267503959</v>
      </c>
      <c r="I54">
        <f t="shared" si="8"/>
        <v>5.6065805704756881</v>
      </c>
      <c r="J54">
        <f t="shared" si="9"/>
        <v>1.4832153478916581</v>
      </c>
      <c r="K54">
        <f t="shared" si="2"/>
        <v>0.14015755599999999</v>
      </c>
      <c r="O54" s="249">
        <f t="shared" si="0"/>
        <v>45474</v>
      </c>
      <c r="P54">
        <f>IF(A54&gt;Input_!$C$32,+P53,(IF(A54&lt;Input_!$C$23,"",(Budget_!A54-Input_!$C$23)*Input_!$C$76+Input_!$C$25)))</f>
        <v>35.448979591836732</v>
      </c>
      <c r="Q54">
        <f>(+P54*Input_!$C$18)+R54</f>
        <v>13.825102040816326</v>
      </c>
      <c r="R54">
        <f>+P54*Input_!$C$19</f>
        <v>6.7353061224489794</v>
      </c>
      <c r="S54">
        <f t="shared" si="3"/>
        <v>7.0897959183673462</v>
      </c>
      <c r="T54">
        <f t="shared" si="4"/>
        <v>10.280204081632652</v>
      </c>
      <c r="U54">
        <f t="shared" si="15"/>
        <v>12.341886692924668</v>
      </c>
      <c r="V54">
        <f t="shared" si="5"/>
        <v>0.3481591525350079</v>
      </c>
      <c r="W54">
        <f t="shared" si="11"/>
        <v>9.5299999999999994</v>
      </c>
      <c r="X54">
        <f t="shared" si="16"/>
        <v>79.475986217196535</v>
      </c>
      <c r="Y54">
        <f t="shared" si="13"/>
        <v>2.3799225449999999</v>
      </c>
      <c r="Z54">
        <f t="shared" si="14"/>
        <v>0.5</v>
      </c>
    </row>
    <row r="55" spans="1:26" x14ac:dyDescent="0.2">
      <c r="A55" s="249">
        <f>IF(A54="","",IF((1+A54)&lt;Input_!$C$36,1+A54,""))</f>
        <v>45475</v>
      </c>
      <c r="B55">
        <v>0.22</v>
      </c>
      <c r="C55">
        <v>0.69333333333333313</v>
      </c>
      <c r="D55">
        <f t="shared" si="1"/>
        <v>0.1525333333333333</v>
      </c>
      <c r="E55">
        <v>0.35000018900000002</v>
      </c>
      <c r="F55" s="304">
        <v>0</v>
      </c>
      <c r="G55" s="277"/>
      <c r="H55" s="250">
        <f t="shared" si="7"/>
        <v>0.82263041633157519</v>
      </c>
      <c r="I55">
        <f t="shared" si="8"/>
        <v>5.9632310996117459</v>
      </c>
      <c r="J55">
        <f t="shared" si="9"/>
        <v>1.2857484922249895</v>
      </c>
      <c r="K55">
        <f t="shared" si="2"/>
        <v>0.35000018900000002</v>
      </c>
      <c r="O55" s="249">
        <f t="shared" si="0"/>
        <v>45475</v>
      </c>
      <c r="P55">
        <f>IF(A55&gt;Input_!$C$32,+P54,(IF(A55&lt;Input_!$C$23,"",(Budget_!A55-Input_!$C$23)*Input_!$C$76+Input_!$C$25)))</f>
        <v>36.244897959183675</v>
      </c>
      <c r="Q55">
        <f>(+P55*Input_!$C$18)+R55</f>
        <v>14.135510204081633</v>
      </c>
      <c r="R55">
        <f>+P55*Input_!$C$19</f>
        <v>6.8865306122448979</v>
      </c>
      <c r="S55">
        <f t="shared" si="3"/>
        <v>7.2489795918367355</v>
      </c>
      <c r="T55">
        <f t="shared" si="4"/>
        <v>10.511020408163265</v>
      </c>
      <c r="U55">
        <f t="shared" si="15"/>
        <v>12.849761711856644</v>
      </c>
      <c r="V55">
        <f t="shared" si="5"/>
        <v>0.35452608326631507</v>
      </c>
      <c r="W55">
        <f t="shared" si="11"/>
        <v>9.75</v>
      </c>
      <c r="X55">
        <f t="shared" si="16"/>
        <v>87.137119070907062</v>
      </c>
      <c r="Y55">
        <f t="shared" si="13"/>
        <v>2.7299227340000001</v>
      </c>
      <c r="Z55">
        <f t="shared" si="14"/>
        <v>0.5</v>
      </c>
    </row>
    <row r="56" spans="1:26" x14ac:dyDescent="0.2">
      <c r="A56" s="249">
        <f>IF(A55="","",IF((1+A55)&lt;Input_!$C$36,1+A55,""))</f>
        <v>45476</v>
      </c>
      <c r="B56">
        <v>0.2</v>
      </c>
      <c r="C56">
        <v>0.72499999999999976</v>
      </c>
      <c r="D56">
        <f t="shared" si="1"/>
        <v>0.14499999999999996</v>
      </c>
      <c r="E56">
        <v>0</v>
      </c>
      <c r="F56" s="278"/>
      <c r="G56" s="277"/>
      <c r="H56" s="250">
        <f t="shared" si="7"/>
        <v>0.80686866082913378</v>
      </c>
      <c r="I56">
        <f t="shared" si="8"/>
        <v>5.9774147730811347</v>
      </c>
      <c r="J56">
        <f t="shared" si="9"/>
        <v>1.4307484922249891</v>
      </c>
      <c r="K56" t="str">
        <f t="shared" si="2"/>
        <v/>
      </c>
      <c r="O56" s="249">
        <f t="shared" si="0"/>
        <v>45476</v>
      </c>
      <c r="P56">
        <f>IF(A56&gt;Input_!$C$32,+P55,(IF(A56&lt;Input_!$C$23,"",(Budget_!A56-Input_!$C$23)*Input_!$C$76+Input_!$C$25)))</f>
        <v>37.040816326530617</v>
      </c>
      <c r="Q56">
        <f>(+P56*Input_!$C$18)+R56</f>
        <v>14.445918367346941</v>
      </c>
      <c r="R56">
        <f>+P56*Input_!$C$19</f>
        <v>7.0377551020408173</v>
      </c>
      <c r="S56">
        <f t="shared" si="3"/>
        <v>7.4081632653061238</v>
      </c>
      <c r="T56">
        <f t="shared" si="4"/>
        <v>10.74183673469388</v>
      </c>
      <c r="U56">
        <f t="shared" si="15"/>
        <v>13.015169875121952</v>
      </c>
      <c r="V56">
        <f t="shared" si="5"/>
        <v>0.35137373216582674</v>
      </c>
      <c r="W56">
        <f t="shared" si="11"/>
        <v>9.9499999999999993</v>
      </c>
      <c r="X56">
        <f t="shared" si="16"/>
        <v>88.538905420408383</v>
      </c>
      <c r="Y56">
        <f t="shared" si="13"/>
        <v>2.7299227340000001</v>
      </c>
      <c r="Z56">
        <f t="shared" si="14"/>
        <v>0.5</v>
      </c>
    </row>
    <row r="57" spans="1:26" x14ac:dyDescent="0.2">
      <c r="A57" s="249">
        <f>IF(A56="","",IF((1+A56)&lt;Input_!$C$36,1+A56,""))</f>
        <v>45477</v>
      </c>
      <c r="B57">
        <v>0.23</v>
      </c>
      <c r="C57">
        <v>0.75666666666666638</v>
      </c>
      <c r="D57">
        <f t="shared" si="1"/>
        <v>0.17403333333333326</v>
      </c>
      <c r="E57">
        <v>0.179921357</v>
      </c>
      <c r="F57" s="278"/>
      <c r="G57" s="277"/>
      <c r="H57" s="250">
        <f t="shared" si="7"/>
        <v>0.8117093771322601</v>
      </c>
      <c r="I57">
        <f t="shared" si="8"/>
        <v>6.1424864702171851</v>
      </c>
      <c r="J57">
        <f t="shared" si="9"/>
        <v>1.4248604685583253</v>
      </c>
      <c r="K57">
        <f t="shared" si="2"/>
        <v>0.179921357</v>
      </c>
      <c r="O57" s="249">
        <f t="shared" si="0"/>
        <v>45477</v>
      </c>
      <c r="P57">
        <f>IF(A57&gt;Input_!$C$32,+P56,(IF(A57&lt;Input_!$C$23,"",(Budget_!A57-Input_!$C$23)*Input_!$C$76+Input_!$C$25)))</f>
        <v>37.836734693877553</v>
      </c>
      <c r="Q57">
        <f>(+P57*Input_!$C$18)+R57</f>
        <v>14.756326530612245</v>
      </c>
      <c r="R57">
        <f>+P57*Input_!$C$19</f>
        <v>7.188979591836735</v>
      </c>
      <c r="S57">
        <f t="shared" si="3"/>
        <v>7.5673469387755103</v>
      </c>
      <c r="T57">
        <f t="shared" si="4"/>
        <v>10.97265306122449</v>
      </c>
      <c r="U57">
        <f t="shared" si="15"/>
        <v>13.33146606205392</v>
      </c>
      <c r="V57">
        <f t="shared" si="5"/>
        <v>0.35234187542645201</v>
      </c>
      <c r="W57">
        <f t="shared" si="11"/>
        <v>10.18</v>
      </c>
      <c r="X57">
        <f t="shared" si="16"/>
        <v>92.861002975550278</v>
      </c>
      <c r="Y57">
        <f t="shared" si="13"/>
        <v>2.9098440910000001</v>
      </c>
      <c r="Z57">
        <f t="shared" si="14"/>
        <v>0.5</v>
      </c>
    </row>
    <row r="58" spans="1:26" x14ac:dyDescent="0.2">
      <c r="A58" s="249">
        <f>IF(A57="","",IF((1+A57)&lt;Input_!$C$36,1+A57,""))</f>
        <v>45478</v>
      </c>
      <c r="B58">
        <v>0.15</v>
      </c>
      <c r="C58">
        <v>0.788333333333333</v>
      </c>
      <c r="D58">
        <f t="shared" si="1"/>
        <v>0.11824999999999994</v>
      </c>
      <c r="E58">
        <v>0</v>
      </c>
      <c r="F58" s="278"/>
      <c r="G58" s="277"/>
      <c r="H58" s="250">
        <f t="shared" si="7"/>
        <v>0.80028417073598013</v>
      </c>
      <c r="I58">
        <f t="shared" si="8"/>
        <v>6.1834201436865719</v>
      </c>
      <c r="J58">
        <f t="shared" si="9"/>
        <v>1.543110468558325</v>
      </c>
      <c r="K58" t="str">
        <f t="shared" si="2"/>
        <v/>
      </c>
      <c r="O58" s="249">
        <f t="shared" si="0"/>
        <v>45478</v>
      </c>
      <c r="P58">
        <f>IF(A58&gt;Input_!$C$32,+P57,(IF(A58&lt;Input_!$C$23,"",(Budget_!A58-Input_!$C$23)*Input_!$C$76+Input_!$C$25)))</f>
        <v>38.632653061224488</v>
      </c>
      <c r="Q58">
        <f>(+P58*Input_!$C$18)+R58</f>
        <v>15.066734693877549</v>
      </c>
      <c r="R58">
        <f>+P58*Input_!$C$19</f>
        <v>7.3402040816326526</v>
      </c>
      <c r="S58">
        <f t="shared" si="3"/>
        <v>7.7265306122448969</v>
      </c>
      <c r="T58">
        <f t="shared" si="4"/>
        <v>11.203469387755101</v>
      </c>
      <c r="U58">
        <f t="shared" si="15"/>
        <v>13.523624225319224</v>
      </c>
      <c r="V58">
        <f t="shared" si="5"/>
        <v>0.35005683414719602</v>
      </c>
      <c r="W58">
        <f t="shared" si="11"/>
        <v>10.33</v>
      </c>
      <c r="X58">
        <f t="shared" si="16"/>
        <v>94.82571983824171</v>
      </c>
      <c r="Y58">
        <f t="shared" si="13"/>
        <v>2.9098440910000001</v>
      </c>
      <c r="Z58">
        <f t="shared" si="14"/>
        <v>0.5</v>
      </c>
    </row>
    <row r="59" spans="1:26" x14ac:dyDescent="0.2">
      <c r="A59" s="249">
        <f>IF(A58="","",IF((1+A58)&lt;Input_!$C$36,1+A58,""))</f>
        <v>45479</v>
      </c>
      <c r="B59">
        <v>0.21</v>
      </c>
      <c r="C59">
        <f>M5</f>
        <v>0.69246606524999987</v>
      </c>
      <c r="D59">
        <f t="shared" si="1"/>
        <v>0.14541787370249998</v>
      </c>
      <c r="E59">
        <v>0.179921357</v>
      </c>
      <c r="F59" s="278"/>
      <c r="G59" s="277"/>
      <c r="H59" s="250">
        <f t="shared" si="7"/>
        <v>0.80869114317344593</v>
      </c>
      <c r="I59">
        <f t="shared" si="8"/>
        <v>6.3771073004534591</v>
      </c>
      <c r="J59">
        <f t="shared" si="9"/>
        <v>1.5086069852608261</v>
      </c>
      <c r="K59">
        <f t="shared" si="2"/>
        <v>0.179921357</v>
      </c>
      <c r="O59" s="249">
        <f t="shared" si="0"/>
        <v>45479</v>
      </c>
      <c r="P59">
        <f>IF(A59&gt;Input_!$C$32,+P58,(IF(A59&lt;Input_!$C$23,"",(Budget_!A59-Input_!$C$23)*Input_!$C$76+Input_!$C$25)))</f>
        <v>39.428571428571431</v>
      </c>
      <c r="Q59">
        <f>(+P59*Input_!$C$18)+R59</f>
        <v>15.377142857142857</v>
      </c>
      <c r="R59">
        <f>+P59*Input_!$C$19</f>
        <v>7.491428571428572</v>
      </c>
      <c r="S59">
        <f t="shared" si="3"/>
        <v>7.8857142857142852</v>
      </c>
      <c r="T59">
        <f t="shared" si="4"/>
        <v>11.434285714285714</v>
      </c>
      <c r="U59">
        <f t="shared" si="15"/>
        <v>13.868535871882031</v>
      </c>
      <c r="V59">
        <f t="shared" si="5"/>
        <v>0.35173822863468918</v>
      </c>
      <c r="W59">
        <f t="shared" si="11"/>
        <v>10.540000000000001</v>
      </c>
      <c r="X59">
        <f t="shared" si="16"/>
        <v>99.875427069465303</v>
      </c>
      <c r="Y59">
        <f t="shared" si="13"/>
        <v>3.0897654480000001</v>
      </c>
      <c r="Z59">
        <f t="shared" si="14"/>
        <v>0.5</v>
      </c>
    </row>
    <row r="60" spans="1:26" x14ac:dyDescent="0.2">
      <c r="A60" s="249">
        <f>IF(A59="","",IF((1+A59)&lt;Input_!$C$36,1+A59,""))</f>
        <v>45480</v>
      </c>
      <c r="B60">
        <v>0.09</v>
      </c>
      <c r="C60">
        <v>0.85166666666666624</v>
      </c>
      <c r="D60">
        <f t="shared" si="1"/>
        <v>7.6649999999999954E-2</v>
      </c>
      <c r="E60">
        <v>0.19015758299999999</v>
      </c>
      <c r="F60" s="278"/>
      <c r="G60" s="277"/>
      <c r="H60" s="250">
        <f t="shared" si="7"/>
        <v>0.82658581757792859</v>
      </c>
      <c r="I60">
        <f t="shared" si="8"/>
        <v>6.6497985569228462</v>
      </c>
      <c r="J60">
        <f t="shared" si="9"/>
        <v>1.3950994022608274</v>
      </c>
      <c r="K60">
        <f t="shared" si="2"/>
        <v>0.19015758299999999</v>
      </c>
      <c r="O60" s="249">
        <f t="shared" si="0"/>
        <v>45480</v>
      </c>
      <c r="P60">
        <f>IF(A60&gt;Input_!$C$32,+P59,(IF(A60&lt;Input_!$C$23,"",(Budget_!A60-Input_!$C$23)*Input_!$C$76+Input_!$C$25)))</f>
        <v>40.224489795918366</v>
      </c>
      <c r="Q60">
        <f>(+P60*Input_!$C$18)+R60</f>
        <v>15.687551020408163</v>
      </c>
      <c r="R60">
        <f>+P60*Input_!$C$19</f>
        <v>7.6426530612244896</v>
      </c>
      <c r="S60">
        <f t="shared" si="3"/>
        <v>8.0448979591836736</v>
      </c>
      <c r="T60">
        <f t="shared" si="4"/>
        <v>11.665102040816326</v>
      </c>
      <c r="U60">
        <f t="shared" si="15"/>
        <v>14.292451618147336</v>
      </c>
      <c r="V60">
        <f t="shared" si="5"/>
        <v>0.35531716351558573</v>
      </c>
      <c r="W60">
        <f t="shared" si="11"/>
        <v>10.63</v>
      </c>
      <c r="X60">
        <f t="shared" si="16"/>
        <v>106.70702618606207</v>
      </c>
      <c r="Y60">
        <f t="shared" si="13"/>
        <v>3.279923031</v>
      </c>
      <c r="Z60">
        <f t="shared" si="14"/>
        <v>0.5</v>
      </c>
    </row>
    <row r="61" spans="1:26" x14ac:dyDescent="0.2">
      <c r="A61" s="249">
        <f>IF(A60="","",IF((1+A60)&lt;Input_!$C$36,1+A60,""))</f>
        <v>45481</v>
      </c>
      <c r="B61">
        <v>0.23</v>
      </c>
      <c r="C61">
        <v>0.88333333333333286</v>
      </c>
      <c r="D61">
        <f t="shared" si="1"/>
        <v>0.20316666666666658</v>
      </c>
      <c r="E61">
        <v>9.0157529E-2</v>
      </c>
      <c r="F61" s="278"/>
      <c r="G61" s="277"/>
      <c r="H61" s="250">
        <f t="shared" si="7"/>
        <v>0.816175824735206</v>
      </c>
      <c r="I61">
        <f t="shared" si="8"/>
        <v>6.6959730927255707</v>
      </c>
      <c r="J61">
        <f t="shared" si="9"/>
        <v>1.5081085399274929</v>
      </c>
      <c r="K61">
        <f t="shared" si="2"/>
        <v>9.0157529E-2</v>
      </c>
      <c r="O61" s="249">
        <f t="shared" si="0"/>
        <v>45481</v>
      </c>
      <c r="P61">
        <f>IF(A61&gt;Input_!$C$32,+P60,(IF(A61&lt;Input_!$C$23,"",(Budget_!A61-Input_!$C$23)*Input_!$C$76+Input_!$C$25)))</f>
        <v>41.020408163265309</v>
      </c>
      <c r="Q61">
        <f>(+P61*Input_!$C$18)+R61</f>
        <v>15.997959183673473</v>
      </c>
      <c r="R61">
        <f>+P61*Input_!$C$19</f>
        <v>7.793877551020409</v>
      </c>
      <c r="S61">
        <f t="shared" si="3"/>
        <v>8.2040816326530646</v>
      </c>
      <c r="T61">
        <f t="shared" si="4"/>
        <v>11.89591836734694</v>
      </c>
      <c r="U61">
        <f t="shared" si="15"/>
        <v>14.48985064374598</v>
      </c>
      <c r="V61">
        <f t="shared" si="5"/>
        <v>0.35323516494704127</v>
      </c>
      <c r="W61">
        <f t="shared" si="11"/>
        <v>10.860000000000001</v>
      </c>
      <c r="X61">
        <f t="shared" si="16"/>
        <v>108.9195683954823</v>
      </c>
      <c r="Y61">
        <f t="shared" si="13"/>
        <v>3.3700805599999999</v>
      </c>
      <c r="Z61">
        <f t="shared" si="14"/>
        <v>0.5</v>
      </c>
    </row>
    <row r="62" spans="1:26" x14ac:dyDescent="0.2">
      <c r="A62" s="249">
        <f>IF(A61="","",IF((1+A61)&lt;Input_!$C$36,1+A61,""))</f>
        <v>45482</v>
      </c>
      <c r="B62">
        <v>0.24</v>
      </c>
      <c r="C62">
        <v>0.91499999999999948</v>
      </c>
      <c r="D62">
        <f t="shared" si="1"/>
        <v>0.21959999999999988</v>
      </c>
      <c r="E62">
        <v>0</v>
      </c>
      <c r="F62" s="304">
        <v>0</v>
      </c>
      <c r="G62" s="277"/>
      <c r="H62" s="250">
        <f t="shared" si="7"/>
        <v>0.79341698766118329</v>
      </c>
      <c r="I62">
        <f t="shared" si="8"/>
        <v>6.6355567661949557</v>
      </c>
      <c r="J62">
        <f t="shared" si="9"/>
        <v>1.727708539927491</v>
      </c>
      <c r="K62" t="str">
        <f t="shared" si="2"/>
        <v/>
      </c>
      <c r="O62" s="249">
        <f t="shared" si="0"/>
        <v>45482</v>
      </c>
      <c r="P62">
        <f>IF(A62&gt;Input_!$C$32,+P61,(IF(A62&lt;Input_!$C$23,"",(Budget_!A62-Input_!$C$23)*Input_!$C$76+Input_!$C$25)))</f>
        <v>41.816326530612244</v>
      </c>
      <c r="Q62">
        <f>(+P62*Input_!$C$18)+R62</f>
        <v>16.308367346938773</v>
      </c>
      <c r="R62">
        <f>+P62*Input_!$C$19</f>
        <v>7.9451020408163266</v>
      </c>
      <c r="S62">
        <f t="shared" si="3"/>
        <v>8.3632653061224467</v>
      </c>
      <c r="T62">
        <f t="shared" si="4"/>
        <v>12.12673469387755</v>
      </c>
      <c r="U62">
        <f t="shared" si="15"/>
        <v>14.580658807011282</v>
      </c>
      <c r="V62">
        <f t="shared" si="5"/>
        <v>0.34868339753223665</v>
      </c>
      <c r="W62">
        <f t="shared" si="11"/>
        <v>11.100000000000001</v>
      </c>
      <c r="X62">
        <f t="shared" si="16"/>
        <v>108.87752389632134</v>
      </c>
      <c r="Y62">
        <f t="shared" si="13"/>
        <v>3.3700805599999999</v>
      </c>
      <c r="Z62">
        <f t="shared" si="14"/>
        <v>0.5</v>
      </c>
    </row>
    <row r="63" spans="1:26" x14ac:dyDescent="0.2">
      <c r="A63" s="249">
        <f>IF(A62="","",IF((1+A62)&lt;Input_!$C$36,1+A62,""))</f>
        <v>45483</v>
      </c>
      <c r="B63">
        <v>0.26</v>
      </c>
      <c r="C63">
        <v>0.9466666666666661</v>
      </c>
      <c r="D63">
        <f t="shared" si="1"/>
        <v>0.2461333333333332</v>
      </c>
      <c r="E63">
        <v>0</v>
      </c>
      <c r="F63" s="278">
        <v>1</v>
      </c>
      <c r="G63" s="277"/>
      <c r="H63" s="250">
        <f t="shared" si="7"/>
        <v>0.88573215567581332</v>
      </c>
      <c r="I63">
        <f t="shared" si="8"/>
        <v>7.5486071063310121</v>
      </c>
      <c r="J63">
        <f t="shared" si="9"/>
        <v>0.97384187326082383</v>
      </c>
      <c r="K63" t="str">
        <f t="shared" si="2"/>
        <v/>
      </c>
      <c r="O63" s="249">
        <f t="shared" si="0"/>
        <v>45483</v>
      </c>
      <c r="P63">
        <f>IF(A63&gt;Input_!$C$32,+P62,(IF(A63&lt;Input_!$C$23,"",(Budget_!A63-Input_!$C$23)*Input_!$C$76+Input_!$C$25)))</f>
        <v>42.612244897959187</v>
      </c>
      <c r="Q63">
        <f>(+P63*Input_!$C$18)+R63</f>
        <v>16.618775510204081</v>
      </c>
      <c r="R63">
        <f>+P63*Input_!$C$19</f>
        <v>8.0963265306122452</v>
      </c>
      <c r="S63">
        <f t="shared" si="3"/>
        <v>8.5224489795918359</v>
      </c>
      <c r="T63">
        <f t="shared" si="4"/>
        <v>12.357551020408163</v>
      </c>
      <c r="U63">
        <f t="shared" si="15"/>
        <v>15.644933636943257</v>
      </c>
      <c r="V63">
        <f t="shared" si="5"/>
        <v>0.3671464311351626</v>
      </c>
      <c r="W63">
        <f t="shared" si="11"/>
        <v>11.360000000000001</v>
      </c>
      <c r="X63">
        <f t="shared" si="16"/>
        <v>130.4550082503151</v>
      </c>
      <c r="Y63">
        <f t="shared" si="13"/>
        <v>3.3700805599999999</v>
      </c>
      <c r="Z63">
        <f t="shared" si="14"/>
        <v>1.5</v>
      </c>
    </row>
    <row r="64" spans="1:26" x14ac:dyDescent="0.2">
      <c r="A64" s="249">
        <f>IF(A63="","",IF((1+A63)&lt;Input_!$C$36,1+A63,""))</f>
        <v>45484</v>
      </c>
      <c r="B64">
        <v>0.26</v>
      </c>
      <c r="C64">
        <v>0.97833333333333272</v>
      </c>
      <c r="D64">
        <f t="shared" si="1"/>
        <v>0.25436666666666652</v>
      </c>
      <c r="E64">
        <v>0</v>
      </c>
      <c r="F64" s="278"/>
      <c r="G64" s="277"/>
      <c r="H64" s="250">
        <f t="shared" si="7"/>
        <v>0.85852793028573771</v>
      </c>
      <c r="I64">
        <f t="shared" si="8"/>
        <v>7.4534241131337318</v>
      </c>
      <c r="J64">
        <f t="shared" si="9"/>
        <v>1.2282085399274933</v>
      </c>
      <c r="K64" t="str">
        <f t="shared" si="2"/>
        <v/>
      </c>
      <c r="O64" s="249">
        <f t="shared" si="0"/>
        <v>45484</v>
      </c>
      <c r="P64">
        <f>IF(A64&gt;Input_!$C$32,+P63,(IF(A64&lt;Input_!$C$23,"",(Budget_!A64-Input_!$C$23)*Input_!$C$76+Input_!$C$25)))</f>
        <v>43.408163265306122</v>
      </c>
      <c r="Q64">
        <f>(+P64*Input_!$C$18)+R64</f>
        <v>16.929183673469389</v>
      </c>
      <c r="R64">
        <f>+P64*Input_!$C$19</f>
        <v>8.2475510204081637</v>
      </c>
      <c r="S64">
        <f t="shared" si="3"/>
        <v>8.6816326530612251</v>
      </c>
      <c r="T64">
        <f t="shared" si="4"/>
        <v>12.588367346938776</v>
      </c>
      <c r="U64">
        <f t="shared" si="15"/>
        <v>15.700975133541895</v>
      </c>
      <c r="V64">
        <f t="shared" si="5"/>
        <v>0.36170558605714759</v>
      </c>
      <c r="W64">
        <f t="shared" si="11"/>
        <v>11.620000000000001</v>
      </c>
      <c r="X64">
        <f t="shared" si="16"/>
        <v>129.61439400699305</v>
      </c>
      <c r="Y64">
        <f t="shared" si="13"/>
        <v>3.3700805599999999</v>
      </c>
      <c r="Z64">
        <f t="shared" si="14"/>
        <v>1.5</v>
      </c>
    </row>
    <row r="65" spans="1:26" x14ac:dyDescent="0.2">
      <c r="A65" s="249">
        <f>IF(A64="","",IF((1+A64)&lt;Input_!$C$36,1+A64,""))</f>
        <v>45485</v>
      </c>
      <c r="B65">
        <v>0.3</v>
      </c>
      <c r="C65">
        <f>N5</f>
        <v>0.80172007975000004</v>
      </c>
      <c r="D65">
        <f t="shared" si="1"/>
        <v>0.24051602392499999</v>
      </c>
      <c r="E65">
        <v>0</v>
      </c>
      <c r="F65" s="278"/>
      <c r="G65" s="277"/>
      <c r="H65" s="250">
        <f t="shared" si="7"/>
        <v>0.83387002855777426</v>
      </c>
      <c r="I65">
        <f t="shared" si="8"/>
        <v>7.3720917626781191</v>
      </c>
      <c r="J65">
        <f t="shared" si="9"/>
        <v>1.4687245638524935</v>
      </c>
      <c r="K65" t="str">
        <f t="shared" si="2"/>
        <v/>
      </c>
      <c r="O65" s="249">
        <f t="shared" si="0"/>
        <v>45485</v>
      </c>
      <c r="P65">
        <f>IF(A65&gt;Input_!$C$32,+P64,(IF(A65&lt;Input_!$C$23,"",(Budget_!A65-Input_!$C$23)*Input_!$C$76+Input_!$C$25)))</f>
        <v>44.204081632653057</v>
      </c>
      <c r="Q65">
        <f>(+P65*Input_!$C$18)+R65</f>
        <v>17.239591836734693</v>
      </c>
      <c r="R65">
        <f>+P65*Input_!$C$19</f>
        <v>8.3987755102040804</v>
      </c>
      <c r="S65">
        <f t="shared" si="3"/>
        <v>8.8408163265306126</v>
      </c>
      <c r="T65">
        <f t="shared" si="4"/>
        <v>12.819183673469386</v>
      </c>
      <c r="U65">
        <f t="shared" si="15"/>
        <v>15.770867272882199</v>
      </c>
      <c r="V65">
        <f t="shared" si="5"/>
        <v>0.35677400571155488</v>
      </c>
      <c r="W65">
        <f t="shared" si="11"/>
        <v>11.920000000000002</v>
      </c>
      <c r="X65">
        <f t="shared" si="16"/>
        <v>129.08346438617417</v>
      </c>
      <c r="Y65">
        <f t="shared" si="13"/>
        <v>3.3700805599999999</v>
      </c>
      <c r="Z65">
        <f t="shared" si="14"/>
        <v>1.5</v>
      </c>
    </row>
    <row r="66" spans="1:26" x14ac:dyDescent="0.2">
      <c r="A66" s="249">
        <f>IF(A65="","",IF((1+A65)&lt;Input_!$C$36,1+A65,""))</f>
        <v>45486</v>
      </c>
      <c r="B66">
        <v>0.28000000000000003</v>
      </c>
      <c r="C66">
        <v>1.0416666666666661</v>
      </c>
      <c r="D66">
        <f t="shared" si="1"/>
        <v>0.29166666666666652</v>
      </c>
      <c r="E66">
        <v>0</v>
      </c>
      <c r="F66" s="278"/>
      <c r="G66" s="277"/>
      <c r="H66" s="250">
        <f t="shared" si="7"/>
        <v>0.80440097438675984</v>
      </c>
      <c r="I66">
        <f t="shared" si="8"/>
        <v>7.2396087694808386</v>
      </c>
      <c r="J66">
        <f t="shared" si="9"/>
        <v>1.7603912305191614</v>
      </c>
      <c r="K66" t="str">
        <f t="shared" si="2"/>
        <v/>
      </c>
      <c r="O66" s="249">
        <f t="shared" si="0"/>
        <v>45486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3"/>
        <v>9</v>
      </c>
      <c r="T66">
        <f t="shared" si="4"/>
        <v>13.05</v>
      </c>
      <c r="U66">
        <f t="shared" si="15"/>
        <v>15.789608769480839</v>
      </c>
      <c r="V66">
        <f t="shared" si="5"/>
        <v>0.350880194877352</v>
      </c>
      <c r="W66">
        <f t="shared" si="11"/>
        <v>12.200000000000001</v>
      </c>
      <c r="X66">
        <f t="shared" si="16"/>
        <v>127.36059011420504</v>
      </c>
      <c r="Y66">
        <f t="shared" si="13"/>
        <v>3.3700805599999999</v>
      </c>
      <c r="Z66">
        <f t="shared" si="14"/>
        <v>1.5</v>
      </c>
    </row>
    <row r="67" spans="1:26" x14ac:dyDescent="0.2">
      <c r="A67" s="249">
        <f>IF(A66="","",IF((1+A66)&lt;Input_!$C$36,1+A66,""))</f>
        <v>45487</v>
      </c>
      <c r="B67">
        <v>0.3</v>
      </c>
      <c r="C67">
        <v>1.0733333333333328</v>
      </c>
      <c r="D67">
        <f t="shared" si="1"/>
        <v>0.32199999999999984</v>
      </c>
      <c r="E67">
        <v>0</v>
      </c>
      <c r="F67" s="278"/>
      <c r="G67" s="277"/>
      <c r="H67" s="250">
        <f t="shared" si="7"/>
        <v>0.7686231966089826</v>
      </c>
      <c r="I67">
        <f t="shared" si="8"/>
        <v>6.917608769480843</v>
      </c>
      <c r="J67">
        <f t="shared" si="9"/>
        <v>2.082391230519157</v>
      </c>
      <c r="K67" t="str">
        <f t="shared" si="2"/>
        <v/>
      </c>
      <c r="O67" s="249">
        <f t="shared" si="0"/>
        <v>45487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3"/>
        <v>9</v>
      </c>
      <c r="T67">
        <f t="shared" si="4"/>
        <v>13.05</v>
      </c>
      <c r="U67">
        <f t="shared" si="15"/>
        <v>15.467608769480844</v>
      </c>
      <c r="V67">
        <f t="shared" si="5"/>
        <v>0.34372463932179653</v>
      </c>
      <c r="W67">
        <f t="shared" si="11"/>
        <v>12.500000000000002</v>
      </c>
      <c r="X67">
        <f t="shared" si="16"/>
        <v>120.04886606665947</v>
      </c>
      <c r="Y67">
        <f t="shared" si="13"/>
        <v>3.3700805599999999</v>
      </c>
      <c r="Z67">
        <f t="shared" si="14"/>
        <v>1.5</v>
      </c>
    </row>
    <row r="68" spans="1:26" x14ac:dyDescent="0.2">
      <c r="A68" s="249">
        <f>IF(A67="","",IF((1+A67)&lt;Input_!$C$36,1+A67,""))</f>
        <v>45488</v>
      </c>
      <c r="B68">
        <v>0.3</v>
      </c>
      <c r="C68">
        <v>1.1049999999999995</v>
      </c>
      <c r="D68">
        <f t="shared" si="1"/>
        <v>0.33149999999999985</v>
      </c>
      <c r="E68">
        <v>0</v>
      </c>
      <c r="F68" s="278"/>
      <c r="G68" s="277"/>
      <c r="H68" s="250">
        <f t="shared" si="7"/>
        <v>0.73178986327564943</v>
      </c>
      <c r="I68">
        <f t="shared" si="8"/>
        <v>6.5861087694808447</v>
      </c>
      <c r="J68">
        <f t="shared" si="9"/>
        <v>2.4138912305191553</v>
      </c>
      <c r="K68" t="str">
        <f t="shared" si="2"/>
        <v/>
      </c>
      <c r="O68" s="249">
        <f t="shared" si="0"/>
        <v>45488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3"/>
        <v>9</v>
      </c>
      <c r="T68">
        <f t="shared" si="4"/>
        <v>13.05</v>
      </c>
      <c r="U68">
        <f t="shared" si="15"/>
        <v>15.136108769480845</v>
      </c>
      <c r="V68">
        <f t="shared" si="5"/>
        <v>0.3363579726551299</v>
      </c>
      <c r="W68">
        <f t="shared" si="11"/>
        <v>12.800000000000002</v>
      </c>
      <c r="X68">
        <f t="shared" si="16"/>
        <v>112.7380587024937</v>
      </c>
      <c r="Y68">
        <f t="shared" si="13"/>
        <v>3.3700805599999999</v>
      </c>
      <c r="Z68">
        <f t="shared" si="14"/>
        <v>1.5</v>
      </c>
    </row>
    <row r="69" spans="1:26" x14ac:dyDescent="0.2">
      <c r="A69" s="249">
        <f>IF(A68="","",IF((1+A68)&lt;Input_!$C$36,1+A68,""))</f>
        <v>45489</v>
      </c>
      <c r="B69">
        <v>0.22</v>
      </c>
      <c r="C69">
        <v>1.1366666666666663</v>
      </c>
      <c r="D69">
        <f t="shared" si="1"/>
        <v>0.2500666666666666</v>
      </c>
      <c r="E69">
        <v>0</v>
      </c>
      <c r="F69" s="304">
        <v>0</v>
      </c>
      <c r="G69" s="277"/>
      <c r="H69" s="250">
        <f t="shared" si="7"/>
        <v>0.70400467809046396</v>
      </c>
      <c r="I69">
        <f t="shared" si="8"/>
        <v>6.3360421028141758</v>
      </c>
      <c r="J69">
        <f t="shared" si="9"/>
        <v>2.6639578971858242</v>
      </c>
      <c r="K69" t="str">
        <f t="shared" si="2"/>
        <v/>
      </c>
      <c r="O69" s="249">
        <f t="shared" si="0"/>
        <v>45489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3"/>
        <v>9</v>
      </c>
      <c r="T69">
        <f t="shared" si="4"/>
        <v>13.05</v>
      </c>
      <c r="U69">
        <f t="shared" si="15"/>
        <v>14.886042102814177</v>
      </c>
      <c r="V69">
        <f t="shared" si="5"/>
        <v>0.33080093561809282</v>
      </c>
      <c r="W69">
        <f t="shared" si="11"/>
        <v>13.020000000000003</v>
      </c>
      <c r="X69">
        <f t="shared" si="16"/>
        <v>107.36858950769509</v>
      </c>
      <c r="Y69">
        <f t="shared" si="13"/>
        <v>3.3700805599999999</v>
      </c>
      <c r="Z69">
        <f t="shared" si="14"/>
        <v>1.5</v>
      </c>
    </row>
    <row r="70" spans="1:26" x14ac:dyDescent="0.2">
      <c r="A70" s="249">
        <f>IF(A69="","",IF((1+A69)&lt;Input_!$C$36,1+A69,""))</f>
        <v>45490</v>
      </c>
      <c r="B70">
        <v>0.2</v>
      </c>
      <c r="C70">
        <v>1.168333333333333</v>
      </c>
      <c r="D70">
        <f t="shared" si="1"/>
        <v>0.23366666666666661</v>
      </c>
      <c r="E70">
        <v>0</v>
      </c>
      <c r="F70" s="304">
        <v>0</v>
      </c>
      <c r="G70" s="277"/>
      <c r="H70" s="250">
        <f t="shared" si="7"/>
        <v>0.67804171512750122</v>
      </c>
      <c r="I70">
        <f t="shared" si="8"/>
        <v>6.1023754361475113</v>
      </c>
      <c r="J70">
        <f t="shared" si="9"/>
        <v>2.8976245638524887</v>
      </c>
      <c r="K70" t="str">
        <f t="shared" si="2"/>
        <v/>
      </c>
      <c r="O70" s="249">
        <f t="shared" si="0"/>
        <v>45490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3"/>
        <v>9</v>
      </c>
      <c r="T70">
        <f t="shared" si="4"/>
        <v>13.05</v>
      </c>
      <c r="U70">
        <f t="shared" si="15"/>
        <v>14.652375436147512</v>
      </c>
      <c r="V70">
        <f t="shared" si="5"/>
        <v>0.32560834302550029</v>
      </c>
      <c r="W70">
        <f t="shared" si="11"/>
        <v>13.220000000000002</v>
      </c>
      <c r="X70">
        <f t="shared" si="16"/>
        <v>102.46429594275776</v>
      </c>
      <c r="Y70">
        <f t="shared" si="13"/>
        <v>3.3700805599999999</v>
      </c>
      <c r="Z70">
        <f t="shared" si="14"/>
        <v>1.5</v>
      </c>
    </row>
    <row r="71" spans="1:26" ht="15" x14ac:dyDescent="0.2">
      <c r="A71" s="249">
        <f>IF(A70="","",IF((1+A70)&lt;Input_!$C$36,1+A70,""))</f>
        <v>45491</v>
      </c>
      <c r="B71">
        <v>0.24</v>
      </c>
      <c r="C71">
        <v>1.1999999999999997</v>
      </c>
      <c r="D71">
        <f t="shared" si="1"/>
        <v>0.28799999999999992</v>
      </c>
      <c r="E71">
        <v>4.0157501999999998E-2</v>
      </c>
      <c r="F71" s="278"/>
      <c r="G71" s="277"/>
      <c r="H71" s="250">
        <f t="shared" si="7"/>
        <v>0.6505036597941678</v>
      </c>
      <c r="I71">
        <f t="shared" si="8"/>
        <v>5.8545329381475106</v>
      </c>
      <c r="J71">
        <f t="shared" si="9"/>
        <v>3.1454670618524894</v>
      </c>
      <c r="K71">
        <f t="shared" si="2"/>
        <v>4.0157501999999998E-2</v>
      </c>
      <c r="L71" s="279"/>
      <c r="M71" s="280"/>
      <c r="O71" s="249">
        <f t="shared" si="0"/>
        <v>45491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3"/>
        <v>9</v>
      </c>
      <c r="T71">
        <f t="shared" si="4"/>
        <v>13.05</v>
      </c>
      <c r="U71">
        <f t="shared" si="15"/>
        <v>14.404532938147511</v>
      </c>
      <c r="V71">
        <f t="shared" si="5"/>
        <v>0.3201007319588336</v>
      </c>
      <c r="W71">
        <f t="shared" si="11"/>
        <v>13.460000000000003</v>
      </c>
      <c r="X71">
        <f t="shared" si="16"/>
        <v>97.381812545015336</v>
      </c>
      <c r="Y71">
        <f t="shared" si="13"/>
        <v>3.4102380619999999</v>
      </c>
      <c r="Z71">
        <f t="shared" si="14"/>
        <v>1.5</v>
      </c>
    </row>
    <row r="72" spans="1:26" ht="15" x14ac:dyDescent="0.2">
      <c r="A72" s="249">
        <f>IF(A71="","",IF((1+A71)&lt;Input_!$C$36,1+A71,""))</f>
        <v>45492</v>
      </c>
      <c r="B72">
        <v>0.2</v>
      </c>
      <c r="C72">
        <f>O5</f>
        <v>0.79746902799999997</v>
      </c>
      <c r="D72">
        <f t="shared" si="1"/>
        <v>0.15949380560000001</v>
      </c>
      <c r="E72">
        <v>0</v>
      </c>
      <c r="F72" s="278"/>
      <c r="G72" s="277"/>
      <c r="H72" s="250">
        <f t="shared" si="7"/>
        <v>0.63278212583861226</v>
      </c>
      <c r="I72">
        <f t="shared" si="8"/>
        <v>5.6950391325475103</v>
      </c>
      <c r="J72">
        <f t="shared" si="9"/>
        <v>3.3049608674524897</v>
      </c>
      <c r="K72" t="str">
        <f t="shared" si="2"/>
        <v/>
      </c>
      <c r="L72" s="279"/>
      <c r="M72" s="280"/>
      <c r="O72" s="249">
        <f t="shared" si="0"/>
        <v>45492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3"/>
        <v>9</v>
      </c>
      <c r="T72">
        <f t="shared" si="4"/>
        <v>13.05</v>
      </c>
      <c r="U72">
        <f t="shared" si="15"/>
        <v>14.245039132547511</v>
      </c>
      <c r="V72">
        <f t="shared" si="5"/>
        <v>0.31655642516772248</v>
      </c>
      <c r="W72">
        <f t="shared" si="11"/>
        <v>13.660000000000002</v>
      </c>
      <c r="X72">
        <f t="shared" si="16"/>
        <v>94.176055304528717</v>
      </c>
      <c r="Y72">
        <f t="shared" si="13"/>
        <v>3.4102380619999999</v>
      </c>
      <c r="Z72">
        <f t="shared" si="14"/>
        <v>1.5</v>
      </c>
    </row>
    <row r="73" spans="1:26" ht="15" x14ac:dyDescent="0.2">
      <c r="A73" s="249">
        <f>IF(A72="","",IF((1+A72)&lt;Input_!$C$36,1+A72,""))</f>
        <v>45493</v>
      </c>
      <c r="B73">
        <v>0.15</v>
      </c>
      <c r="C73">
        <v>1.2</v>
      </c>
      <c r="D73">
        <f t="shared" si="1"/>
        <v>0.18</v>
      </c>
      <c r="E73">
        <v>1.6500008909999997</v>
      </c>
      <c r="F73" s="278"/>
      <c r="G73" s="277"/>
      <c r="H73" s="250">
        <f t="shared" si="7"/>
        <v>0.79611555817194579</v>
      </c>
      <c r="I73">
        <f t="shared" si="8"/>
        <v>7.1650400235475118</v>
      </c>
      <c r="J73">
        <f t="shared" si="9"/>
        <v>1.8349599764524882</v>
      </c>
      <c r="K73">
        <f t="shared" si="2"/>
        <v>1.6500008909999997</v>
      </c>
      <c r="L73" s="279"/>
      <c r="M73" s="280"/>
      <c r="O73" s="249">
        <f t="shared" si="0"/>
        <v>45493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3"/>
        <v>9</v>
      </c>
      <c r="T73">
        <f t="shared" si="4"/>
        <v>13.05</v>
      </c>
      <c r="U73">
        <f t="shared" si="15"/>
        <v>15.715040023547513</v>
      </c>
      <c r="V73">
        <f t="shared" si="5"/>
        <v>0.34922311163438918</v>
      </c>
      <c r="W73">
        <f t="shared" si="11"/>
        <v>13.810000000000002</v>
      </c>
      <c r="X73">
        <f t="shared" si="16"/>
        <v>125.64889074036896</v>
      </c>
      <c r="Y73">
        <f t="shared" si="13"/>
        <v>5.0602389529999998</v>
      </c>
      <c r="Z73">
        <f t="shared" si="14"/>
        <v>1.5</v>
      </c>
    </row>
    <row r="74" spans="1:26" ht="15" x14ac:dyDescent="0.2">
      <c r="A74" s="249">
        <f>IF(A73="","",IF((1+A73)&lt;Input_!$C$36,1+A73,""))</f>
        <v>45494</v>
      </c>
      <c r="B74">
        <v>0.17</v>
      </c>
      <c r="C74">
        <v>1.2</v>
      </c>
      <c r="D74">
        <f t="shared" si="1"/>
        <v>0.20400000000000001</v>
      </c>
      <c r="E74">
        <v>0</v>
      </c>
      <c r="F74" s="278"/>
      <c r="G74" s="277"/>
      <c r="H74" s="250">
        <f t="shared" si="7"/>
        <v>0.77344889150527907</v>
      </c>
      <c r="I74">
        <f t="shared" si="8"/>
        <v>6.9610400235475112</v>
      </c>
      <c r="J74">
        <f t="shared" si="9"/>
        <v>2.0389599764524888</v>
      </c>
      <c r="K74" t="str">
        <f t="shared" si="2"/>
        <v/>
      </c>
      <c r="L74" s="279"/>
      <c r="M74" s="280"/>
      <c r="O74" s="249">
        <f t="shared" si="0"/>
        <v>45494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3"/>
        <v>9</v>
      </c>
      <c r="T74">
        <f t="shared" si="4"/>
        <v>13.05</v>
      </c>
      <c r="U74">
        <f t="shared" si="15"/>
        <v>15.511040023547512</v>
      </c>
      <c r="V74">
        <f t="shared" si="5"/>
        <v>0.34468977830105579</v>
      </c>
      <c r="W74">
        <f t="shared" si="11"/>
        <v>13.980000000000002</v>
      </c>
      <c r="X74">
        <f t="shared" si="16"/>
        <v>121.02297041076156</v>
      </c>
      <c r="Y74">
        <f t="shared" si="13"/>
        <v>5.0602389529999998</v>
      </c>
      <c r="Z74">
        <f t="shared" si="14"/>
        <v>1.5</v>
      </c>
    </row>
    <row r="75" spans="1:26" ht="15" x14ac:dyDescent="0.2">
      <c r="A75" s="249">
        <f>IF(A74="","",IF((1+A74)&lt;Input_!$C$36,1+A74,""))</f>
        <v>45495</v>
      </c>
      <c r="B75">
        <v>0.18</v>
      </c>
      <c r="C75">
        <v>1.2</v>
      </c>
      <c r="D75">
        <f t="shared" si="1"/>
        <v>0.216</v>
      </c>
      <c r="E75">
        <v>0</v>
      </c>
      <c r="F75" s="278"/>
      <c r="G75" s="277"/>
      <c r="H75" s="250">
        <f t="shared" si="7"/>
        <v>0.74944889150527894</v>
      </c>
      <c r="I75">
        <f t="shared" si="8"/>
        <v>6.7450400235475101</v>
      </c>
      <c r="J75">
        <f t="shared" si="9"/>
        <v>2.2549599764524899</v>
      </c>
      <c r="K75" t="str">
        <f t="shared" si="2"/>
        <v/>
      </c>
      <c r="L75" s="279"/>
      <c r="M75" s="280"/>
      <c r="O75" s="249">
        <f t="shared" si="0"/>
        <v>45495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3"/>
        <v>9</v>
      </c>
      <c r="T75">
        <f t="shared" si="4"/>
        <v>13.05</v>
      </c>
      <c r="U75">
        <f t="shared" si="15"/>
        <v>15.295040023547511</v>
      </c>
      <c r="V75">
        <f t="shared" si="5"/>
        <v>0.33988977830105582</v>
      </c>
      <c r="W75">
        <f t="shared" si="11"/>
        <v>14.160000000000002</v>
      </c>
      <c r="X75">
        <f t="shared" si="16"/>
        <v>116.21565712058901</v>
      </c>
      <c r="Y75">
        <f t="shared" si="13"/>
        <v>5.0602389529999998</v>
      </c>
      <c r="Z75">
        <f t="shared" si="14"/>
        <v>1.5</v>
      </c>
    </row>
    <row r="76" spans="1:26" ht="15" x14ac:dyDescent="0.2">
      <c r="A76" s="249">
        <f>IF(A75="","",IF((1+A75)&lt;Input_!$C$36,1+A75,""))</f>
        <v>45496</v>
      </c>
      <c r="B76">
        <v>0.18</v>
      </c>
      <c r="C76">
        <v>1.2</v>
      </c>
      <c r="D76">
        <f t="shared" si="1"/>
        <v>0.216</v>
      </c>
      <c r="E76">
        <v>5.0000026999999996E-2</v>
      </c>
      <c r="F76" s="304">
        <v>1</v>
      </c>
      <c r="G76" s="277"/>
      <c r="H76" s="250">
        <f t="shared" si="7"/>
        <v>0.84211556117194575</v>
      </c>
      <c r="I76">
        <f t="shared" si="8"/>
        <v>7.579040050547512</v>
      </c>
      <c r="J76">
        <f t="shared" si="9"/>
        <v>1.420959949452488</v>
      </c>
      <c r="K76">
        <f t="shared" si="2"/>
        <v>5.0000026999999996E-2</v>
      </c>
      <c r="L76" s="279"/>
      <c r="M76" s="280"/>
      <c r="O76" s="249">
        <f t="shared" si="0"/>
        <v>45496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3"/>
        <v>9</v>
      </c>
      <c r="T76">
        <f t="shared" si="4"/>
        <v>13.05</v>
      </c>
      <c r="U76">
        <f t="shared" si="15"/>
        <v>16.129040050547513</v>
      </c>
      <c r="V76">
        <f t="shared" si="5"/>
        <v>0.35842311223438916</v>
      </c>
      <c r="W76">
        <f t="shared" si="11"/>
        <v>14.340000000000002</v>
      </c>
      <c r="X76">
        <f t="shared" si="16"/>
        <v>135.29264051998447</v>
      </c>
      <c r="Y76">
        <f t="shared" si="13"/>
        <v>5.1102389800000001</v>
      </c>
      <c r="Z76">
        <f t="shared" si="14"/>
        <v>2.5</v>
      </c>
    </row>
    <row r="77" spans="1:26" x14ac:dyDescent="0.2">
      <c r="A77" s="249">
        <f>IF(A76="","",IF((1+A76)&lt;Input_!$C$36,1+A76,""))</f>
        <v>45497</v>
      </c>
      <c r="B77">
        <v>0.23</v>
      </c>
      <c r="C77">
        <v>1.2</v>
      </c>
      <c r="D77">
        <f t="shared" si="1"/>
        <v>0.27600000000000002</v>
      </c>
      <c r="E77">
        <v>0</v>
      </c>
      <c r="F77" s="304"/>
      <c r="G77" s="277"/>
      <c r="H77" s="250">
        <f t="shared" si="7"/>
        <v>0.81144889450527957</v>
      </c>
      <c r="I77">
        <f t="shared" si="8"/>
        <v>7.3030400505475157</v>
      </c>
      <c r="J77">
        <f t="shared" si="9"/>
        <v>1.6969599494524843</v>
      </c>
      <c r="K77" t="str">
        <f t="shared" si="2"/>
        <v/>
      </c>
      <c r="O77" s="249">
        <f t="shared" si="0"/>
        <v>45497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3"/>
        <v>9</v>
      </c>
      <c r="T77">
        <f t="shared" si="4"/>
        <v>13.05</v>
      </c>
      <c r="U77">
        <f t="shared" si="15"/>
        <v>15.853040050547516</v>
      </c>
      <c r="V77">
        <f t="shared" si="5"/>
        <v>0.35228977890105589</v>
      </c>
      <c r="W77">
        <f t="shared" si="11"/>
        <v>14.570000000000002</v>
      </c>
      <c r="X77">
        <f t="shared" si="16"/>
        <v>128.82538641208234</v>
      </c>
      <c r="Y77">
        <f t="shared" si="13"/>
        <v>5.1102389800000001</v>
      </c>
      <c r="Z77">
        <f t="shared" si="14"/>
        <v>2.5</v>
      </c>
    </row>
    <row r="78" spans="1:26" x14ac:dyDescent="0.2">
      <c r="A78" s="249">
        <f>IF(A77="","",IF((1+A77)&lt;Input_!$C$36,1+A77,""))</f>
        <v>45498</v>
      </c>
      <c r="B78">
        <v>0.25</v>
      </c>
      <c r="C78">
        <v>1.2</v>
      </c>
      <c r="D78">
        <f t="shared" si="1"/>
        <v>0.3</v>
      </c>
      <c r="E78">
        <v>0</v>
      </c>
      <c r="F78" s="278"/>
      <c r="G78" s="277"/>
      <c r="H78" s="250">
        <f t="shared" si="7"/>
        <v>0.77811556117194647</v>
      </c>
      <c r="I78">
        <f t="shared" si="8"/>
        <v>7.0030400505475185</v>
      </c>
      <c r="J78">
        <f t="shared" si="9"/>
        <v>1.9969599494524815</v>
      </c>
      <c r="K78" t="str">
        <f t="shared" si="2"/>
        <v/>
      </c>
      <c r="O78" s="249">
        <f t="shared" si="0"/>
        <v>45498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3"/>
        <v>9</v>
      </c>
      <c r="T78">
        <f t="shared" si="4"/>
        <v>13.05</v>
      </c>
      <c r="U78">
        <f t="shared" si="15"/>
        <v>15.553040050547519</v>
      </c>
      <c r="V78">
        <f t="shared" si="5"/>
        <v>0.3456231122343893</v>
      </c>
      <c r="W78">
        <f t="shared" si="11"/>
        <v>14.820000000000002</v>
      </c>
      <c r="X78">
        <f t="shared" si="16"/>
        <v>121.96856238175387</v>
      </c>
      <c r="Y78">
        <f t="shared" si="13"/>
        <v>5.1102389800000001</v>
      </c>
      <c r="Z78">
        <f t="shared" si="14"/>
        <v>2.5</v>
      </c>
    </row>
    <row r="79" spans="1:26" x14ac:dyDescent="0.2">
      <c r="A79" s="249">
        <f>IF(A78="","",IF((1+A78)&lt;Input_!$C$36,1+A78,""))</f>
        <v>45499</v>
      </c>
      <c r="B79">
        <v>0.32</v>
      </c>
      <c r="C79">
        <v>1.2</v>
      </c>
      <c r="D79">
        <f t="shared" si="1"/>
        <v>0.38400000000000001</v>
      </c>
      <c r="E79">
        <v>0</v>
      </c>
      <c r="F79" s="278"/>
      <c r="G79" s="277"/>
      <c r="H79" s="250">
        <f t="shared" si="7"/>
        <v>0.73544889450527984</v>
      </c>
      <c r="I79">
        <f t="shared" si="8"/>
        <v>6.6190400505475182</v>
      </c>
      <c r="J79">
        <f t="shared" si="9"/>
        <v>2.3809599494524818</v>
      </c>
      <c r="K79" t="str">
        <f t="shared" si="2"/>
        <v/>
      </c>
      <c r="O79" s="249">
        <f t="shared" ref="O79:O116" si="17">+A79</f>
        <v>45499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3"/>
        <v>9</v>
      </c>
      <c r="T79">
        <f t="shared" si="4"/>
        <v>13.05</v>
      </c>
      <c r="U79">
        <f t="shared" si="15"/>
        <v>15.169040050547519</v>
      </c>
      <c r="V79">
        <f t="shared" si="5"/>
        <v>0.33708977890105596</v>
      </c>
      <c r="W79">
        <f t="shared" si="11"/>
        <v>15.140000000000002</v>
      </c>
      <c r="X79">
        <f t="shared" si="16"/>
        <v>113.45448362293338</v>
      </c>
      <c r="Y79">
        <f t="shared" si="13"/>
        <v>5.1102389800000001</v>
      </c>
      <c r="Z79">
        <f t="shared" si="14"/>
        <v>2.5</v>
      </c>
    </row>
    <row r="80" spans="1:26" x14ac:dyDescent="0.2">
      <c r="A80" s="249">
        <f>IF(A79="","",IF((1+A79)&lt;Input_!$C$36,1+A79,""))</f>
        <v>45500</v>
      </c>
      <c r="B80">
        <v>0.31</v>
      </c>
      <c r="C80">
        <v>1.2</v>
      </c>
      <c r="D80">
        <f t="shared" si="1"/>
        <v>0.372</v>
      </c>
      <c r="E80">
        <v>0</v>
      </c>
      <c r="F80" s="278"/>
      <c r="G80" s="277"/>
      <c r="H80" s="250">
        <f t="shared" si="7"/>
        <v>0.6941155611719465</v>
      </c>
      <c r="I80">
        <f t="shared" si="8"/>
        <v>6.2470400505475183</v>
      </c>
      <c r="J80">
        <f t="shared" si="9"/>
        <v>2.7529599494524817</v>
      </c>
      <c r="K80" t="str">
        <f t="shared" si="2"/>
        <v/>
      </c>
      <c r="O80" s="249">
        <f t="shared" si="17"/>
        <v>45500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3"/>
        <v>9</v>
      </c>
      <c r="T80">
        <f t="shared" si="4"/>
        <v>13.05</v>
      </c>
      <c r="U80">
        <f t="shared" si="15"/>
        <v>14.797040050547519</v>
      </c>
      <c r="V80">
        <f t="shared" si="5"/>
        <v>0.32882311223438931</v>
      </c>
      <c r="W80">
        <f t="shared" si="11"/>
        <v>15.450000000000003</v>
      </c>
      <c r="X80">
        <f t="shared" si="16"/>
        <v>105.48770182532603</v>
      </c>
      <c r="Y80">
        <f t="shared" si="13"/>
        <v>5.1102389800000001</v>
      </c>
      <c r="Z80">
        <f t="shared" si="14"/>
        <v>2.5</v>
      </c>
    </row>
    <row r="81" spans="1:26" x14ac:dyDescent="0.2">
      <c r="A81" s="249">
        <f>IF(A80="","",IF((1+A80)&lt;Input_!$C$36,1+A80,""))</f>
        <v>45501</v>
      </c>
      <c r="B81">
        <v>0.24</v>
      </c>
      <c r="C81">
        <v>1.2</v>
      </c>
      <c r="D81">
        <f t="shared" si="1"/>
        <v>0.28799999999999998</v>
      </c>
      <c r="E81">
        <v>0</v>
      </c>
      <c r="F81" s="278"/>
      <c r="G81" s="277"/>
      <c r="H81" s="250">
        <f t="shared" si="7"/>
        <v>0.66211556117194681</v>
      </c>
      <c r="I81">
        <f t="shared" si="8"/>
        <v>5.9590400505475216</v>
      </c>
      <c r="J81">
        <f t="shared" si="9"/>
        <v>3.0409599494524784</v>
      </c>
      <c r="K81" t="str">
        <f t="shared" si="2"/>
        <v/>
      </c>
      <c r="O81" s="249">
        <f t="shared" si="17"/>
        <v>45501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3"/>
        <v>9</v>
      </c>
      <c r="T81">
        <f t="shared" si="4"/>
        <v>13.05</v>
      </c>
      <c r="U81">
        <f t="shared" si="15"/>
        <v>14.509040050547522</v>
      </c>
      <c r="V81">
        <f t="shared" si="5"/>
        <v>0.32242311223438941</v>
      </c>
      <c r="W81">
        <f t="shared" si="11"/>
        <v>15.690000000000003</v>
      </c>
      <c r="X81">
        <f t="shared" si="16"/>
        <v>99.509950756210714</v>
      </c>
      <c r="Y81">
        <f t="shared" si="13"/>
        <v>5.1102389800000001</v>
      </c>
      <c r="Z81">
        <f t="shared" si="14"/>
        <v>2.5</v>
      </c>
    </row>
    <row r="82" spans="1:26" x14ac:dyDescent="0.2">
      <c r="A82" s="249">
        <f>IF(A81="","",IF((1+A81)&lt;Input_!$C$36,1+A81,""))</f>
        <v>45502</v>
      </c>
      <c r="B82">
        <v>0.24</v>
      </c>
      <c r="C82">
        <v>1.2</v>
      </c>
      <c r="D82">
        <f t="shared" ref="D82:D127" si="18">IF(B82="","",IF(B82&lt;0.0001,0,IF(B82&gt;0.0001,C82*B82,"")))</f>
        <v>0.28799999999999998</v>
      </c>
      <c r="E82">
        <v>0</v>
      </c>
      <c r="F82" s="278"/>
      <c r="G82" s="277"/>
      <c r="H82" s="250">
        <f t="shared" si="7"/>
        <v>0.63011556117194678</v>
      </c>
      <c r="I82">
        <f t="shared" si="8"/>
        <v>5.6710400505475214</v>
      </c>
      <c r="J82">
        <f t="shared" si="9"/>
        <v>3.3289599494524786</v>
      </c>
      <c r="K82" t="str">
        <f t="shared" ref="K82:K145" si="19">IF(E82&gt;0.001,MIN(J81+D82,E82),"")</f>
        <v/>
      </c>
      <c r="O82" s="249">
        <f t="shared" si="17"/>
        <v>45502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0">+Q82-R82</f>
        <v>9</v>
      </c>
      <c r="T82">
        <f t="shared" ref="T82:T127" si="21">+(1-$F$4)*S82+R82</f>
        <v>13.05</v>
      </c>
      <c r="U82">
        <f t="shared" si="15"/>
        <v>14.221040050547522</v>
      </c>
      <c r="V82">
        <f t="shared" ref="V82:V145" si="22">U82/P82</f>
        <v>0.31602311223438939</v>
      </c>
      <c r="W82">
        <f t="shared" si="11"/>
        <v>15.930000000000003</v>
      </c>
      <c r="X82">
        <f t="shared" si="16"/>
        <v>93.698087687095338</v>
      </c>
      <c r="Y82">
        <f t="shared" si="13"/>
        <v>5.1102389800000001</v>
      </c>
      <c r="Z82">
        <f t="shared" ref="Z82:Z113" si="23">IF(+B82&gt;-0.01,+F82+Z81,"")</f>
        <v>2.5</v>
      </c>
    </row>
    <row r="83" spans="1:26" x14ac:dyDescent="0.2">
      <c r="A83" s="249">
        <f>IF(A82="","",IF((1+A82)&lt;Input_!$C$36,1+A82,""))</f>
        <v>45503</v>
      </c>
      <c r="B83">
        <v>0.25</v>
      </c>
      <c r="C83">
        <v>1.2</v>
      </c>
      <c r="D83">
        <f t="shared" si="18"/>
        <v>0.3</v>
      </c>
      <c r="E83">
        <v>0</v>
      </c>
      <c r="F83" s="304">
        <v>1</v>
      </c>
      <c r="G83" s="277"/>
      <c r="H83" s="250">
        <f t="shared" ref="H83:H127" si="24">IF(B83="","",IF(B83&gt;-0.0001,IF(G83&gt;0.0001,+G83,IF((+U83-R83)/(Q83-R83)&gt;1,1,(MAX(0,(+U83-R83)/(Q83-R83))))),""))</f>
        <v>0.7078933389497245</v>
      </c>
      <c r="I83">
        <f t="shared" ref="I83:I127" si="25">IF(B83="","",IF(B83&gt;-0.0001,IF((+U83-R83)&lt;0,0,+U83-R83),""))</f>
        <v>6.3710400505475207</v>
      </c>
      <c r="J83">
        <f t="shared" ref="J83:J127" si="26">IF(B83="","",IF(B83&gt;-0.0001,IF((Q83-U83)&lt;0,0,Q83-U83),""))</f>
        <v>2.6289599494524793</v>
      </c>
      <c r="K83" t="str">
        <f t="shared" si="19"/>
        <v/>
      </c>
      <c r="O83" s="249">
        <f t="shared" si="17"/>
        <v>45503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0"/>
        <v>9</v>
      </c>
      <c r="T83">
        <f t="shared" si="21"/>
        <v>13.05</v>
      </c>
      <c r="U83">
        <f t="shared" ref="U83:U114" si="27">IF(B83="",0,IF(B83&gt;-0.0001,MAX(IF(G83&gt;0.001,(G83*S83+R83),MIN((+U82+E83+F83-D83+Q83-Q82),Q83)),R83),""))</f>
        <v>14.921040050547521</v>
      </c>
      <c r="V83">
        <f t="shared" si="22"/>
        <v>0.33157866778994494</v>
      </c>
      <c r="W83">
        <f t="shared" ref="W83:W116" si="28">IF(+B83&gt;-0.01,+B83+W82,"")</f>
        <v>16.180000000000003</v>
      </c>
      <c r="X83">
        <f t="shared" ref="X83:X114" si="29">IF(E83="",0,IF(E83&gt;-0.0001,MAX(IF(I83&gt;0.001,(I83*U83+T83),MIN((+X82+G83+H83-F83+S83-S82),S83)),T83),""))</f>
        <v>108.11254375786186</v>
      </c>
      <c r="Y83">
        <f t="shared" ref="Y83:Y116" si="30">IF(+B83&gt;-0.01,+E83+Y82,"")</f>
        <v>5.1102389800000001</v>
      </c>
      <c r="Z83">
        <f t="shared" si="23"/>
        <v>3.5</v>
      </c>
    </row>
    <row r="84" spans="1:26" x14ac:dyDescent="0.2">
      <c r="A84" s="249">
        <f>IF(A83="","",IF((1+A83)&lt;Input_!$C$36,1+A83,""))</f>
        <v>45504</v>
      </c>
      <c r="B84">
        <v>0.24</v>
      </c>
      <c r="C84">
        <f>P5</f>
        <v>0.96907200750000011</v>
      </c>
      <c r="D84">
        <f t="shared" si="18"/>
        <v>0.23257728180000001</v>
      </c>
      <c r="E84">
        <v>0</v>
      </c>
      <c r="F84" s="278"/>
      <c r="G84" s="277"/>
      <c r="H84" s="250">
        <f t="shared" si="24"/>
        <v>0.68205141874972475</v>
      </c>
      <c r="I84">
        <f t="shared" si="25"/>
        <v>6.1384627687475231</v>
      </c>
      <c r="J84">
        <f t="shared" si="26"/>
        <v>2.8615372312524769</v>
      </c>
      <c r="K84" t="str">
        <f t="shared" si="19"/>
        <v/>
      </c>
      <c r="O84" s="249">
        <f t="shared" si="17"/>
        <v>45504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0"/>
        <v>9</v>
      </c>
      <c r="T84">
        <f t="shared" si="21"/>
        <v>13.05</v>
      </c>
      <c r="U84">
        <f t="shared" si="27"/>
        <v>14.688462768747524</v>
      </c>
      <c r="V84">
        <f t="shared" si="22"/>
        <v>0.32641028374994496</v>
      </c>
      <c r="W84">
        <f t="shared" si="28"/>
        <v>16.420000000000002</v>
      </c>
      <c r="X84">
        <f t="shared" si="29"/>
        <v>103.21458183609083</v>
      </c>
      <c r="Y84">
        <f t="shared" si="30"/>
        <v>5.1102389800000001</v>
      </c>
      <c r="Z84">
        <f t="shared" si="23"/>
        <v>3.5</v>
      </c>
    </row>
    <row r="85" spans="1:26" x14ac:dyDescent="0.2">
      <c r="A85" s="249">
        <f>IF(A84="","",IF((1+A84)&lt;Input_!$C$36,1+A84,""))</f>
        <v>45505</v>
      </c>
      <c r="B85">
        <v>0.24</v>
      </c>
      <c r="C85">
        <v>1.2</v>
      </c>
      <c r="D85">
        <f t="shared" si="18"/>
        <v>0.28799999999999998</v>
      </c>
      <c r="E85">
        <v>0</v>
      </c>
      <c r="F85" s="278"/>
      <c r="G85" s="277"/>
      <c r="H85" s="250">
        <f t="shared" si="24"/>
        <v>0.65005141874972472</v>
      </c>
      <c r="I85">
        <f t="shared" si="25"/>
        <v>5.8504627687475228</v>
      </c>
      <c r="J85">
        <f t="shared" si="26"/>
        <v>3.1495372312524772</v>
      </c>
      <c r="K85" t="str">
        <f t="shared" si="19"/>
        <v/>
      </c>
      <c r="O85" s="249">
        <f t="shared" si="17"/>
        <v>45505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0"/>
        <v>9</v>
      </c>
      <c r="T85">
        <f t="shared" si="21"/>
        <v>13.05</v>
      </c>
      <c r="U85">
        <f t="shared" si="27"/>
        <v>14.400462768747524</v>
      </c>
      <c r="V85">
        <f t="shared" si="22"/>
        <v>0.32001028374994495</v>
      </c>
      <c r="W85">
        <f t="shared" si="28"/>
        <v>16.66</v>
      </c>
      <c r="X85">
        <f t="shared" si="29"/>
        <v>97.299371281292252</v>
      </c>
      <c r="Y85">
        <f t="shared" si="30"/>
        <v>5.1102389800000001</v>
      </c>
      <c r="Z85">
        <f t="shared" si="23"/>
        <v>3.5</v>
      </c>
    </row>
    <row r="86" spans="1:26" x14ac:dyDescent="0.2">
      <c r="A86" s="249">
        <f>IF(A85="","",IF((1+A85)&lt;Input_!$C$36,1+A85,""))</f>
        <v>45506</v>
      </c>
      <c r="B86">
        <v>0.26</v>
      </c>
      <c r="C86">
        <v>1.2</v>
      </c>
      <c r="D86">
        <f t="shared" si="18"/>
        <v>0.312</v>
      </c>
      <c r="E86">
        <v>0</v>
      </c>
      <c r="F86" s="278"/>
      <c r="G86" s="277"/>
      <c r="H86" s="250">
        <f t="shared" si="24"/>
        <v>0.61538475208305798</v>
      </c>
      <c r="I86">
        <f t="shared" si="25"/>
        <v>5.5384627687475216</v>
      </c>
      <c r="J86">
        <f t="shared" si="26"/>
        <v>3.4615372312524784</v>
      </c>
      <c r="K86" t="str">
        <f t="shared" si="19"/>
        <v/>
      </c>
      <c r="O86" s="249">
        <f t="shared" si="17"/>
        <v>45506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0"/>
        <v>9</v>
      </c>
      <c r="T86">
        <f t="shared" si="21"/>
        <v>13.05</v>
      </c>
      <c r="U86">
        <f t="shared" si="27"/>
        <v>14.088462768747522</v>
      </c>
      <c r="V86">
        <f t="shared" si="22"/>
        <v>0.3130769504166116</v>
      </c>
      <c r="W86">
        <f t="shared" si="28"/>
        <v>16.920000000000002</v>
      </c>
      <c r="X86">
        <f t="shared" si="29"/>
        <v>91.078426513593769</v>
      </c>
      <c r="Y86">
        <f t="shared" si="30"/>
        <v>5.1102389800000001</v>
      </c>
      <c r="Z86">
        <f t="shared" si="23"/>
        <v>3.5</v>
      </c>
    </row>
    <row r="87" spans="1:26" x14ac:dyDescent="0.2">
      <c r="A87" s="249">
        <f>IF(A86="","",IF((1+A86)&lt;Input_!$C$36,1+A86,""))</f>
        <v>45507</v>
      </c>
      <c r="B87">
        <v>0.27</v>
      </c>
      <c r="C87">
        <v>1.2</v>
      </c>
      <c r="D87">
        <f t="shared" si="18"/>
        <v>0.32400000000000001</v>
      </c>
      <c r="E87">
        <v>0</v>
      </c>
      <c r="F87" s="278"/>
      <c r="G87" s="277"/>
      <c r="H87" s="250">
        <f t="shared" si="24"/>
        <v>0.57938475208305817</v>
      </c>
      <c r="I87">
        <f t="shared" si="25"/>
        <v>5.2144627687475236</v>
      </c>
      <c r="J87">
        <f t="shared" si="26"/>
        <v>3.7855372312524764</v>
      </c>
      <c r="K87" t="str">
        <f t="shared" si="19"/>
        <v/>
      </c>
      <c r="O87" s="249">
        <f t="shared" si="17"/>
        <v>45507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0"/>
        <v>9</v>
      </c>
      <c r="T87">
        <f t="shared" si="21"/>
        <v>13.05</v>
      </c>
      <c r="U87">
        <f t="shared" si="27"/>
        <v>13.764462768747524</v>
      </c>
      <c r="V87">
        <f t="shared" si="22"/>
        <v>0.30587695041661167</v>
      </c>
      <c r="W87">
        <f t="shared" si="28"/>
        <v>17.190000000000001</v>
      </c>
      <c r="X87">
        <f t="shared" si="29"/>
        <v>84.82427863944541</v>
      </c>
      <c r="Y87">
        <f t="shared" si="30"/>
        <v>5.1102389800000001</v>
      </c>
      <c r="Z87">
        <f t="shared" si="23"/>
        <v>3.5</v>
      </c>
    </row>
    <row r="88" spans="1:26" x14ac:dyDescent="0.2">
      <c r="A88" s="249">
        <f>IF(A87="","",IF((1+A87)&lt;Input_!$C$36,1+A87,""))</f>
        <v>45508</v>
      </c>
      <c r="B88">
        <v>0.32</v>
      </c>
      <c r="C88">
        <v>1.2</v>
      </c>
      <c r="D88">
        <f t="shared" si="18"/>
        <v>0.38400000000000001</v>
      </c>
      <c r="E88">
        <v>0</v>
      </c>
      <c r="F88" s="278"/>
      <c r="G88" s="277"/>
      <c r="H88" s="250">
        <f t="shared" si="24"/>
        <v>0.53671808541639143</v>
      </c>
      <c r="I88">
        <f t="shared" si="25"/>
        <v>4.8304627687475232</v>
      </c>
      <c r="J88">
        <f t="shared" si="26"/>
        <v>4.1695372312524768</v>
      </c>
      <c r="K88" t="str">
        <f t="shared" si="19"/>
        <v/>
      </c>
      <c r="O88" s="249">
        <f t="shared" si="17"/>
        <v>45508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0"/>
        <v>9</v>
      </c>
      <c r="T88">
        <f t="shared" si="21"/>
        <v>13.05</v>
      </c>
      <c r="U88">
        <f t="shared" si="27"/>
        <v>13.380462768747524</v>
      </c>
      <c r="V88">
        <f t="shared" si="22"/>
        <v>0.29734361708327833</v>
      </c>
      <c r="W88">
        <f t="shared" si="28"/>
        <v>17.510000000000002</v>
      </c>
      <c r="X88">
        <f t="shared" si="29"/>
        <v>77.68382723304731</v>
      </c>
      <c r="Y88">
        <f t="shared" si="30"/>
        <v>5.1102389800000001</v>
      </c>
      <c r="Z88">
        <f t="shared" si="23"/>
        <v>3.5</v>
      </c>
    </row>
    <row r="89" spans="1:26" x14ac:dyDescent="0.2">
      <c r="A89" s="249">
        <f>IF(A88="","",IF((1+A88)&lt;Input_!$C$36,1+A88,""))</f>
        <v>45509</v>
      </c>
      <c r="B89">
        <v>0.32</v>
      </c>
      <c r="C89">
        <v>1.2</v>
      </c>
      <c r="D89">
        <f t="shared" si="18"/>
        <v>0.38400000000000001</v>
      </c>
      <c r="E89">
        <v>0</v>
      </c>
      <c r="F89" s="278"/>
      <c r="G89" s="277"/>
      <c r="H89" s="250">
        <f t="shared" si="24"/>
        <v>0.49405141874972475</v>
      </c>
      <c r="I89">
        <f t="shared" si="25"/>
        <v>4.4464627687475229</v>
      </c>
      <c r="J89">
        <f t="shared" si="26"/>
        <v>4.5535372312524771</v>
      </c>
      <c r="K89" t="str">
        <f t="shared" si="19"/>
        <v/>
      </c>
      <c r="O89" s="249">
        <f t="shared" si="17"/>
        <v>45509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0"/>
        <v>9</v>
      </c>
      <c r="T89">
        <f t="shared" si="21"/>
        <v>13.05</v>
      </c>
      <c r="U89">
        <f t="shared" si="27"/>
        <v>12.996462768747524</v>
      </c>
      <c r="V89">
        <f t="shared" si="22"/>
        <v>0.288810283749945</v>
      </c>
      <c r="W89">
        <f t="shared" si="28"/>
        <v>17.830000000000002</v>
      </c>
      <c r="X89">
        <f t="shared" si="29"/>
        <v>70.838287826649207</v>
      </c>
      <c r="Y89">
        <f t="shared" si="30"/>
        <v>5.1102389800000001</v>
      </c>
      <c r="Z89">
        <f t="shared" si="23"/>
        <v>3.5</v>
      </c>
    </row>
    <row r="90" spans="1:26" x14ac:dyDescent="0.2">
      <c r="A90" s="249">
        <f>IF(A89="","",IF((1+A89)&lt;Input_!$C$36,1+A89,""))</f>
        <v>45510</v>
      </c>
      <c r="B90">
        <v>0.15</v>
      </c>
      <c r="C90">
        <v>1.2</v>
      </c>
      <c r="D90">
        <f t="shared" si="18"/>
        <v>0.18</v>
      </c>
      <c r="E90">
        <v>0</v>
      </c>
      <c r="F90" s="304">
        <v>0</v>
      </c>
      <c r="G90" s="277"/>
      <c r="H90" s="250">
        <f t="shared" si="24"/>
        <v>0.47405141874972478</v>
      </c>
      <c r="I90">
        <f t="shared" si="25"/>
        <v>4.2664627687475232</v>
      </c>
      <c r="J90">
        <f t="shared" si="26"/>
        <v>4.7335372312524768</v>
      </c>
      <c r="K90" t="str">
        <f t="shared" si="19"/>
        <v/>
      </c>
      <c r="O90" s="249">
        <f t="shared" si="17"/>
        <v>45510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0"/>
        <v>9</v>
      </c>
      <c r="T90">
        <f t="shared" si="21"/>
        <v>13.05</v>
      </c>
      <c r="U90">
        <f t="shared" si="27"/>
        <v>12.816462768747524</v>
      </c>
      <c r="V90">
        <f t="shared" si="22"/>
        <v>0.28481028374994499</v>
      </c>
      <c r="W90">
        <f t="shared" si="28"/>
        <v>17.98</v>
      </c>
      <c r="X90">
        <f t="shared" si="29"/>
        <v>67.730961229900103</v>
      </c>
      <c r="Y90">
        <f t="shared" si="30"/>
        <v>5.1102389800000001</v>
      </c>
      <c r="Z90">
        <f t="shared" si="23"/>
        <v>3.5</v>
      </c>
    </row>
    <row r="91" spans="1:26" x14ac:dyDescent="0.2">
      <c r="A91" s="249">
        <f>IF(A90="","",IF((1+A90)&lt;Input_!$C$36,1+A90,""))</f>
        <v>45511</v>
      </c>
      <c r="B91">
        <v>0.22</v>
      </c>
      <c r="C91">
        <v>1.2</v>
      </c>
      <c r="D91">
        <f t="shared" si="18"/>
        <v>0.26400000000000001</v>
      </c>
      <c r="E91">
        <v>0</v>
      </c>
      <c r="F91" s="278">
        <v>1</v>
      </c>
      <c r="G91" s="277"/>
      <c r="H91" s="250">
        <f t="shared" si="24"/>
        <v>0.55582919652750262</v>
      </c>
      <c r="I91">
        <f t="shared" si="25"/>
        <v>5.0024627687475238</v>
      </c>
      <c r="J91">
        <f t="shared" si="26"/>
        <v>3.9975372312524762</v>
      </c>
      <c r="K91" t="str">
        <f t="shared" si="19"/>
        <v/>
      </c>
      <c r="O91" s="249">
        <f t="shared" si="17"/>
        <v>45511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0"/>
        <v>9</v>
      </c>
      <c r="T91">
        <f t="shared" si="21"/>
        <v>13.05</v>
      </c>
      <c r="U91">
        <f t="shared" si="27"/>
        <v>13.552462768747525</v>
      </c>
      <c r="V91">
        <f t="shared" si="22"/>
        <v>0.30116583930550056</v>
      </c>
      <c r="W91">
        <f t="shared" si="28"/>
        <v>18.2</v>
      </c>
      <c r="X91">
        <f t="shared" si="29"/>
        <v>80.845690425496471</v>
      </c>
      <c r="Y91">
        <f t="shared" si="30"/>
        <v>5.1102389800000001</v>
      </c>
      <c r="Z91">
        <f t="shared" si="23"/>
        <v>4.5</v>
      </c>
    </row>
    <row r="92" spans="1:26" x14ac:dyDescent="0.2">
      <c r="A92" s="249">
        <f>IF(A91="","",IF((1+A91)&lt;Input_!$C$36,1+A91,""))</f>
        <v>45512</v>
      </c>
      <c r="B92">
        <v>0.14000000000000001</v>
      </c>
      <c r="C92">
        <v>1.2</v>
      </c>
      <c r="D92">
        <f t="shared" si="18"/>
        <v>0.16800000000000001</v>
      </c>
      <c r="E92">
        <v>0.12007880499999998</v>
      </c>
      <c r="F92" s="278"/>
      <c r="G92" s="277"/>
      <c r="H92" s="250">
        <f t="shared" si="24"/>
        <v>0.55050461930528072</v>
      </c>
      <c r="I92">
        <f t="shared" si="25"/>
        <v>4.9545415737475267</v>
      </c>
      <c r="J92">
        <f t="shared" si="26"/>
        <v>4.0454584262524733</v>
      </c>
      <c r="K92">
        <f t="shared" si="19"/>
        <v>0.12007880499999998</v>
      </c>
      <c r="O92" s="249">
        <f t="shared" si="17"/>
        <v>45512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0"/>
        <v>9</v>
      </c>
      <c r="T92">
        <f t="shared" si="21"/>
        <v>13.05</v>
      </c>
      <c r="U92">
        <f t="shared" si="27"/>
        <v>13.504541573747527</v>
      </c>
      <c r="V92">
        <f t="shared" si="22"/>
        <v>0.30010092386105619</v>
      </c>
      <c r="W92">
        <f t="shared" si="28"/>
        <v>18.34</v>
      </c>
      <c r="X92">
        <f t="shared" si="29"/>
        <v>79.958812661533969</v>
      </c>
      <c r="Y92">
        <f t="shared" si="30"/>
        <v>5.2303177850000004</v>
      </c>
      <c r="Z92">
        <f t="shared" si="23"/>
        <v>4.5</v>
      </c>
    </row>
    <row r="93" spans="1:26" x14ac:dyDescent="0.2">
      <c r="A93" s="249">
        <f>IF(A92="","",IF((1+A92)&lt;Input_!$C$36,1+A92,""))</f>
        <v>45513</v>
      </c>
      <c r="B93">
        <v>0.03</v>
      </c>
      <c r="C93">
        <v>1.2</v>
      </c>
      <c r="D93">
        <f t="shared" si="18"/>
        <v>3.5999999999999997E-2</v>
      </c>
      <c r="E93">
        <v>5.9842552E-2</v>
      </c>
      <c r="F93" s="278"/>
      <c r="G93" s="277"/>
      <c r="H93" s="250">
        <f t="shared" si="24"/>
        <v>0.5531537917497249</v>
      </c>
      <c r="I93">
        <f t="shared" si="25"/>
        <v>4.9783841257475245</v>
      </c>
      <c r="J93">
        <f t="shared" si="26"/>
        <v>4.0216158742524755</v>
      </c>
      <c r="K93">
        <f t="shared" si="19"/>
        <v>5.9842552E-2</v>
      </c>
      <c r="O93" s="249">
        <f t="shared" si="17"/>
        <v>45513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0"/>
        <v>9</v>
      </c>
      <c r="T93">
        <f t="shared" si="21"/>
        <v>13.05</v>
      </c>
      <c r="U93">
        <f t="shared" si="27"/>
        <v>13.528384125747525</v>
      </c>
      <c r="V93">
        <f t="shared" si="22"/>
        <v>0.30063075834994502</v>
      </c>
      <c r="W93">
        <f t="shared" si="28"/>
        <v>18.37</v>
      </c>
      <c r="X93">
        <f t="shared" si="29"/>
        <v>80.399492778636287</v>
      </c>
      <c r="Y93">
        <f t="shared" si="30"/>
        <v>5.2901603370000005</v>
      </c>
      <c r="Z93">
        <f t="shared" si="23"/>
        <v>4.5</v>
      </c>
    </row>
    <row r="94" spans="1:26" x14ac:dyDescent="0.2">
      <c r="A94" s="249">
        <f>IF(A93="","",IF((1+A93)&lt;Input_!$C$36,1+A93,""))</f>
        <v>45514</v>
      </c>
      <c r="B94">
        <v>7.0000000000000007E-2</v>
      </c>
      <c r="C94">
        <v>1.2</v>
      </c>
      <c r="D94">
        <f t="shared" si="18"/>
        <v>8.4000000000000005E-2</v>
      </c>
      <c r="E94">
        <v>5.9842552E-2</v>
      </c>
      <c r="F94" s="278"/>
      <c r="G94" s="277"/>
      <c r="H94" s="250">
        <f t="shared" si="24"/>
        <v>0.550469630860836</v>
      </c>
      <c r="I94">
        <f t="shared" si="25"/>
        <v>4.9542266777475241</v>
      </c>
      <c r="J94">
        <f t="shared" si="26"/>
        <v>4.0457733222524759</v>
      </c>
      <c r="K94">
        <f t="shared" si="19"/>
        <v>5.9842552E-2</v>
      </c>
      <c r="O94" s="249">
        <f t="shared" si="17"/>
        <v>45514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0"/>
        <v>9</v>
      </c>
      <c r="T94">
        <f t="shared" si="21"/>
        <v>13.05</v>
      </c>
      <c r="U94">
        <f t="shared" si="27"/>
        <v>13.504226677747525</v>
      </c>
      <c r="V94">
        <f t="shared" si="22"/>
        <v>0.30009392617216724</v>
      </c>
      <c r="W94">
        <f t="shared" si="28"/>
        <v>18.440000000000001</v>
      </c>
      <c r="X94">
        <f t="shared" si="29"/>
        <v>79.953000069246599</v>
      </c>
      <c r="Y94">
        <f t="shared" si="30"/>
        <v>5.3500028890000006</v>
      </c>
      <c r="Z94">
        <f t="shared" si="23"/>
        <v>4.5</v>
      </c>
    </row>
    <row r="95" spans="1:26" x14ac:dyDescent="0.2">
      <c r="A95" s="249">
        <f>IF(A94="","",IF((1+A94)&lt;Input_!$C$36,1+A94,""))</f>
        <v>45515</v>
      </c>
      <c r="B95">
        <v>0.09</v>
      </c>
      <c r="C95">
        <v>1.2</v>
      </c>
      <c r="D95">
        <f t="shared" si="18"/>
        <v>0.108</v>
      </c>
      <c r="E95">
        <v>0</v>
      </c>
      <c r="F95" s="278"/>
      <c r="G95" s="277"/>
      <c r="H95" s="250">
        <f t="shared" si="24"/>
        <v>0.53846963086083599</v>
      </c>
      <c r="I95">
        <f t="shared" si="25"/>
        <v>4.8462266777475236</v>
      </c>
      <c r="J95">
        <f t="shared" si="26"/>
        <v>4.1537733222524764</v>
      </c>
      <c r="K95" t="str">
        <f t="shared" si="19"/>
        <v/>
      </c>
      <c r="O95" s="249">
        <f t="shared" si="17"/>
        <v>45515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0"/>
        <v>9</v>
      </c>
      <c r="T95">
        <f t="shared" si="21"/>
        <v>13.05</v>
      </c>
      <c r="U95">
        <f t="shared" si="27"/>
        <v>13.396226677747524</v>
      </c>
      <c r="V95">
        <f t="shared" si="22"/>
        <v>0.29769392617216722</v>
      </c>
      <c r="W95">
        <f t="shared" si="28"/>
        <v>18.53</v>
      </c>
      <c r="X95">
        <f t="shared" si="29"/>
        <v>77.971151106853128</v>
      </c>
      <c r="Y95">
        <f t="shared" si="30"/>
        <v>5.3500028890000006</v>
      </c>
      <c r="Z95">
        <f t="shared" si="23"/>
        <v>4.5</v>
      </c>
    </row>
    <row r="96" spans="1:26" x14ac:dyDescent="0.2">
      <c r="A96" s="249">
        <f>IF(A95="","",IF((1+A95)&lt;Input_!$C$36,1+A95,""))</f>
        <v>45516</v>
      </c>
      <c r="B96">
        <v>0.09</v>
      </c>
      <c r="C96">
        <v>1.2</v>
      </c>
      <c r="D96">
        <f t="shared" si="18"/>
        <v>0.108</v>
      </c>
      <c r="E96">
        <v>0.20000010799999998</v>
      </c>
      <c r="F96" s="278"/>
      <c r="G96" s="277"/>
      <c r="H96" s="250">
        <f t="shared" si="24"/>
        <v>0.54869186508305823</v>
      </c>
      <c r="I96">
        <f t="shared" si="25"/>
        <v>4.9382267857475242</v>
      </c>
      <c r="J96">
        <f t="shared" si="26"/>
        <v>4.0617732142524758</v>
      </c>
      <c r="K96">
        <f t="shared" si="19"/>
        <v>0.20000010799999998</v>
      </c>
      <c r="O96" s="249">
        <f t="shared" si="17"/>
        <v>45516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0"/>
        <v>9</v>
      </c>
      <c r="T96">
        <f t="shared" si="21"/>
        <v>13.05</v>
      </c>
      <c r="U96">
        <f t="shared" si="27"/>
        <v>13.488226785747525</v>
      </c>
      <c r="V96">
        <f t="shared" si="22"/>
        <v>0.29973837301661166</v>
      </c>
      <c r="W96">
        <f t="shared" si="28"/>
        <v>18.62</v>
      </c>
      <c r="X96">
        <f t="shared" si="29"/>
        <v>79.657922805615655</v>
      </c>
      <c r="Y96">
        <f t="shared" si="30"/>
        <v>5.5500029970000009</v>
      </c>
      <c r="Z96">
        <f t="shared" si="23"/>
        <v>4.5</v>
      </c>
    </row>
    <row r="97" spans="1:26" x14ac:dyDescent="0.2">
      <c r="A97" s="249">
        <f>IF(A96="","",IF((1+A96)&lt;Input_!$C$36,1+A96,""))</f>
        <v>45517</v>
      </c>
      <c r="B97">
        <v>0.15</v>
      </c>
      <c r="C97">
        <v>1.2</v>
      </c>
      <c r="D97">
        <f t="shared" si="18"/>
        <v>0.18</v>
      </c>
      <c r="E97">
        <v>0.17007883200000001</v>
      </c>
      <c r="F97" s="304">
        <v>1</v>
      </c>
      <c r="G97" s="277"/>
      <c r="H97" s="250">
        <f t="shared" si="24"/>
        <v>0.65870062419416953</v>
      </c>
      <c r="I97">
        <f t="shared" si="25"/>
        <v>5.928305617747526</v>
      </c>
      <c r="J97">
        <f t="shared" si="26"/>
        <v>3.071694382252474</v>
      </c>
      <c r="K97">
        <f t="shared" si="19"/>
        <v>0.17007883200000001</v>
      </c>
      <c r="O97" s="249">
        <f t="shared" si="17"/>
        <v>45517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0"/>
        <v>9</v>
      </c>
      <c r="T97">
        <f t="shared" si="21"/>
        <v>13.05</v>
      </c>
      <c r="U97">
        <f t="shared" si="27"/>
        <v>14.478305617747527</v>
      </c>
      <c r="V97">
        <f t="shared" si="22"/>
        <v>0.32174012483883391</v>
      </c>
      <c r="W97">
        <f t="shared" si="28"/>
        <v>18.77</v>
      </c>
      <c r="X97">
        <f t="shared" si="29"/>
        <v>98.881820529158219</v>
      </c>
      <c r="Y97">
        <f t="shared" si="30"/>
        <v>5.7200818290000006</v>
      </c>
      <c r="Z97">
        <f t="shared" si="23"/>
        <v>5.5</v>
      </c>
    </row>
    <row r="98" spans="1:26" x14ac:dyDescent="0.2">
      <c r="A98" s="249">
        <f>IF(A97="","",IF((1+A97)&lt;Input_!$C$36,1+A97,""))</f>
        <v>45518</v>
      </c>
      <c r="B98">
        <v>0.17</v>
      </c>
      <c r="C98">
        <v>1.2</v>
      </c>
      <c r="D98">
        <f t="shared" si="18"/>
        <v>0.20400000000000001</v>
      </c>
      <c r="E98">
        <v>2.9921276E-2</v>
      </c>
      <c r="F98" s="304"/>
      <c r="G98" s="277"/>
      <c r="H98" s="250">
        <f t="shared" si="24"/>
        <v>0.63935854374972501</v>
      </c>
      <c r="I98">
        <f t="shared" si="25"/>
        <v>5.7542268937475249</v>
      </c>
      <c r="J98">
        <f t="shared" si="26"/>
        <v>3.2457731062524751</v>
      </c>
      <c r="K98">
        <f t="shared" si="19"/>
        <v>2.9921276E-2</v>
      </c>
      <c r="O98" s="249">
        <f t="shared" si="17"/>
        <v>45518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0"/>
        <v>9</v>
      </c>
      <c r="T98">
        <f t="shared" si="21"/>
        <v>13.05</v>
      </c>
      <c r="U98">
        <f t="shared" si="27"/>
        <v>14.304226893747526</v>
      </c>
      <c r="V98">
        <f t="shared" si="22"/>
        <v>0.31787170874994503</v>
      </c>
      <c r="W98">
        <f t="shared" si="28"/>
        <v>18.940000000000001</v>
      </c>
      <c r="X98">
        <f t="shared" si="29"/>
        <v>95.359767086268633</v>
      </c>
      <c r="Y98">
        <f t="shared" si="30"/>
        <v>5.7500031050000002</v>
      </c>
      <c r="Z98">
        <f t="shared" si="23"/>
        <v>5.5</v>
      </c>
    </row>
    <row r="99" spans="1:26" x14ac:dyDescent="0.2">
      <c r="A99" s="249">
        <f>IF(A98="","",IF((1+A98)&lt;Input_!$C$36,1+A98,""))</f>
        <v>45519</v>
      </c>
      <c r="B99">
        <v>0.25</v>
      </c>
      <c r="C99">
        <v>1.2</v>
      </c>
      <c r="D99">
        <f t="shared" si="18"/>
        <v>0.3</v>
      </c>
      <c r="E99">
        <v>0</v>
      </c>
      <c r="H99" s="250">
        <f t="shared" si="24"/>
        <v>0.60602521041639157</v>
      </c>
      <c r="I99">
        <f t="shared" si="25"/>
        <v>5.4542268937475242</v>
      </c>
      <c r="J99">
        <f t="shared" si="26"/>
        <v>3.5457731062524758</v>
      </c>
      <c r="K99" t="str">
        <f t="shared" si="19"/>
        <v/>
      </c>
      <c r="O99" s="249">
        <f t="shared" si="17"/>
        <v>45519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0"/>
        <v>9</v>
      </c>
      <c r="T99">
        <f t="shared" si="21"/>
        <v>13.05</v>
      </c>
      <c r="U99">
        <f t="shared" si="27"/>
        <v>14.004226893747525</v>
      </c>
      <c r="V99">
        <f t="shared" si="22"/>
        <v>0.31120504208327832</v>
      </c>
      <c r="W99">
        <f t="shared" si="28"/>
        <v>19.190000000000001</v>
      </c>
      <c r="X99">
        <f t="shared" si="29"/>
        <v>89.432230950020099</v>
      </c>
      <c r="Y99">
        <f t="shared" si="30"/>
        <v>5.7500031050000002</v>
      </c>
      <c r="Z99">
        <f t="shared" si="23"/>
        <v>5.5</v>
      </c>
    </row>
    <row r="100" spans="1:26" x14ac:dyDescent="0.2">
      <c r="A100" s="249">
        <f>IF(A99="","",IF((1+A99)&lt;Input_!$C$36,1+A99,""))</f>
        <v>45520</v>
      </c>
      <c r="B100">
        <v>0.21</v>
      </c>
      <c r="C100">
        <v>1.2</v>
      </c>
      <c r="D100">
        <f t="shared" si="18"/>
        <v>0.252</v>
      </c>
      <c r="E100">
        <v>0</v>
      </c>
      <c r="H100" s="250">
        <f t="shared" si="24"/>
        <v>0.57802521041639132</v>
      </c>
      <c r="I100">
        <f t="shared" si="25"/>
        <v>5.2022268937475218</v>
      </c>
      <c r="J100">
        <f t="shared" si="26"/>
        <v>3.7977731062524782</v>
      </c>
      <c r="K100" t="str">
        <f t="shared" si="19"/>
        <v/>
      </c>
      <c r="O100" s="249">
        <f t="shared" si="17"/>
        <v>45520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0"/>
        <v>9</v>
      </c>
      <c r="T100">
        <f t="shared" si="21"/>
        <v>13.05</v>
      </c>
      <c r="U100">
        <f t="shared" si="27"/>
        <v>13.752226893747522</v>
      </c>
      <c r="V100">
        <f t="shared" si="22"/>
        <v>0.30560504208327827</v>
      </c>
      <c r="W100">
        <f t="shared" si="28"/>
        <v>19.400000000000002</v>
      </c>
      <c r="X100">
        <f t="shared" si="29"/>
        <v>84.592204595571303</v>
      </c>
      <c r="Y100">
        <f t="shared" si="30"/>
        <v>5.7500031050000002</v>
      </c>
      <c r="Z100">
        <f t="shared" si="23"/>
        <v>5.5</v>
      </c>
    </row>
    <row r="101" spans="1:26" x14ac:dyDescent="0.2">
      <c r="A101" s="249">
        <f>IF(A100="","",IF((1+A100)&lt;Input_!$C$36,1+A100,""))</f>
        <v>45521</v>
      </c>
      <c r="B101">
        <v>0.23</v>
      </c>
      <c r="C101">
        <v>1.2</v>
      </c>
      <c r="D101">
        <f t="shared" si="18"/>
        <v>0.27600000000000002</v>
      </c>
      <c r="E101">
        <v>7.9921302999999985E-2</v>
      </c>
      <c r="H101" s="250">
        <f t="shared" si="24"/>
        <v>0.55623868852750269</v>
      </c>
      <c r="I101">
        <f t="shared" si="25"/>
        <v>5.0061481967475245</v>
      </c>
      <c r="J101">
        <f t="shared" si="26"/>
        <v>3.9938518032524755</v>
      </c>
      <c r="K101">
        <f t="shared" si="19"/>
        <v>7.9921302999999985E-2</v>
      </c>
      <c r="O101" s="249">
        <f t="shared" si="17"/>
        <v>45521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0"/>
        <v>9</v>
      </c>
      <c r="T101">
        <f t="shared" si="21"/>
        <v>13.05</v>
      </c>
      <c r="U101">
        <f t="shared" si="27"/>
        <v>13.556148196747525</v>
      </c>
      <c r="V101">
        <f t="shared" si="22"/>
        <v>0.30124773770550056</v>
      </c>
      <c r="W101">
        <f t="shared" si="28"/>
        <v>19.630000000000003</v>
      </c>
      <c r="X101">
        <f t="shared" si="29"/>
        <v>80.914086849989829</v>
      </c>
      <c r="Y101">
        <f t="shared" si="30"/>
        <v>5.8299244080000001</v>
      </c>
      <c r="Z101">
        <f t="shared" si="23"/>
        <v>5.5</v>
      </c>
    </row>
    <row r="102" spans="1:26" x14ac:dyDescent="0.2">
      <c r="A102" s="249">
        <f>IF(A101="","",IF((1+A101)&lt;Input_!$C$36,1+A101,""))</f>
        <v>45522</v>
      </c>
      <c r="B102">
        <v>0.19</v>
      </c>
      <c r="C102">
        <v>1.2</v>
      </c>
      <c r="D102">
        <f t="shared" si="18"/>
        <v>0.22799999999999998</v>
      </c>
      <c r="E102">
        <v>0</v>
      </c>
      <c r="H102" s="250">
        <f t="shared" si="24"/>
        <v>0.53090535519416926</v>
      </c>
      <c r="I102">
        <f t="shared" si="25"/>
        <v>4.778148196747523</v>
      </c>
      <c r="J102">
        <f t="shared" si="26"/>
        <v>4.221851803252477</v>
      </c>
      <c r="K102" t="str">
        <f t="shared" si="19"/>
        <v/>
      </c>
      <c r="O102" s="249">
        <f t="shared" si="17"/>
        <v>45522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0"/>
        <v>9</v>
      </c>
      <c r="T102">
        <f t="shared" si="21"/>
        <v>13.05</v>
      </c>
      <c r="U102">
        <f t="shared" si="27"/>
        <v>13.328148196747524</v>
      </c>
      <c r="V102">
        <f t="shared" si="22"/>
        <v>0.29618107103883384</v>
      </c>
      <c r="W102">
        <f t="shared" si="28"/>
        <v>19.820000000000004</v>
      </c>
      <c r="X102">
        <f t="shared" si="29"/>
        <v>76.733867272272931</v>
      </c>
      <c r="Y102">
        <f t="shared" si="30"/>
        <v>5.8299244080000001</v>
      </c>
      <c r="Z102">
        <f t="shared" si="23"/>
        <v>5.5</v>
      </c>
    </row>
    <row r="103" spans="1:26" x14ac:dyDescent="0.2">
      <c r="A103" s="249">
        <f>IF(A102="","",IF((1+A102)&lt;Input_!$C$36,1+A102,""))</f>
        <v>45523</v>
      </c>
      <c r="B103">
        <v>0.19</v>
      </c>
      <c r="C103">
        <v>1.2</v>
      </c>
      <c r="D103">
        <f t="shared" si="18"/>
        <v>0.22799999999999998</v>
      </c>
      <c r="E103">
        <v>0</v>
      </c>
      <c r="H103" s="250">
        <f t="shared" si="24"/>
        <v>0.50557202186083572</v>
      </c>
      <c r="I103">
        <f t="shared" si="25"/>
        <v>4.5501481967475215</v>
      </c>
      <c r="J103">
        <f t="shared" si="26"/>
        <v>4.4498518032524785</v>
      </c>
      <c r="K103" t="str">
        <f t="shared" si="19"/>
        <v/>
      </c>
      <c r="O103" s="249">
        <f t="shared" si="17"/>
        <v>45523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0"/>
        <v>9</v>
      </c>
      <c r="T103">
        <f t="shared" si="21"/>
        <v>13.05</v>
      </c>
      <c r="U103">
        <f t="shared" si="27"/>
        <v>13.100148196747522</v>
      </c>
      <c r="V103">
        <f t="shared" si="22"/>
        <v>0.29111440437216718</v>
      </c>
      <c r="W103">
        <f t="shared" si="28"/>
        <v>20.010000000000005</v>
      </c>
      <c r="X103">
        <f t="shared" si="29"/>
        <v>72.657615694556029</v>
      </c>
      <c r="Y103">
        <f t="shared" si="30"/>
        <v>5.8299244080000001</v>
      </c>
      <c r="Z103">
        <f t="shared" si="23"/>
        <v>5.5</v>
      </c>
    </row>
    <row r="104" spans="1:26" x14ac:dyDescent="0.2">
      <c r="A104" s="249">
        <f>IF(A103="","",IF((1+A103)&lt;Input_!$C$36,1+A103,""))</f>
        <v>45524</v>
      </c>
      <c r="B104">
        <v>0.21</v>
      </c>
      <c r="C104">
        <f>Q5</f>
        <v>0.97159931799999999</v>
      </c>
      <c r="D104">
        <f t="shared" si="18"/>
        <v>0.20403585678</v>
      </c>
      <c r="E104">
        <v>0</v>
      </c>
      <c r="F104" s="305">
        <v>1</v>
      </c>
      <c r="H104" s="250">
        <f t="shared" si="24"/>
        <v>0.59401248221861358</v>
      </c>
      <c r="I104">
        <f t="shared" si="25"/>
        <v>5.3461123399675223</v>
      </c>
      <c r="J104">
        <f t="shared" si="26"/>
        <v>3.6538876600324777</v>
      </c>
      <c r="K104" t="str">
        <f t="shared" si="19"/>
        <v/>
      </c>
      <c r="O104" s="249">
        <f t="shared" si="17"/>
        <v>45524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0"/>
        <v>9</v>
      </c>
      <c r="T104">
        <f t="shared" si="21"/>
        <v>13.05</v>
      </c>
      <c r="U104">
        <f t="shared" si="27"/>
        <v>13.896112339967523</v>
      </c>
      <c r="V104">
        <f t="shared" si="22"/>
        <v>0.30880249644372271</v>
      </c>
      <c r="W104">
        <f t="shared" si="28"/>
        <v>20.220000000000006</v>
      </c>
      <c r="X104">
        <f t="shared" si="29"/>
        <v>87.340177658275337</v>
      </c>
      <c r="Y104">
        <f t="shared" si="30"/>
        <v>5.8299244080000001</v>
      </c>
      <c r="Z104">
        <f t="shared" si="23"/>
        <v>6.5</v>
      </c>
    </row>
    <row r="105" spans="1:26" x14ac:dyDescent="0.2">
      <c r="A105" s="249">
        <f>IF(A104="","",IF((1+A104)&lt;Input_!$C$36,1+A104,""))</f>
        <v>45525</v>
      </c>
      <c r="B105">
        <v>0.17</v>
      </c>
      <c r="C105">
        <v>1.2</v>
      </c>
      <c r="D105">
        <f t="shared" si="18"/>
        <v>0.20400000000000001</v>
      </c>
      <c r="E105">
        <v>0</v>
      </c>
      <c r="H105" s="250">
        <f t="shared" si="24"/>
        <v>0.57134581555194686</v>
      </c>
      <c r="I105">
        <f t="shared" si="25"/>
        <v>5.1421123399675217</v>
      </c>
      <c r="J105">
        <f t="shared" si="26"/>
        <v>3.8578876600324783</v>
      </c>
      <c r="K105" t="str">
        <f t="shared" si="19"/>
        <v/>
      </c>
      <c r="O105" s="249">
        <f t="shared" si="17"/>
        <v>45525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0"/>
        <v>9</v>
      </c>
      <c r="T105">
        <f t="shared" si="21"/>
        <v>13.05</v>
      </c>
      <c r="U105">
        <f t="shared" si="27"/>
        <v>13.692112339967522</v>
      </c>
      <c r="V105">
        <f t="shared" si="22"/>
        <v>0.30426916311038937</v>
      </c>
      <c r="W105">
        <f t="shared" si="28"/>
        <v>20.390000000000008</v>
      </c>
      <c r="X105">
        <f t="shared" si="29"/>
        <v>83.456379823568568</v>
      </c>
      <c r="Y105">
        <f t="shared" si="30"/>
        <v>5.8299244080000001</v>
      </c>
      <c r="Z105">
        <f t="shared" si="23"/>
        <v>6.5</v>
      </c>
    </row>
    <row r="106" spans="1:26" x14ac:dyDescent="0.2">
      <c r="A106" s="249">
        <f>IF(A105="","",IF((1+A105)&lt;Input_!$C$36,1+A105,""))</f>
        <v>45526</v>
      </c>
      <c r="B106">
        <v>0.21</v>
      </c>
      <c r="C106">
        <v>1.2</v>
      </c>
      <c r="D106">
        <f t="shared" si="18"/>
        <v>0.252</v>
      </c>
      <c r="E106">
        <v>0</v>
      </c>
      <c r="H106" s="250">
        <f t="shared" si="24"/>
        <v>0.54334581555194694</v>
      </c>
      <c r="I106">
        <f t="shared" si="25"/>
        <v>4.8901123399675228</v>
      </c>
      <c r="J106">
        <f t="shared" si="26"/>
        <v>4.1098876600324772</v>
      </c>
      <c r="K106" t="str">
        <f t="shared" si="19"/>
        <v/>
      </c>
      <c r="O106" s="249">
        <f t="shared" si="17"/>
        <v>45526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0"/>
        <v>9</v>
      </c>
      <c r="T106">
        <f t="shared" si="21"/>
        <v>13.05</v>
      </c>
      <c r="U106">
        <f t="shared" si="27"/>
        <v>13.440112339967524</v>
      </c>
      <c r="V106">
        <f t="shared" si="22"/>
        <v>0.29866916311038944</v>
      </c>
      <c r="W106">
        <f t="shared" si="28"/>
        <v>20.600000000000009</v>
      </c>
      <c r="X106">
        <f t="shared" si="29"/>
        <v>78.773659204224955</v>
      </c>
      <c r="Y106">
        <f t="shared" si="30"/>
        <v>5.8299244080000001</v>
      </c>
      <c r="Z106">
        <f t="shared" si="23"/>
        <v>6.5</v>
      </c>
    </row>
    <row r="107" spans="1:26" x14ac:dyDescent="0.2">
      <c r="A107" s="249">
        <f>IF(A106="","",IF((1+A106)&lt;Input_!$C$36,1+A106,""))</f>
        <v>45527</v>
      </c>
      <c r="B107">
        <v>0.11</v>
      </c>
      <c r="C107">
        <v>1.2</v>
      </c>
      <c r="D107">
        <f t="shared" si="18"/>
        <v>0.13200000000000001</v>
      </c>
      <c r="E107">
        <v>0.12992132999999997</v>
      </c>
      <c r="H107" s="250">
        <f t="shared" si="24"/>
        <v>0.54311485221861366</v>
      </c>
      <c r="I107">
        <f t="shared" si="25"/>
        <v>4.8880336699675233</v>
      </c>
      <c r="J107">
        <f t="shared" si="26"/>
        <v>4.1119663300324767</v>
      </c>
      <c r="K107">
        <f t="shared" si="19"/>
        <v>0.12992132999999997</v>
      </c>
      <c r="O107" s="249">
        <f t="shared" si="17"/>
        <v>45527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0"/>
        <v>9</v>
      </c>
      <c r="T107">
        <f t="shared" si="21"/>
        <v>13.05</v>
      </c>
      <c r="U107">
        <f t="shared" si="27"/>
        <v>13.438033669967524</v>
      </c>
      <c r="V107">
        <f t="shared" si="22"/>
        <v>0.29862297044372277</v>
      </c>
      <c r="W107">
        <f t="shared" si="28"/>
        <v>20.710000000000008</v>
      </c>
      <c r="X107">
        <f t="shared" si="29"/>
        <v>78.735561036958501</v>
      </c>
      <c r="Y107">
        <f t="shared" si="30"/>
        <v>5.9598457380000003</v>
      </c>
      <c r="Z107">
        <f t="shared" si="23"/>
        <v>6.5</v>
      </c>
    </row>
    <row r="108" spans="1:26" x14ac:dyDescent="0.2">
      <c r="A108" s="249">
        <f>IF(A107="","",IF((1+A107)&lt;Input_!$C$36,1+A107,""))</f>
        <v>45528</v>
      </c>
      <c r="B108">
        <v>0.22</v>
      </c>
      <c r="C108">
        <v>1.176923076923077</v>
      </c>
      <c r="D108">
        <f t="shared" si="18"/>
        <v>0.25892307692307692</v>
      </c>
      <c r="E108">
        <v>0.12007880499999998</v>
      </c>
      <c r="H108" s="250">
        <f t="shared" si="24"/>
        <v>0.52768771089382738</v>
      </c>
      <c r="I108">
        <f t="shared" si="25"/>
        <v>4.7491893980444466</v>
      </c>
      <c r="J108">
        <f t="shared" si="26"/>
        <v>4.2508106019555534</v>
      </c>
      <c r="K108">
        <f t="shared" si="19"/>
        <v>0.12007880499999998</v>
      </c>
      <c r="O108" s="249">
        <f t="shared" si="17"/>
        <v>45528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0"/>
        <v>9</v>
      </c>
      <c r="T108">
        <f t="shared" si="21"/>
        <v>13.05</v>
      </c>
      <c r="U108">
        <f t="shared" si="27"/>
        <v>13.299189398044447</v>
      </c>
      <c r="V108">
        <f t="shared" si="22"/>
        <v>0.29553754217876549</v>
      </c>
      <c r="W108">
        <f t="shared" si="28"/>
        <v>20.930000000000007</v>
      </c>
      <c r="X108">
        <f t="shared" si="29"/>
        <v>76.210369291777795</v>
      </c>
      <c r="Y108">
        <f t="shared" si="30"/>
        <v>6.0799245430000006</v>
      </c>
      <c r="Z108">
        <f t="shared" si="23"/>
        <v>6.5</v>
      </c>
    </row>
    <row r="109" spans="1:26" x14ac:dyDescent="0.2">
      <c r="A109" s="249">
        <f>IF(A108="","",IF((1+A108)&lt;Input_!$C$36,1+A108,""))</f>
        <v>45529</v>
      </c>
      <c r="B109">
        <v>0.32</v>
      </c>
      <c r="C109">
        <f>R5</f>
        <v>0.96802889999999997</v>
      </c>
      <c r="D109">
        <f t="shared" si="18"/>
        <v>0.309769248</v>
      </c>
      <c r="E109">
        <v>0</v>
      </c>
      <c r="H109" s="250">
        <f t="shared" si="24"/>
        <v>0.49326890556049424</v>
      </c>
      <c r="I109">
        <f t="shared" si="25"/>
        <v>4.4394201500444481</v>
      </c>
      <c r="J109">
        <f t="shared" si="26"/>
        <v>4.5605798499555519</v>
      </c>
      <c r="K109" t="str">
        <f t="shared" si="19"/>
        <v/>
      </c>
      <c r="O109" s="249">
        <f t="shared" si="17"/>
        <v>45529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0"/>
        <v>9</v>
      </c>
      <c r="T109">
        <f t="shared" si="21"/>
        <v>13.05</v>
      </c>
      <c r="U109">
        <f t="shared" si="27"/>
        <v>12.989420150044449</v>
      </c>
      <c r="V109">
        <f t="shared" si="22"/>
        <v>0.28865378111209888</v>
      </c>
      <c r="W109">
        <f t="shared" si="28"/>
        <v>21.250000000000007</v>
      </c>
      <c r="X109">
        <f t="shared" si="29"/>
        <v>70.7154935515007</v>
      </c>
      <c r="Y109">
        <f t="shared" si="30"/>
        <v>6.0799245430000006</v>
      </c>
      <c r="Z109">
        <f t="shared" si="23"/>
        <v>6.5</v>
      </c>
    </row>
    <row r="110" spans="1:26" x14ac:dyDescent="0.2">
      <c r="A110" s="249">
        <f>IF(A109="","",IF((1+A109)&lt;Input_!$C$36,1+A109,""))</f>
        <v>45530</v>
      </c>
      <c r="B110">
        <v>0.27</v>
      </c>
      <c r="C110">
        <v>1.130769230769231</v>
      </c>
      <c r="D110">
        <f t="shared" si="18"/>
        <v>0.30530769230769239</v>
      </c>
      <c r="E110">
        <v>0</v>
      </c>
      <c r="H110" s="250">
        <f t="shared" si="24"/>
        <v>0.45934582863741724</v>
      </c>
      <c r="I110">
        <f t="shared" si="25"/>
        <v>4.1341124577367552</v>
      </c>
      <c r="J110">
        <f t="shared" si="26"/>
        <v>4.8658875422632448</v>
      </c>
      <c r="K110" t="str">
        <f t="shared" si="19"/>
        <v/>
      </c>
      <c r="O110" s="249">
        <f t="shared" si="17"/>
        <v>45530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0"/>
        <v>9</v>
      </c>
      <c r="T110">
        <f t="shared" si="21"/>
        <v>13.05</v>
      </c>
      <c r="U110">
        <f t="shared" si="27"/>
        <v>12.684112457736756</v>
      </c>
      <c r="V110">
        <f t="shared" si="22"/>
        <v>0.28186916572748344</v>
      </c>
      <c r="W110">
        <f t="shared" si="28"/>
        <v>21.520000000000007</v>
      </c>
      <c r="X110">
        <f t="shared" si="29"/>
        <v>65.487547326863492</v>
      </c>
      <c r="Y110">
        <f t="shared" si="30"/>
        <v>6.0799245430000006</v>
      </c>
      <c r="Z110">
        <f t="shared" si="23"/>
        <v>6.5</v>
      </c>
    </row>
    <row r="111" spans="1:26" x14ac:dyDescent="0.2">
      <c r="A111" s="249">
        <f>IF(A110="","",IF((1+A110)&lt;Input_!$C$36,1+A110,""))</f>
        <v>45531</v>
      </c>
      <c r="B111">
        <v>0.18</v>
      </c>
      <c r="C111">
        <v>1.107692307692308</v>
      </c>
      <c r="D111">
        <f t="shared" si="18"/>
        <v>0.19938461538461544</v>
      </c>
      <c r="E111">
        <v>0.179921357</v>
      </c>
      <c r="F111" s="305">
        <v>0.4</v>
      </c>
      <c r="H111" s="250">
        <f t="shared" si="24"/>
        <v>0.50162768881690467</v>
      </c>
      <c r="I111">
        <f t="shared" si="25"/>
        <v>4.5146491993521423</v>
      </c>
      <c r="J111">
        <f t="shared" si="26"/>
        <v>4.4853508006478577</v>
      </c>
      <c r="K111">
        <f t="shared" si="19"/>
        <v>0.179921357</v>
      </c>
      <c r="O111" s="249">
        <f t="shared" si="17"/>
        <v>45531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0"/>
        <v>9</v>
      </c>
      <c r="T111">
        <f t="shared" si="21"/>
        <v>13.05</v>
      </c>
      <c r="U111">
        <f t="shared" si="27"/>
        <v>13.064649199352143</v>
      </c>
      <c r="V111">
        <f t="shared" si="22"/>
        <v>0.29032553776338094</v>
      </c>
      <c r="W111">
        <f t="shared" si="28"/>
        <v>21.700000000000006</v>
      </c>
      <c r="X111">
        <f t="shared" si="29"/>
        <v>72.032308047671762</v>
      </c>
      <c r="Y111">
        <f t="shared" si="30"/>
        <v>6.2598459000000002</v>
      </c>
      <c r="Z111">
        <f t="shared" si="23"/>
        <v>6.9</v>
      </c>
    </row>
    <row r="112" spans="1:26" x14ac:dyDescent="0.2">
      <c r="A112" s="249">
        <f>IF(A111="","",IF((1+A111)&lt;Input_!$C$36,1+A111,""))</f>
        <v>45532</v>
      </c>
      <c r="B112">
        <v>0.25</v>
      </c>
      <c r="C112">
        <v>1.084615384615385</v>
      </c>
      <c r="D112">
        <f t="shared" si="18"/>
        <v>0.27115384615384625</v>
      </c>
      <c r="E112">
        <v>5.9842552E-2</v>
      </c>
      <c r="H112" s="250">
        <f t="shared" si="24"/>
        <v>0.47814865613314417</v>
      </c>
      <c r="I112">
        <f t="shared" si="25"/>
        <v>4.3033379051982976</v>
      </c>
      <c r="J112">
        <f t="shared" si="26"/>
        <v>4.6966620948017024</v>
      </c>
      <c r="K112">
        <f t="shared" si="19"/>
        <v>5.9842552E-2</v>
      </c>
      <c r="O112" s="249">
        <f t="shared" si="17"/>
        <v>45532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0"/>
        <v>9</v>
      </c>
      <c r="T112">
        <f t="shared" si="21"/>
        <v>13.05</v>
      </c>
      <c r="U112">
        <f t="shared" si="27"/>
        <v>12.853337905198298</v>
      </c>
      <c r="V112">
        <f t="shared" si="22"/>
        <v>0.28562973122662882</v>
      </c>
      <c r="W112">
        <f t="shared" si="28"/>
        <v>21.950000000000006</v>
      </c>
      <c r="X112">
        <f t="shared" si="29"/>
        <v>68.362256215761917</v>
      </c>
      <c r="Y112">
        <f t="shared" si="30"/>
        <v>6.3196884520000003</v>
      </c>
      <c r="Z112">
        <f t="shared" si="23"/>
        <v>6.9</v>
      </c>
    </row>
    <row r="113" spans="1:26" x14ac:dyDescent="0.2">
      <c r="A113" s="249">
        <f>IF(A112="","",IF((1+A112)&lt;Input_!$C$36,1+A112,""))</f>
        <v>45533</v>
      </c>
      <c r="B113">
        <v>0.13</v>
      </c>
      <c r="C113">
        <v>1.061538461538462</v>
      </c>
      <c r="D113">
        <f t="shared" si="18"/>
        <v>0.13800000000000007</v>
      </c>
      <c r="E113">
        <v>0</v>
      </c>
      <c r="H113" s="250">
        <f t="shared" si="24"/>
        <v>0.46281532279981108</v>
      </c>
      <c r="I113">
        <f t="shared" si="25"/>
        <v>4.1653379051982995</v>
      </c>
      <c r="J113">
        <f t="shared" si="26"/>
        <v>4.8346620948017005</v>
      </c>
      <c r="K113" t="str">
        <f t="shared" si="19"/>
        <v/>
      </c>
      <c r="O113" s="249">
        <f t="shared" si="17"/>
        <v>45533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0"/>
        <v>9</v>
      </c>
      <c r="T113">
        <f t="shared" si="21"/>
        <v>13.05</v>
      </c>
      <c r="U113">
        <f t="shared" si="27"/>
        <v>12.7153379051983</v>
      </c>
      <c r="V113">
        <f t="shared" si="22"/>
        <v>0.28256306455996222</v>
      </c>
      <c r="W113">
        <f t="shared" si="28"/>
        <v>22.080000000000005</v>
      </c>
      <c r="X113">
        <f t="shared" si="29"/>
        <v>66.013678953927226</v>
      </c>
      <c r="Y113">
        <f t="shared" si="30"/>
        <v>6.3196884520000003</v>
      </c>
      <c r="Z113">
        <f t="shared" si="23"/>
        <v>6.9</v>
      </c>
    </row>
    <row r="114" spans="1:26" x14ac:dyDescent="0.2">
      <c r="A114" s="249">
        <f>IF(A113="","",IF((1+A113)&lt;Input_!$C$36,1+A113,""))</f>
        <v>45534</v>
      </c>
      <c r="B114">
        <v>0.16</v>
      </c>
      <c r="C114">
        <v>1.038461538461539</v>
      </c>
      <c r="D114">
        <f t="shared" si="18"/>
        <v>0.16615384615384624</v>
      </c>
      <c r="E114">
        <v>0</v>
      </c>
      <c r="H114" s="250">
        <f t="shared" si="24"/>
        <v>0.4443537843382725</v>
      </c>
      <c r="I114">
        <f t="shared" si="25"/>
        <v>3.9991840590444525</v>
      </c>
      <c r="J114">
        <f t="shared" si="26"/>
        <v>5.0008159409555475</v>
      </c>
      <c r="K114" t="str">
        <f t="shared" si="19"/>
        <v/>
      </c>
      <c r="O114" s="249">
        <f t="shared" si="17"/>
        <v>45534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0"/>
        <v>9</v>
      </c>
      <c r="T114">
        <f t="shared" si="21"/>
        <v>13.05</v>
      </c>
      <c r="U114">
        <f t="shared" si="27"/>
        <v>12.549184059044453</v>
      </c>
      <c r="V114">
        <f t="shared" si="22"/>
        <v>0.2788707568676545</v>
      </c>
      <c r="W114">
        <f t="shared" si="28"/>
        <v>22.240000000000006</v>
      </c>
      <c r="X114">
        <f t="shared" si="29"/>
        <v>63.236496842945328</v>
      </c>
      <c r="Y114">
        <f t="shared" si="30"/>
        <v>6.3196884520000003</v>
      </c>
      <c r="Z114">
        <f t="shared" ref="Z114:Z127" si="31">IF(+B114&gt;-0.01,+F114+Z113,"")</f>
        <v>6.9</v>
      </c>
    </row>
    <row r="115" spans="1:26" x14ac:dyDescent="0.2">
      <c r="A115" s="249">
        <f>IF(A114="","",IF((1+A114)&lt;Input_!$C$36,1+A114,""))</f>
        <v>45535</v>
      </c>
      <c r="B115">
        <v>0.18</v>
      </c>
      <c r="C115">
        <f>S5</f>
        <v>0.96473804800000007</v>
      </c>
      <c r="D115">
        <f t="shared" si="18"/>
        <v>0.17365284864</v>
      </c>
      <c r="E115">
        <v>0</v>
      </c>
      <c r="H115" s="250">
        <f t="shared" si="24"/>
        <v>0.4250590233782725</v>
      </c>
      <c r="I115">
        <f t="shared" si="25"/>
        <v>3.8255312104044528</v>
      </c>
      <c r="J115">
        <f t="shared" si="26"/>
        <v>5.1744687895955472</v>
      </c>
      <c r="K115" t="str">
        <f t="shared" si="19"/>
        <v/>
      </c>
      <c r="O115" s="249">
        <f t="shared" si="17"/>
        <v>45535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0"/>
        <v>9</v>
      </c>
      <c r="T115">
        <f t="shared" si="21"/>
        <v>13.05</v>
      </c>
      <c r="U115">
        <f t="shared" ref="U115:U127" si="32">IF(B115="",0,IF(B115&gt;-0.0001,MAX(IF(G115&gt;0.001,(G115*S115+R115),MIN((+U114+E115+F115-D115+Q115-Q114),Q115)),R115),""))</f>
        <v>12.375531210404453</v>
      </c>
      <c r="V115">
        <f t="shared" si="22"/>
        <v>0.2750118046756545</v>
      </c>
      <c r="W115">
        <f t="shared" si="28"/>
        <v>22.420000000000005</v>
      </c>
      <c r="X115">
        <f t="shared" ref="X115:X127" si="33">IF(E115="",0,IF(E115&gt;-0.0001,MAX(IF(I115&gt;0.001,(I115*U115+T115),MIN((+X114+G115+H115-F115+S115-S114),S115)),T115),""))</f>
        <v>60.392980890736638</v>
      </c>
      <c r="Y115">
        <f t="shared" si="30"/>
        <v>6.3196884520000003</v>
      </c>
      <c r="Z115">
        <f t="shared" si="31"/>
        <v>6.9</v>
      </c>
    </row>
    <row r="116" spans="1:26" x14ac:dyDescent="0.2">
      <c r="A116" s="249">
        <f>IF(A115="","",IF((1+A115)&lt;Input_!$C$36,1+A115,""))</f>
        <v>45536</v>
      </c>
      <c r="B116">
        <v>0.19</v>
      </c>
      <c r="C116">
        <v>0.99230769230769289</v>
      </c>
      <c r="D116">
        <f t="shared" si="18"/>
        <v>0.18853846153846165</v>
      </c>
      <c r="E116">
        <v>0</v>
      </c>
      <c r="H116" s="250">
        <f t="shared" si="24"/>
        <v>0.40411030542955473</v>
      </c>
      <c r="I116">
        <f t="shared" si="25"/>
        <v>3.6369927488659926</v>
      </c>
      <c r="J116">
        <f t="shared" si="26"/>
        <v>5.3630072511340074</v>
      </c>
      <c r="K116" t="str">
        <f t="shared" si="19"/>
        <v/>
      </c>
      <c r="O116" s="249">
        <f t="shared" si="17"/>
        <v>45536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0"/>
        <v>9</v>
      </c>
      <c r="T116">
        <f t="shared" si="21"/>
        <v>13.05</v>
      </c>
      <c r="U116">
        <f t="shared" si="32"/>
        <v>12.186992748865993</v>
      </c>
      <c r="V116">
        <f t="shared" si="22"/>
        <v>0.27082206108591095</v>
      </c>
      <c r="W116">
        <f t="shared" si="28"/>
        <v>22.610000000000007</v>
      </c>
      <c r="X116">
        <f t="shared" si="33"/>
        <v>57.374004258108044</v>
      </c>
      <c r="Y116">
        <f t="shared" si="30"/>
        <v>6.3196884520000003</v>
      </c>
      <c r="Z116">
        <f t="shared" si="31"/>
        <v>6.9</v>
      </c>
    </row>
    <row r="117" spans="1:26" x14ac:dyDescent="0.2">
      <c r="A117" s="249">
        <f>IF(A116="","",IF((1+A116)&lt;Input_!$C$36,1+A116,""))</f>
        <v>45537</v>
      </c>
      <c r="B117">
        <v>0.21</v>
      </c>
      <c r="C117">
        <v>0.96923076923076978</v>
      </c>
      <c r="D117">
        <f t="shared" si="18"/>
        <v>0.20353846153846164</v>
      </c>
      <c r="E117">
        <v>0</v>
      </c>
      <c r="H117" s="250">
        <f t="shared" si="24"/>
        <v>0.38149492081417019</v>
      </c>
      <c r="I117">
        <f t="shared" si="25"/>
        <v>3.4334542873275318</v>
      </c>
      <c r="J117">
        <f t="shared" si="26"/>
        <v>5.5665457126724682</v>
      </c>
      <c r="K117" t="str">
        <f t="shared" si="19"/>
        <v/>
      </c>
      <c r="O117" s="249">
        <f>+A117</f>
        <v>45537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1"/>
        <v>13.05</v>
      </c>
      <c r="U117">
        <f t="shared" si="32"/>
        <v>11.983454287327532</v>
      </c>
      <c r="V117">
        <f t="shared" si="22"/>
        <v>0.26629898416283404</v>
      </c>
      <c r="W117">
        <f>IF(+B117&gt;-0.01,+B117+W116,"")</f>
        <v>22.820000000000007</v>
      </c>
      <c r="X117">
        <f t="shared" si="33"/>
        <v>54.194642499818215</v>
      </c>
      <c r="Y117">
        <f>IF(+B117&gt;-0.01,+E117+Y116,"")</f>
        <v>6.3196884520000003</v>
      </c>
      <c r="Z117">
        <f t="shared" si="31"/>
        <v>6.9</v>
      </c>
    </row>
    <row r="118" spans="1:26" x14ac:dyDescent="0.2">
      <c r="A118" s="249">
        <f>IF(A117="","",IF((1+A117)&lt;Input_!$C$36,1+A117,""))</f>
        <v>45538</v>
      </c>
      <c r="B118">
        <v>0.26</v>
      </c>
      <c r="C118">
        <v>0.94615384615384668</v>
      </c>
      <c r="D118">
        <f t="shared" si="18"/>
        <v>0.24600000000000014</v>
      </c>
      <c r="E118">
        <v>0</v>
      </c>
      <c r="F118" s="305">
        <v>0</v>
      </c>
      <c r="H118" s="250">
        <f t="shared" si="24"/>
        <v>0.35416158748083704</v>
      </c>
      <c r="I118">
        <f t="shared" si="25"/>
        <v>3.1874542873275331</v>
      </c>
      <c r="J118">
        <f t="shared" si="26"/>
        <v>5.8125457126724669</v>
      </c>
      <c r="K118" t="str">
        <f t="shared" si="19"/>
        <v/>
      </c>
      <c r="O118" s="249">
        <f t="shared" ref="O118:O167" si="34">+A118</f>
        <v>45538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7" si="35">+Q118-R118</f>
        <v>9</v>
      </c>
      <c r="T118">
        <f t="shared" si="21"/>
        <v>13.05</v>
      </c>
      <c r="U118">
        <f t="shared" si="32"/>
        <v>11.737454287327534</v>
      </c>
      <c r="V118">
        <f t="shared" si="22"/>
        <v>0.26083231749616742</v>
      </c>
      <c r="W118">
        <f t="shared" ref="W118:W127" si="36">IF(+B118&gt;-0.01,+B118+W117,"")</f>
        <v>23.080000000000009</v>
      </c>
      <c r="X118">
        <f t="shared" si="33"/>
        <v>50.462598990453088</v>
      </c>
      <c r="Y118">
        <f t="shared" ref="Y118:Y127" si="37">IF(+B118&gt;-0.01,+E118+Y117,"")</f>
        <v>6.3196884520000003</v>
      </c>
      <c r="Z118">
        <f t="shared" si="31"/>
        <v>6.9</v>
      </c>
    </row>
    <row r="119" spans="1:26" x14ac:dyDescent="0.2">
      <c r="A119" s="249">
        <f>IF(A118="","",IF((1+A118)&lt;Input_!$C$36,1+A118,""))</f>
        <v>45539</v>
      </c>
      <c r="B119">
        <v>0.25</v>
      </c>
      <c r="C119">
        <v>0.92307692307692357</v>
      </c>
      <c r="D119">
        <f t="shared" si="18"/>
        <v>0.23076923076923089</v>
      </c>
      <c r="E119">
        <v>0</v>
      </c>
      <c r="H119" s="250">
        <f t="shared" si="24"/>
        <v>0.32852056183981104</v>
      </c>
      <c r="I119">
        <f t="shared" si="25"/>
        <v>2.9566850565582996</v>
      </c>
      <c r="J119">
        <f t="shared" si="26"/>
        <v>6.0433149434417004</v>
      </c>
      <c r="K119" t="str">
        <f t="shared" si="19"/>
        <v/>
      </c>
      <c r="O119" s="249">
        <f t="shared" si="34"/>
        <v>45539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5"/>
        <v>9</v>
      </c>
      <c r="T119">
        <f t="shared" si="21"/>
        <v>13.05</v>
      </c>
      <c r="U119">
        <f t="shared" si="32"/>
        <v>11.5066850565583</v>
      </c>
      <c r="V119">
        <f t="shared" si="22"/>
        <v>0.25570411236796226</v>
      </c>
      <c r="W119">
        <f t="shared" si="36"/>
        <v>23.330000000000009</v>
      </c>
      <c r="X119">
        <f t="shared" si="33"/>
        <v>47.071643757248623</v>
      </c>
      <c r="Y119">
        <f t="shared" si="37"/>
        <v>6.3196884520000003</v>
      </c>
      <c r="Z119">
        <f t="shared" si="31"/>
        <v>6.9</v>
      </c>
    </row>
    <row r="120" spans="1:26" x14ac:dyDescent="0.2">
      <c r="A120" s="249">
        <f>IF(A119="","",IF((1+A119)&lt;Input_!$C$36,1+A119,""))</f>
        <v>45540</v>
      </c>
      <c r="B120">
        <v>0.13</v>
      </c>
      <c r="C120">
        <v>0.90000000000000047</v>
      </c>
      <c r="D120">
        <f t="shared" si="18"/>
        <v>0.11700000000000006</v>
      </c>
      <c r="E120">
        <v>0</v>
      </c>
      <c r="H120" s="250">
        <f t="shared" si="24"/>
        <v>0.31552056183981098</v>
      </c>
      <c r="I120">
        <f t="shared" si="25"/>
        <v>2.8396850565582987</v>
      </c>
      <c r="J120">
        <f t="shared" si="26"/>
        <v>6.1603149434417013</v>
      </c>
      <c r="K120" t="str">
        <f t="shared" si="19"/>
        <v/>
      </c>
      <c r="O120" s="249">
        <f t="shared" si="34"/>
        <v>45540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5"/>
        <v>9</v>
      </c>
      <c r="T120">
        <f t="shared" si="21"/>
        <v>13.05</v>
      </c>
      <c r="U120">
        <f t="shared" si="32"/>
        <v>11.389685056558299</v>
      </c>
      <c r="V120">
        <f t="shared" si="22"/>
        <v>0.25310411236796221</v>
      </c>
      <c r="W120">
        <f t="shared" si="36"/>
        <v>23.460000000000008</v>
      </c>
      <c r="X120">
        <f t="shared" si="33"/>
        <v>45.393118454013958</v>
      </c>
      <c r="Y120">
        <f t="shared" si="37"/>
        <v>6.3196884520000003</v>
      </c>
      <c r="Z120">
        <f t="shared" si="31"/>
        <v>6.9</v>
      </c>
    </row>
    <row r="121" spans="1:26" x14ac:dyDescent="0.2">
      <c r="A121" s="249">
        <f>IF(A120="","",IF((1+A120)&lt;Input_!$C$36,1+A120,""))</f>
        <v>45541</v>
      </c>
      <c r="B121">
        <v>0.16</v>
      </c>
      <c r="C121">
        <f>T5</f>
        <v>0.88456815124999999</v>
      </c>
      <c r="D121">
        <f t="shared" si="18"/>
        <v>0.1415309042</v>
      </c>
      <c r="E121">
        <v>0</v>
      </c>
      <c r="H121" s="250">
        <f t="shared" si="24"/>
        <v>0.29979490581758877</v>
      </c>
      <c r="I121">
        <f t="shared" si="25"/>
        <v>2.698154152358299</v>
      </c>
      <c r="J121">
        <f t="shared" si="26"/>
        <v>6.301845847641701</v>
      </c>
      <c r="K121" t="str">
        <f t="shared" si="19"/>
        <v/>
      </c>
      <c r="O121" s="249">
        <f t="shared" si="34"/>
        <v>45541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5"/>
        <v>9</v>
      </c>
      <c r="T121">
        <f t="shared" si="21"/>
        <v>13.05</v>
      </c>
      <c r="U121">
        <f t="shared" si="32"/>
        <v>11.2481541523583</v>
      </c>
      <c r="V121">
        <f t="shared" si="22"/>
        <v>0.24995898116351778</v>
      </c>
      <c r="W121">
        <f t="shared" si="36"/>
        <v>23.620000000000008</v>
      </c>
      <c r="X121">
        <f t="shared" si="33"/>
        <v>43.399253832551793</v>
      </c>
      <c r="Y121">
        <f t="shared" si="37"/>
        <v>6.3196884520000003</v>
      </c>
      <c r="Z121">
        <f t="shared" si="31"/>
        <v>6.9</v>
      </c>
    </row>
    <row r="122" spans="1:26" x14ac:dyDescent="0.2">
      <c r="A122" s="249">
        <f>IF(A121="","",IF((1+A121)&lt;Input_!$C$36,1+A121,""))</f>
        <v>45542</v>
      </c>
      <c r="B122">
        <v>0.19</v>
      </c>
      <c r="C122">
        <v>0.85384615384615425</v>
      </c>
      <c r="D122">
        <f t="shared" si="18"/>
        <v>0.16223076923076932</v>
      </c>
      <c r="E122">
        <v>0</v>
      </c>
      <c r="H122" s="250">
        <f t="shared" si="24"/>
        <v>0.28176926479194797</v>
      </c>
      <c r="I122">
        <f t="shared" si="25"/>
        <v>2.5359233831275318</v>
      </c>
      <c r="J122">
        <f t="shared" si="26"/>
        <v>6.4640766168724682</v>
      </c>
      <c r="K122" t="str">
        <f t="shared" si="19"/>
        <v/>
      </c>
      <c r="O122" s="249">
        <f t="shared" si="34"/>
        <v>45542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5"/>
        <v>9</v>
      </c>
      <c r="T122">
        <f t="shared" si="21"/>
        <v>13.05</v>
      </c>
      <c r="U122">
        <f t="shared" si="32"/>
        <v>11.085923383127533</v>
      </c>
      <c r="V122">
        <f t="shared" si="22"/>
        <v>0.2463538529583896</v>
      </c>
      <c r="W122">
        <f t="shared" si="36"/>
        <v>23.810000000000009</v>
      </c>
      <c r="X122">
        <f t="shared" si="33"/>
        <v>41.163052330833388</v>
      </c>
      <c r="Y122">
        <f t="shared" si="37"/>
        <v>6.3196884520000003</v>
      </c>
      <c r="Z122">
        <f t="shared" si="31"/>
        <v>6.9</v>
      </c>
    </row>
    <row r="123" spans="1:26" x14ac:dyDescent="0.2">
      <c r="A123" s="249">
        <f>IF(A122="","",IF((1+A122)&lt;Input_!$C$36,1+A122,""))</f>
        <v>45543</v>
      </c>
      <c r="B123">
        <v>0.22</v>
      </c>
      <c r="C123">
        <v>0.83076923076923115</v>
      </c>
      <c r="D123">
        <f t="shared" si="18"/>
        <v>0.18276923076923085</v>
      </c>
      <c r="E123">
        <v>0</v>
      </c>
      <c r="H123" s="250">
        <f t="shared" si="24"/>
        <v>0.26146157248425556</v>
      </c>
      <c r="I123">
        <f t="shared" si="25"/>
        <v>2.3531541523583002</v>
      </c>
      <c r="J123">
        <f t="shared" si="26"/>
        <v>6.6468458476416998</v>
      </c>
      <c r="K123" t="str">
        <f t="shared" si="19"/>
        <v/>
      </c>
      <c r="O123" s="249">
        <f t="shared" si="34"/>
        <v>45543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5"/>
        <v>9</v>
      </c>
      <c r="T123">
        <f t="shared" si="21"/>
        <v>13.05</v>
      </c>
      <c r="U123">
        <f t="shared" si="32"/>
        <v>10.903154152358301</v>
      </c>
      <c r="V123">
        <f t="shared" si="22"/>
        <v>0.24229231449685112</v>
      </c>
      <c r="W123">
        <f t="shared" si="36"/>
        <v>24.030000000000008</v>
      </c>
      <c r="X123">
        <f t="shared" si="33"/>
        <v>38.706802467424581</v>
      </c>
      <c r="Y123">
        <f t="shared" si="37"/>
        <v>6.3196884520000003</v>
      </c>
      <c r="Z123">
        <f t="shared" si="31"/>
        <v>6.9</v>
      </c>
    </row>
    <row r="124" spans="1:26" x14ac:dyDescent="0.2">
      <c r="A124" s="249">
        <f>IF(A123="","",IF((1+A123)&lt;Input_!$C$36,1+A123,""))</f>
        <v>45544</v>
      </c>
      <c r="B124">
        <v>0.28999999999999998</v>
      </c>
      <c r="C124">
        <v>0.80769230769230804</v>
      </c>
      <c r="D124">
        <f t="shared" si="18"/>
        <v>0.23423076923076933</v>
      </c>
      <c r="E124">
        <v>0</v>
      </c>
      <c r="H124" s="250">
        <f t="shared" si="24"/>
        <v>0.23543593145861447</v>
      </c>
      <c r="I124">
        <f t="shared" si="25"/>
        <v>2.1189233831275303</v>
      </c>
      <c r="J124">
        <f t="shared" si="26"/>
        <v>6.8810766168724697</v>
      </c>
      <c r="K124" t="str">
        <f t="shared" si="19"/>
        <v/>
      </c>
      <c r="O124" s="249">
        <f t="shared" si="34"/>
        <v>45544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5"/>
        <v>9</v>
      </c>
      <c r="T124">
        <f t="shared" si="21"/>
        <v>13.05</v>
      </c>
      <c r="U124">
        <f t="shared" si="32"/>
        <v>10.668923383127531</v>
      </c>
      <c r="V124">
        <f t="shared" si="22"/>
        <v>0.2370871862917229</v>
      </c>
      <c r="W124">
        <f t="shared" si="36"/>
        <v>24.320000000000007</v>
      </c>
      <c r="X124">
        <f t="shared" si="33"/>
        <v>35.656631229305006</v>
      </c>
      <c r="Y124">
        <f t="shared" si="37"/>
        <v>6.3196884520000003</v>
      </c>
      <c r="Z124">
        <f t="shared" si="31"/>
        <v>6.9</v>
      </c>
    </row>
    <row r="125" spans="1:26" x14ac:dyDescent="0.2">
      <c r="A125" s="249">
        <f>IF(A124="","",IF((1+A124)&lt;Input_!$C$36,1+A124,""))</f>
        <v>45545</v>
      </c>
      <c r="B125">
        <v>0.24</v>
      </c>
      <c r="C125">
        <v>0.78461538461538494</v>
      </c>
      <c r="D125">
        <f t="shared" si="18"/>
        <v>0.18830769230769237</v>
      </c>
      <c r="E125">
        <v>0</v>
      </c>
      <c r="F125" s="305">
        <v>0</v>
      </c>
      <c r="H125" s="250">
        <f t="shared" si="24"/>
        <v>0.21451285453553759</v>
      </c>
      <c r="I125">
        <f t="shared" si="25"/>
        <v>1.9306156908198382</v>
      </c>
      <c r="J125">
        <f t="shared" si="26"/>
        <v>7.0693843091801618</v>
      </c>
      <c r="K125" t="str">
        <f t="shared" si="19"/>
        <v/>
      </c>
      <c r="O125" s="249">
        <f t="shared" si="34"/>
        <v>45545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5"/>
        <v>9</v>
      </c>
      <c r="T125">
        <f t="shared" si="21"/>
        <v>13.05</v>
      </c>
      <c r="U125">
        <f t="shared" si="32"/>
        <v>10.480615690819839</v>
      </c>
      <c r="V125">
        <f t="shared" si="22"/>
        <v>0.23290257090710753</v>
      </c>
      <c r="W125">
        <f t="shared" si="36"/>
        <v>24.560000000000006</v>
      </c>
      <c r="X125">
        <f t="shared" si="33"/>
        <v>33.284041102149381</v>
      </c>
      <c r="Y125">
        <f t="shared" si="37"/>
        <v>6.3196884520000003</v>
      </c>
      <c r="Z125">
        <f t="shared" si="31"/>
        <v>6.9</v>
      </c>
    </row>
    <row r="126" spans="1:26" x14ac:dyDescent="0.2">
      <c r="A126" s="249">
        <f>IF(A125="","",IF((1+A125)&lt;Input_!$C$36,1+A125,""))</f>
        <v>45546</v>
      </c>
      <c r="B126">
        <v>0.3</v>
      </c>
      <c r="C126">
        <v>0.76153846153846183</v>
      </c>
      <c r="D126">
        <f t="shared" si="18"/>
        <v>0.22846153846153855</v>
      </c>
      <c r="E126">
        <v>0</v>
      </c>
      <c r="H126" s="250">
        <f t="shared" si="24"/>
        <v>0.18912823915092225</v>
      </c>
      <c r="I126">
        <f t="shared" si="25"/>
        <v>1.7021541523583004</v>
      </c>
      <c r="J126">
        <f t="shared" si="26"/>
        <v>7.2978458476416996</v>
      </c>
      <c r="K126" t="str">
        <f t="shared" si="19"/>
        <v/>
      </c>
      <c r="O126" s="249">
        <f t="shared" si="34"/>
        <v>45546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5"/>
        <v>9</v>
      </c>
      <c r="T126">
        <f t="shared" si="21"/>
        <v>13.05</v>
      </c>
      <c r="U126">
        <f t="shared" si="32"/>
        <v>10.252154152358301</v>
      </c>
      <c r="V126">
        <f t="shared" si="22"/>
        <v>0.22782564783018447</v>
      </c>
      <c r="W126">
        <f t="shared" si="36"/>
        <v>24.860000000000007</v>
      </c>
      <c r="X126">
        <f t="shared" si="33"/>
        <v>30.500746761054074</v>
      </c>
      <c r="Y126">
        <f t="shared" si="37"/>
        <v>6.3196884520000003</v>
      </c>
      <c r="Z126">
        <f t="shared" si="31"/>
        <v>6.9</v>
      </c>
    </row>
    <row r="127" spans="1:26" x14ac:dyDescent="0.2">
      <c r="A127" s="249">
        <f>IF(A126="","",IF((1+A126)&lt;Input_!$C$36,1+A126,""))</f>
        <v>45547</v>
      </c>
      <c r="B127">
        <v>0.3</v>
      </c>
      <c r="C127">
        <v>0.73846153846153872</v>
      </c>
      <c r="D127">
        <f t="shared" si="18"/>
        <v>0.2215384615384616</v>
      </c>
      <c r="E127">
        <v>0</v>
      </c>
      <c r="H127" s="250">
        <f t="shared" si="24"/>
        <v>0.16451285453553766</v>
      </c>
      <c r="I127">
        <f t="shared" si="25"/>
        <v>1.4806156908198389</v>
      </c>
      <c r="J127">
        <f t="shared" si="26"/>
        <v>7.5193843091801611</v>
      </c>
      <c r="K127" t="str">
        <f t="shared" si="19"/>
        <v/>
      </c>
      <c r="O127" s="249">
        <f t="shared" si="34"/>
        <v>45547</v>
      </c>
      <c r="P127">
        <f>IF(A127&gt;Input_!$C$32,+P126,(IF(A127&lt;Input_!$C$23,"",(Budget_!A127-Input_!$C$23)*Input_!$C$76+Input_!$C$25)))</f>
        <v>45</v>
      </c>
      <c r="Q127">
        <f>(+P127*Input_!$C$18)+R127</f>
        <v>17.55</v>
      </c>
      <c r="R127">
        <f>+P127*Input_!$C$19</f>
        <v>8.5500000000000007</v>
      </c>
      <c r="S127">
        <f t="shared" si="35"/>
        <v>9</v>
      </c>
      <c r="T127">
        <f t="shared" si="21"/>
        <v>13.05</v>
      </c>
      <c r="U127">
        <f t="shared" si="32"/>
        <v>10.03061569081984</v>
      </c>
      <c r="V127">
        <f t="shared" si="22"/>
        <v>0.22290257090710755</v>
      </c>
      <c r="W127">
        <f t="shared" si="36"/>
        <v>25.160000000000007</v>
      </c>
      <c r="X127">
        <f t="shared" si="33"/>
        <v>27.901486980411534</v>
      </c>
      <c r="Y127">
        <f t="shared" si="37"/>
        <v>6.3196884520000003</v>
      </c>
      <c r="Z127">
        <f t="shared" si="31"/>
        <v>6.9</v>
      </c>
    </row>
    <row r="128" spans="1:26" x14ac:dyDescent="0.2">
      <c r="A128" s="249" t="str">
        <f>IF(A127="","",IF((1+A127)&lt;Input_!$C$36,1+A127,""))</f>
        <v/>
      </c>
      <c r="H128" s="250" t="str">
        <f>IF(B128="","",IF(B128&gt;-0.0001,IF(G128&gt;0.0001,+G128,IF((+#REF!-#REF!)/(#REF!-#REF!)&gt;1,1,(MAX(0,(+#REF!-#REF!)/(#REF!-#REF!))))),""))</f>
        <v/>
      </c>
      <c r="I128" t="str">
        <f>IF(B128="","",IF(B128&gt;-0.0001,IF((+#REF!-#REF!)&lt;0,0,+#REF!-#REF!),""))</f>
        <v/>
      </c>
      <c r="J128" t="str">
        <f>IF(B128="","",IF(B128&gt;-0.0001,IF((#REF!-#REF!)&lt;0,0,#REF!-#REF!),""))</f>
        <v/>
      </c>
      <c r="K128" t="str">
        <f t="shared" si="19"/>
        <v/>
      </c>
      <c r="O128" s="249" t="str">
        <f t="shared" si="34"/>
        <v/>
      </c>
    </row>
    <row r="129" spans="1:15" x14ac:dyDescent="0.2">
      <c r="A129" s="249" t="str">
        <f>IF(A128="","",IF((1+A128)&lt;Input_!$C$36,1+A128,""))</f>
        <v/>
      </c>
      <c r="H129" s="250" t="str">
        <f>IF(B129="","",IF(B129&gt;-0.0001,IF(G129&gt;0.0001,+G129,IF((+#REF!-#REF!)/(#REF!-#REF!)&gt;1,1,(MAX(0,(+#REF!-#REF!)/(#REF!-#REF!))))),""))</f>
        <v/>
      </c>
      <c r="I129" t="str">
        <f>IF(B129="","",IF(B129&gt;-0.0001,IF((+#REF!-#REF!)&lt;0,0,+#REF!-#REF!),""))</f>
        <v/>
      </c>
      <c r="J129" t="str">
        <f>IF(B129="","",IF(B129&gt;-0.0001,IF((#REF!-#REF!)&lt;0,0,#REF!-#REF!),""))</f>
        <v/>
      </c>
      <c r="K129" t="str">
        <f t="shared" si="19"/>
        <v/>
      </c>
      <c r="O129" s="249" t="str">
        <f t="shared" si="34"/>
        <v/>
      </c>
    </row>
    <row r="130" spans="1:15" x14ac:dyDescent="0.2">
      <c r="A130" s="249" t="str">
        <f>IF(A129="","",IF((1+A129)&lt;Input_!$C$36,1+A129,""))</f>
        <v/>
      </c>
      <c r="H130" s="250" t="str">
        <f>IF(B130="","",IF(B130&gt;-0.0001,IF(G130&gt;0.0001,+G130,IF((+#REF!-#REF!)/(#REF!-#REF!)&gt;1,1,(MAX(0,(+#REF!-#REF!)/(#REF!-#REF!))))),""))</f>
        <v/>
      </c>
      <c r="I130" t="str">
        <f>IF(B130="","",IF(B130&gt;-0.0001,IF((+#REF!-#REF!)&lt;0,0,+#REF!-#REF!),""))</f>
        <v/>
      </c>
      <c r="J130" t="str">
        <f>IF(B130="","",IF(B130&gt;-0.0001,IF((#REF!-#REF!)&lt;0,0,#REF!-#REF!),""))</f>
        <v/>
      </c>
      <c r="K130" t="str">
        <f t="shared" si="19"/>
        <v/>
      </c>
      <c r="O130" s="249" t="str">
        <f t="shared" si="34"/>
        <v/>
      </c>
    </row>
    <row r="131" spans="1:15" x14ac:dyDescent="0.2">
      <c r="A131" s="249" t="str">
        <f>IF(A130="","",IF((1+A130)&lt;Input_!$C$36,1+A130,""))</f>
        <v/>
      </c>
      <c r="H131" s="250" t="str">
        <f>IF(B131="","",IF(B131&gt;-0.0001,IF(G131&gt;0.0001,+G131,IF((+#REF!-#REF!)/(#REF!-#REF!)&gt;1,1,(MAX(0,(+#REF!-#REF!)/(#REF!-#REF!))))),""))</f>
        <v/>
      </c>
      <c r="I131" t="str">
        <f>IF(B131="","",IF(B131&gt;-0.0001,IF((+#REF!-#REF!)&lt;0,0,+#REF!-#REF!),""))</f>
        <v/>
      </c>
      <c r="J131" t="str">
        <f>IF(B131="","",IF(B131&gt;-0.0001,IF((#REF!-#REF!)&lt;0,0,#REF!-#REF!),""))</f>
        <v/>
      </c>
      <c r="K131" t="str">
        <f t="shared" si="19"/>
        <v/>
      </c>
      <c r="O131" s="249" t="str">
        <f t="shared" si="34"/>
        <v/>
      </c>
    </row>
    <row r="132" spans="1:15" x14ac:dyDescent="0.2">
      <c r="A132" s="249" t="str">
        <f>IF(A131="","",IF((1+A131)&lt;Input_!$C$36,1+A131,""))</f>
        <v/>
      </c>
      <c r="H132" s="250" t="str">
        <f>IF(B132="","",IF(B132&gt;-0.0001,IF(G132&gt;0.0001,+G132,IF((+#REF!-#REF!)/(#REF!-#REF!)&gt;1,1,(MAX(0,(+#REF!-#REF!)/(#REF!-#REF!))))),""))</f>
        <v/>
      </c>
      <c r="I132" t="str">
        <f>IF(B132="","",IF(B132&gt;-0.0001,IF((+#REF!-#REF!)&lt;0,0,+#REF!-#REF!),""))</f>
        <v/>
      </c>
      <c r="J132" t="str">
        <f>IF(B132="","",IF(B132&gt;-0.0001,IF((#REF!-#REF!)&lt;0,0,#REF!-#REF!),""))</f>
        <v/>
      </c>
      <c r="K132" t="str">
        <f t="shared" si="19"/>
        <v/>
      </c>
      <c r="O132" s="249" t="str">
        <f t="shared" si="34"/>
        <v/>
      </c>
    </row>
    <row r="133" spans="1:15" x14ac:dyDescent="0.2">
      <c r="A133" s="249" t="str">
        <f>IF(A132="","",IF((1+A132)&lt;Input_!$C$36,1+A132,""))</f>
        <v/>
      </c>
      <c r="H133" s="250" t="str">
        <f>IF(B133="","",IF(B133&gt;-0.0001,IF(G133&gt;0.0001,+G133,IF((+#REF!-#REF!)/(#REF!-#REF!)&gt;1,1,(MAX(0,(+#REF!-#REF!)/(#REF!-#REF!))))),""))</f>
        <v/>
      </c>
      <c r="I133" t="str">
        <f>IF(B133="","",IF(B133&gt;-0.0001,IF((+#REF!-#REF!)&lt;0,0,+#REF!-#REF!),""))</f>
        <v/>
      </c>
      <c r="J133" t="str">
        <f>IF(B133="","",IF(B133&gt;-0.0001,IF((#REF!-#REF!)&lt;0,0,#REF!-#REF!),""))</f>
        <v/>
      </c>
      <c r="K133" t="str">
        <f t="shared" si="19"/>
        <v/>
      </c>
      <c r="O133" s="249" t="str">
        <f t="shared" si="34"/>
        <v/>
      </c>
    </row>
    <row r="134" spans="1:15" x14ac:dyDescent="0.2">
      <c r="A134" s="249" t="str">
        <f>IF(A133="","",IF((1+A133)&lt;Input_!$C$36,1+A133,""))</f>
        <v/>
      </c>
      <c r="H134" s="250" t="str">
        <f>IF(B134="","",IF(B134&gt;-0.0001,IF(G134&gt;0.0001,+G134,IF((+#REF!-#REF!)/(#REF!-#REF!)&gt;1,1,(MAX(0,(+#REF!-#REF!)/(#REF!-#REF!))))),""))</f>
        <v/>
      </c>
      <c r="I134" t="str">
        <f>IF(B134="","",IF(B134&gt;-0.0001,IF((+#REF!-#REF!)&lt;0,0,+#REF!-#REF!),""))</f>
        <v/>
      </c>
      <c r="J134" t="str">
        <f>IF(B134="","",IF(B134&gt;-0.0001,IF((#REF!-#REF!)&lt;0,0,#REF!-#REF!),""))</f>
        <v/>
      </c>
      <c r="K134" t="str">
        <f t="shared" si="19"/>
        <v/>
      </c>
      <c r="O134" s="249" t="str">
        <f t="shared" si="34"/>
        <v/>
      </c>
    </row>
    <row r="135" spans="1:15" x14ac:dyDescent="0.2">
      <c r="A135" s="249" t="str">
        <f>IF(A134="","",IF((1+A134)&lt;Input_!$C$36,1+A134,""))</f>
        <v/>
      </c>
      <c r="H135" s="250" t="str">
        <f>IF(B135="","",IF(B135&gt;-0.0001,IF(G135&gt;0.0001,+G135,IF((+#REF!-#REF!)/(#REF!-#REF!)&gt;1,1,(MAX(0,(+#REF!-#REF!)/(#REF!-#REF!))))),""))</f>
        <v/>
      </c>
      <c r="I135" t="str">
        <f>IF(B135="","",IF(B135&gt;-0.0001,IF((+#REF!-#REF!)&lt;0,0,+#REF!-#REF!),""))</f>
        <v/>
      </c>
      <c r="J135" t="str">
        <f>IF(B135="","",IF(B135&gt;-0.0001,IF((#REF!-#REF!)&lt;0,0,#REF!-#REF!),""))</f>
        <v/>
      </c>
      <c r="K135" t="str">
        <f t="shared" si="19"/>
        <v/>
      </c>
      <c r="O135" s="249" t="str">
        <f t="shared" si="34"/>
        <v/>
      </c>
    </row>
    <row r="136" spans="1:15" x14ac:dyDescent="0.2">
      <c r="A136" s="249" t="str">
        <f>IF(A135="","",IF((1+A135)&lt;Input_!$C$36,1+A135,""))</f>
        <v/>
      </c>
      <c r="H136" s="250" t="str">
        <f>IF(B136="","",IF(B136&gt;-0.0001,IF(G136&gt;0.0001,+G136,IF((+#REF!-#REF!)/(#REF!-#REF!)&gt;1,1,(MAX(0,(+#REF!-#REF!)/(#REF!-#REF!))))),""))</f>
        <v/>
      </c>
      <c r="I136" t="str">
        <f>IF(B136="","",IF(B136&gt;-0.0001,IF((+#REF!-#REF!)&lt;0,0,+#REF!-#REF!),""))</f>
        <v/>
      </c>
      <c r="J136" t="str">
        <f>IF(B136="","",IF(B136&gt;-0.0001,IF((#REF!-#REF!)&lt;0,0,#REF!-#REF!),""))</f>
        <v/>
      </c>
      <c r="K136" t="str">
        <f t="shared" si="19"/>
        <v/>
      </c>
      <c r="O136" s="249" t="str">
        <f t="shared" si="34"/>
        <v/>
      </c>
    </row>
    <row r="137" spans="1:15" x14ac:dyDescent="0.2">
      <c r="A137" s="249" t="str">
        <f>IF(A136="","",IF((1+A136)&lt;Input_!$C$36,1+A136,""))</f>
        <v/>
      </c>
      <c r="H137" s="250" t="str">
        <f>IF(B137="","",IF(B137&gt;-0.0001,IF(G137&gt;0.0001,+G137,IF((+#REF!-#REF!)/(#REF!-#REF!)&gt;1,1,(MAX(0,(+#REF!-#REF!)/(#REF!-#REF!))))),""))</f>
        <v/>
      </c>
      <c r="I137" t="str">
        <f>IF(B137="","",IF(B137&gt;-0.0001,IF((+#REF!-#REF!)&lt;0,0,+#REF!-#REF!),""))</f>
        <v/>
      </c>
      <c r="J137" t="str">
        <f>IF(B137="","",IF(B137&gt;-0.0001,IF((#REF!-#REF!)&lt;0,0,#REF!-#REF!),""))</f>
        <v/>
      </c>
      <c r="K137" t="str">
        <f t="shared" si="19"/>
        <v/>
      </c>
      <c r="O137" s="249" t="str">
        <f t="shared" si="34"/>
        <v/>
      </c>
    </row>
    <row r="138" spans="1:15" x14ac:dyDescent="0.2">
      <c r="A138" s="249" t="str">
        <f>IF(A137="","",IF((1+A137)&lt;Input_!$C$36,1+A137,""))</f>
        <v/>
      </c>
      <c r="H138" s="250" t="str">
        <f>IF(B138="","",IF(B138&gt;-0.0001,IF(G138&gt;0.0001,+G138,IF((+#REF!-#REF!)/(#REF!-#REF!)&gt;1,1,(MAX(0,(+#REF!-#REF!)/(#REF!-#REF!))))),""))</f>
        <v/>
      </c>
      <c r="I138" t="str">
        <f>IF(B138="","",IF(B138&gt;-0.0001,IF((+#REF!-#REF!)&lt;0,0,+#REF!-#REF!),""))</f>
        <v/>
      </c>
      <c r="J138" t="str">
        <f>IF(B138="","",IF(B138&gt;-0.0001,IF((#REF!-#REF!)&lt;0,0,#REF!-#REF!),""))</f>
        <v/>
      </c>
      <c r="K138" t="str">
        <f t="shared" si="19"/>
        <v/>
      </c>
      <c r="O138" s="249" t="str">
        <f t="shared" si="34"/>
        <v/>
      </c>
    </row>
    <row r="139" spans="1:15" x14ac:dyDescent="0.2">
      <c r="A139" s="249" t="str">
        <f>IF(A138="","",IF((1+A138)&lt;Input_!$C$36,1+A138,""))</f>
        <v/>
      </c>
      <c r="H139" s="250" t="str">
        <f>IF(B139="","",IF(B139&gt;-0.0001,IF(G139&gt;0.0001,+G139,IF((+#REF!-#REF!)/(#REF!-#REF!)&gt;1,1,(MAX(0,(+#REF!-#REF!)/(#REF!-#REF!))))),""))</f>
        <v/>
      </c>
      <c r="I139" t="str">
        <f>IF(B139="","",IF(B139&gt;-0.0001,IF((+#REF!-#REF!)&lt;0,0,+#REF!-#REF!),""))</f>
        <v/>
      </c>
      <c r="J139" t="str">
        <f>IF(B139="","",IF(B139&gt;-0.0001,IF((#REF!-#REF!)&lt;0,0,#REF!-#REF!),""))</f>
        <v/>
      </c>
      <c r="K139" t="str">
        <f t="shared" si="19"/>
        <v/>
      </c>
      <c r="O139" s="249" t="str">
        <f t="shared" si="34"/>
        <v/>
      </c>
    </row>
    <row r="140" spans="1:15" x14ac:dyDescent="0.2">
      <c r="A140" s="249" t="str">
        <f>IF(A139="","",IF((1+A139)&lt;Input_!$C$36,1+A139,""))</f>
        <v/>
      </c>
      <c r="H140" s="250" t="str">
        <f>IF(B140="","",IF(B140&gt;-0.0001,IF(G140&gt;0.0001,+G140,IF((+#REF!-#REF!)/(#REF!-#REF!)&gt;1,1,(MAX(0,(+#REF!-#REF!)/(#REF!-#REF!))))),""))</f>
        <v/>
      </c>
      <c r="I140" t="str">
        <f>IF(B140="","",IF(B140&gt;-0.0001,IF((+#REF!-#REF!)&lt;0,0,+#REF!-#REF!),""))</f>
        <v/>
      </c>
      <c r="J140" t="str">
        <f>IF(B140="","",IF(B140&gt;-0.0001,IF((#REF!-#REF!)&lt;0,0,#REF!-#REF!),""))</f>
        <v/>
      </c>
      <c r="K140" t="str">
        <f t="shared" si="19"/>
        <v/>
      </c>
      <c r="O140" s="249" t="str">
        <f t="shared" si="34"/>
        <v/>
      </c>
    </row>
    <row r="141" spans="1:15" x14ac:dyDescent="0.2">
      <c r="A141" s="249" t="str">
        <f>IF(A140="","",IF((1+A140)&lt;Input_!$C$36,1+A140,""))</f>
        <v/>
      </c>
      <c r="H141" s="250" t="str">
        <f>IF(B141="","",IF(B141&gt;-0.0001,IF(G141&gt;0.0001,+G141,IF((+#REF!-#REF!)/(#REF!-#REF!)&gt;1,1,(MAX(0,(+#REF!-#REF!)/(#REF!-#REF!))))),""))</f>
        <v/>
      </c>
      <c r="I141" t="str">
        <f>IF(B141="","",IF(B141&gt;-0.0001,IF((+#REF!-#REF!)&lt;0,0,+#REF!-#REF!),""))</f>
        <v/>
      </c>
      <c r="J141" t="str">
        <f>IF(B141="","",IF(B141&gt;-0.0001,IF((#REF!-#REF!)&lt;0,0,#REF!-#REF!),""))</f>
        <v/>
      </c>
      <c r="K141" t="str">
        <f t="shared" si="19"/>
        <v/>
      </c>
      <c r="O141" s="249" t="str">
        <f t="shared" si="34"/>
        <v/>
      </c>
    </row>
    <row r="142" spans="1:15" x14ac:dyDescent="0.2">
      <c r="A142" s="249" t="str">
        <f>IF(A141="","",IF((1+A141)&lt;Input_!$C$36,1+A141,""))</f>
        <v/>
      </c>
      <c r="H142" s="250" t="str">
        <f>IF(B142="","",IF(B142&gt;-0.0001,IF(G142&gt;0.0001,+G142,IF((+#REF!-#REF!)/(#REF!-#REF!)&gt;1,1,(MAX(0,(+#REF!-#REF!)/(#REF!-#REF!))))),""))</f>
        <v/>
      </c>
      <c r="I142" t="str">
        <f>IF(B142="","",IF(B142&gt;-0.0001,IF((+#REF!-#REF!)&lt;0,0,+#REF!-#REF!),""))</f>
        <v/>
      </c>
      <c r="J142" t="str">
        <f>IF(B142="","",IF(B142&gt;-0.0001,IF((#REF!-#REF!)&lt;0,0,#REF!-#REF!),""))</f>
        <v/>
      </c>
      <c r="K142" t="str">
        <f t="shared" si="19"/>
        <v/>
      </c>
      <c r="O142" s="249" t="str">
        <f t="shared" si="34"/>
        <v/>
      </c>
    </row>
    <row r="143" spans="1:15" x14ac:dyDescent="0.2">
      <c r="A143" s="249" t="str">
        <f>IF(A142="","",IF((1+A142)&lt;Input_!$C$36,1+A142,""))</f>
        <v/>
      </c>
      <c r="H143" s="250" t="str">
        <f>IF(B143="","",IF(B143&gt;-0.0001,IF(G143&gt;0.0001,+G143,IF((+#REF!-#REF!)/(#REF!-#REF!)&gt;1,1,(MAX(0,(+#REF!-#REF!)/(#REF!-#REF!))))),""))</f>
        <v/>
      </c>
      <c r="I143" t="str">
        <f>IF(B143="","",IF(B143&gt;-0.0001,IF((+#REF!-#REF!)&lt;0,0,+#REF!-#REF!),""))</f>
        <v/>
      </c>
      <c r="J143" t="str">
        <f>IF(B143="","",IF(B143&gt;-0.0001,IF((#REF!-#REF!)&lt;0,0,#REF!-#REF!),""))</f>
        <v/>
      </c>
      <c r="K143" t="str">
        <f t="shared" si="19"/>
        <v/>
      </c>
      <c r="O143" s="249" t="str">
        <f t="shared" si="34"/>
        <v/>
      </c>
    </row>
    <row r="144" spans="1:15" x14ac:dyDescent="0.2">
      <c r="A144" s="249" t="str">
        <f>IF(A143="","",IF((1+A143)&lt;Input_!$C$36,1+A143,""))</f>
        <v/>
      </c>
      <c r="H144" s="250" t="str">
        <f>IF(B144="","",IF(B144&gt;-0.0001,IF(G144&gt;0.0001,+G144,IF((+#REF!-#REF!)/(#REF!-#REF!)&gt;1,1,(MAX(0,(+#REF!-#REF!)/(#REF!-#REF!))))),""))</f>
        <v/>
      </c>
      <c r="I144" t="str">
        <f>IF(B144="","",IF(B144&gt;-0.0001,IF((+#REF!-#REF!)&lt;0,0,+#REF!-#REF!),""))</f>
        <v/>
      </c>
      <c r="J144" t="str">
        <f>IF(B144="","",IF(B144&gt;-0.0001,IF((#REF!-#REF!)&lt;0,0,#REF!-#REF!),""))</f>
        <v/>
      </c>
      <c r="K144" t="str">
        <f t="shared" si="19"/>
        <v/>
      </c>
      <c r="O144" s="249" t="str">
        <f t="shared" si="34"/>
        <v/>
      </c>
    </row>
    <row r="145" spans="1:15" x14ac:dyDescent="0.2">
      <c r="A145" s="249" t="str">
        <f>IF(A144="","",IF((1+A144)&lt;Input_!$C$36,1+A144,""))</f>
        <v/>
      </c>
      <c r="H145" s="250" t="str">
        <f>IF(B145="","",IF(B145&gt;-0.0001,IF(G145&gt;0.0001,+G145,IF((+#REF!-#REF!)/(#REF!-#REF!)&gt;1,1,(MAX(0,(+#REF!-#REF!)/(#REF!-#REF!))))),""))</f>
        <v/>
      </c>
      <c r="I145" t="str">
        <f>IF(B145="","",IF(B145&gt;-0.0001,IF((+#REF!-#REF!)&lt;0,0,+#REF!-#REF!),""))</f>
        <v/>
      </c>
      <c r="J145" t="str">
        <f>IF(B145="","",IF(B145&gt;-0.0001,IF((#REF!-#REF!)&lt;0,0,#REF!-#REF!),""))</f>
        <v/>
      </c>
      <c r="K145" t="str">
        <f t="shared" si="19"/>
        <v/>
      </c>
      <c r="O145" s="249" t="str">
        <f t="shared" si="34"/>
        <v/>
      </c>
    </row>
    <row r="146" spans="1:15" x14ac:dyDescent="0.2">
      <c r="A146" s="249" t="str">
        <f>IF(A145="","",IF((1+A145)&lt;Input_!$C$36,1+A145,""))</f>
        <v/>
      </c>
      <c r="H146" s="250" t="str">
        <f>IF(B146="","",IF(B146&gt;-0.0001,IF(G146&gt;0.0001,+G146,IF((+#REF!-#REF!)/(#REF!-#REF!)&gt;1,1,(MAX(0,(+#REF!-#REF!)/(#REF!-#REF!))))),""))</f>
        <v/>
      </c>
      <c r="I146" t="str">
        <f>IF(B146="","",IF(B146&gt;-0.0001,IF((+#REF!-#REF!)&lt;0,0,+#REF!-#REF!),""))</f>
        <v/>
      </c>
      <c r="J146" t="str">
        <f>IF(B146="","",IF(B146&gt;-0.0001,IF((#REF!-#REF!)&lt;0,0,#REF!-#REF!),""))</f>
        <v/>
      </c>
      <c r="K146" t="str">
        <f t="shared" ref="K146:K167" si="38">IF(E146&gt;0.001,MIN(J145+D146,E146),"")</f>
        <v/>
      </c>
      <c r="O146" s="249" t="str">
        <f t="shared" si="34"/>
        <v/>
      </c>
    </row>
    <row r="147" spans="1:15" x14ac:dyDescent="0.2">
      <c r="A147" s="249" t="str">
        <f>IF(A146="","",IF((1+A146)&lt;Input_!$C$36,1+A146,""))</f>
        <v/>
      </c>
      <c r="H147" s="250" t="str">
        <f>IF(B147="","",IF(B147&gt;-0.0001,IF(G147&gt;0.0001,+G147,IF((+#REF!-#REF!)/(#REF!-#REF!)&gt;1,1,(MAX(0,(+#REF!-#REF!)/(#REF!-#REF!))))),""))</f>
        <v/>
      </c>
      <c r="I147" t="str">
        <f>IF(B147="","",IF(B147&gt;-0.0001,IF((+#REF!-#REF!)&lt;0,0,+#REF!-#REF!),""))</f>
        <v/>
      </c>
      <c r="J147" t="str">
        <f>IF(B147="","",IF(B147&gt;-0.0001,IF((#REF!-#REF!)&lt;0,0,#REF!-#REF!),""))</f>
        <v/>
      </c>
      <c r="K147" t="str">
        <f t="shared" si="38"/>
        <v/>
      </c>
      <c r="O147" s="249" t="str">
        <f t="shared" si="34"/>
        <v/>
      </c>
    </row>
    <row r="148" spans="1:15" x14ac:dyDescent="0.2">
      <c r="A148" s="249" t="str">
        <f>IF(A147="","",IF((1+A147)&lt;Input_!$C$36,1+A147,""))</f>
        <v/>
      </c>
      <c r="H148" s="250" t="str">
        <f>IF(B148="","",IF(B148&gt;-0.0001,IF(G148&gt;0.0001,+G148,IF((+#REF!-#REF!)/(#REF!-#REF!)&gt;1,1,(MAX(0,(+#REF!-#REF!)/(#REF!-#REF!))))),""))</f>
        <v/>
      </c>
      <c r="I148" t="str">
        <f>IF(B148="","",IF(B148&gt;-0.0001,IF((+#REF!-#REF!)&lt;0,0,+#REF!-#REF!),""))</f>
        <v/>
      </c>
      <c r="J148" t="str">
        <f>IF(B148="","",IF(B148&gt;-0.0001,IF((#REF!-#REF!)&lt;0,0,#REF!-#REF!),""))</f>
        <v/>
      </c>
      <c r="K148" t="str">
        <f t="shared" si="38"/>
        <v/>
      </c>
      <c r="O148" s="249" t="str">
        <f t="shared" si="34"/>
        <v/>
      </c>
    </row>
    <row r="149" spans="1:15" x14ac:dyDescent="0.2">
      <c r="A149" s="249" t="str">
        <f>IF(A148="","",IF((1+A148)&lt;Input_!$C$36,1+A148,""))</f>
        <v/>
      </c>
      <c r="H149" s="250" t="str">
        <f>IF(B149="","",IF(B149&gt;-0.0001,IF(G149&gt;0.0001,+G149,IF((+#REF!-#REF!)/(#REF!-#REF!)&gt;1,1,(MAX(0,(+#REF!-#REF!)/(#REF!-#REF!))))),""))</f>
        <v/>
      </c>
      <c r="I149" t="str">
        <f>IF(B149="","",IF(B149&gt;-0.0001,IF((+#REF!-#REF!)&lt;0,0,+#REF!-#REF!),""))</f>
        <v/>
      </c>
      <c r="J149" t="str">
        <f>IF(B149="","",IF(B149&gt;-0.0001,IF((#REF!-#REF!)&lt;0,0,#REF!-#REF!),""))</f>
        <v/>
      </c>
      <c r="K149" t="str">
        <f t="shared" si="38"/>
        <v/>
      </c>
      <c r="O149" s="249" t="str">
        <f t="shared" si="34"/>
        <v/>
      </c>
    </row>
    <row r="150" spans="1:15" x14ac:dyDescent="0.2">
      <c r="A150" s="249" t="str">
        <f>IF(A149="","",IF((1+A149)&lt;Input_!$C$36,1+A149,""))</f>
        <v/>
      </c>
      <c r="H150" s="250" t="str">
        <f>IF(B150="","",IF(B150&gt;-0.0001,IF(G150&gt;0.0001,+G150,IF((+#REF!-#REF!)/(#REF!-#REF!)&gt;1,1,(MAX(0,(+#REF!-#REF!)/(#REF!-#REF!))))),""))</f>
        <v/>
      </c>
      <c r="I150" t="str">
        <f>IF(B150="","",IF(B150&gt;-0.0001,IF((+#REF!-#REF!)&lt;0,0,+#REF!-#REF!),""))</f>
        <v/>
      </c>
      <c r="J150" t="str">
        <f>IF(B150="","",IF(B150&gt;-0.0001,IF((#REF!-#REF!)&lt;0,0,#REF!-#REF!),""))</f>
        <v/>
      </c>
      <c r="K150" t="str">
        <f t="shared" si="38"/>
        <v/>
      </c>
      <c r="O150" s="249" t="str">
        <f t="shared" si="34"/>
        <v/>
      </c>
    </row>
    <row r="151" spans="1:15" x14ac:dyDescent="0.2">
      <c r="A151" s="249" t="str">
        <f>IF(A150="","",IF((1+A150)&lt;Input_!$C$36,1+A150,""))</f>
        <v/>
      </c>
      <c r="H151" s="250" t="str">
        <f>IF(B151="","",IF(B151&gt;-0.0001,IF(G151&gt;0.0001,+G151,IF((+#REF!-#REF!)/(#REF!-#REF!)&gt;1,1,(MAX(0,(+#REF!-#REF!)/(#REF!-#REF!))))),""))</f>
        <v/>
      </c>
      <c r="I151" t="str">
        <f>IF(B151="","",IF(B151&gt;-0.0001,IF((+#REF!-#REF!)&lt;0,0,+#REF!-#REF!),""))</f>
        <v/>
      </c>
      <c r="J151" t="str">
        <f>IF(B151="","",IF(B151&gt;-0.0001,IF((#REF!-#REF!)&lt;0,0,#REF!-#REF!),""))</f>
        <v/>
      </c>
      <c r="K151" t="str">
        <f t="shared" si="38"/>
        <v/>
      </c>
      <c r="O151" s="249" t="str">
        <f t="shared" si="34"/>
        <v/>
      </c>
    </row>
    <row r="152" spans="1:15" x14ac:dyDescent="0.2">
      <c r="A152" s="249" t="str">
        <f>IF(A151="","",IF((1+A151)&lt;Input_!$C$36,1+A151,""))</f>
        <v/>
      </c>
      <c r="H152" s="250" t="str">
        <f>IF(B152="","",IF(B152&gt;-0.0001,IF(G152&gt;0.0001,+G152,IF((+#REF!-#REF!)/(#REF!-#REF!)&gt;1,1,(MAX(0,(+#REF!-#REF!)/(#REF!-#REF!))))),""))</f>
        <v/>
      </c>
      <c r="I152" t="str">
        <f>IF(B152="","",IF(B152&gt;-0.0001,IF((+#REF!-#REF!)&lt;0,0,+#REF!-#REF!),""))</f>
        <v/>
      </c>
      <c r="J152" t="str">
        <f>IF(B152="","",IF(B152&gt;-0.0001,IF((#REF!-#REF!)&lt;0,0,#REF!-#REF!),""))</f>
        <v/>
      </c>
      <c r="K152" t="str">
        <f t="shared" si="38"/>
        <v/>
      </c>
      <c r="O152" s="249" t="str">
        <f t="shared" si="34"/>
        <v/>
      </c>
    </row>
    <row r="153" spans="1:15" x14ac:dyDescent="0.2">
      <c r="A153" s="249" t="str">
        <f>IF(A152="","",IF((1+A152)&lt;Input_!$C$36,1+A152,""))</f>
        <v/>
      </c>
      <c r="H153" s="250" t="str">
        <f>IF(B153="","",IF(B153&gt;-0.0001,IF(G153&gt;0.0001,+G153,IF((+#REF!-#REF!)/(#REF!-#REF!)&gt;1,1,(MAX(0,(+#REF!-#REF!)/(#REF!-#REF!))))),""))</f>
        <v/>
      </c>
      <c r="I153" t="str">
        <f>IF(B153="","",IF(B153&gt;-0.0001,IF((+#REF!-#REF!)&lt;0,0,+#REF!-#REF!),""))</f>
        <v/>
      </c>
      <c r="J153" t="str">
        <f>IF(B153="","",IF(B153&gt;-0.0001,IF((#REF!-#REF!)&lt;0,0,#REF!-#REF!),""))</f>
        <v/>
      </c>
      <c r="K153" t="str">
        <f t="shared" si="38"/>
        <v/>
      </c>
      <c r="O153" s="249" t="str">
        <f t="shared" si="34"/>
        <v/>
      </c>
    </row>
    <row r="154" spans="1:15" x14ac:dyDescent="0.2">
      <c r="A154" s="249" t="str">
        <f>IF(A153="","",IF((1+A153)&lt;Input_!$C$36,1+A153,""))</f>
        <v/>
      </c>
      <c r="H154" s="250" t="str">
        <f>IF(B154="","",IF(B154&gt;-0.0001,IF(G154&gt;0.0001,+G154,IF((+#REF!-#REF!)/(#REF!-#REF!)&gt;1,1,(MAX(0,(+#REF!-#REF!)/(#REF!-#REF!))))),""))</f>
        <v/>
      </c>
      <c r="I154" t="str">
        <f>IF(B154="","",IF(B154&gt;-0.0001,IF((+#REF!-#REF!)&lt;0,0,+#REF!-#REF!),""))</f>
        <v/>
      </c>
      <c r="J154" t="str">
        <f>IF(B154="","",IF(B154&gt;-0.0001,IF((#REF!-#REF!)&lt;0,0,#REF!-#REF!),""))</f>
        <v/>
      </c>
      <c r="K154" t="str">
        <f t="shared" si="38"/>
        <v/>
      </c>
      <c r="O154" s="249" t="str">
        <f t="shared" si="34"/>
        <v/>
      </c>
    </row>
    <row r="155" spans="1:15" x14ac:dyDescent="0.2">
      <c r="A155" s="249" t="str">
        <f>IF(A154="","",IF((1+A154)&lt;Input_!$C$36,1+A154,""))</f>
        <v/>
      </c>
      <c r="H155" s="250" t="str">
        <f>IF(B155="","",IF(B155&gt;-0.0001,IF(G155&gt;0.0001,+G155,IF((+#REF!-#REF!)/(#REF!-#REF!)&gt;1,1,(MAX(0,(+#REF!-#REF!)/(#REF!-#REF!))))),""))</f>
        <v/>
      </c>
      <c r="I155" t="str">
        <f>IF(B155="","",IF(B155&gt;-0.0001,IF((+#REF!-#REF!)&lt;0,0,+#REF!-#REF!),""))</f>
        <v/>
      </c>
      <c r="J155" t="str">
        <f>IF(B155="","",IF(B155&gt;-0.0001,IF((#REF!-#REF!)&lt;0,0,#REF!-#REF!),""))</f>
        <v/>
      </c>
      <c r="K155" t="str">
        <f t="shared" si="38"/>
        <v/>
      </c>
      <c r="O155" s="249" t="str">
        <f t="shared" si="34"/>
        <v/>
      </c>
    </row>
    <row r="156" spans="1:15" x14ac:dyDescent="0.2">
      <c r="A156" s="249" t="str">
        <f>IF(A155="","",IF((1+A155)&lt;Input_!$C$36,1+A155,""))</f>
        <v/>
      </c>
      <c r="H156" s="250" t="str">
        <f>IF(B156="","",IF(B156&gt;-0.0001,IF(G156&gt;0.0001,+G156,IF((+#REF!-#REF!)/(#REF!-#REF!)&gt;1,1,(MAX(0,(+#REF!-#REF!)/(#REF!-#REF!))))),""))</f>
        <v/>
      </c>
      <c r="I156" t="str">
        <f>IF(B156="","",IF(B156&gt;-0.0001,IF((+#REF!-#REF!)&lt;0,0,+#REF!-#REF!),""))</f>
        <v/>
      </c>
      <c r="J156" t="str">
        <f>IF(B156="","",IF(B156&gt;-0.0001,IF((#REF!-#REF!)&lt;0,0,#REF!-#REF!),""))</f>
        <v/>
      </c>
      <c r="K156" t="str">
        <f t="shared" si="38"/>
        <v/>
      </c>
      <c r="O156" s="249" t="str">
        <f t="shared" si="34"/>
        <v/>
      </c>
    </row>
    <row r="157" spans="1:15" x14ac:dyDescent="0.2">
      <c r="A157" s="249" t="str">
        <f>IF(A156="","",IF((1+A156)&lt;Input_!$C$36,1+A156,""))</f>
        <v/>
      </c>
      <c r="H157" s="250" t="str">
        <f>IF(B157="","",IF(B157&gt;-0.0001,IF(G157&gt;0.0001,+G157,IF((+#REF!-#REF!)/(#REF!-#REF!)&gt;1,1,(MAX(0,(+#REF!-#REF!)/(#REF!-#REF!))))),""))</f>
        <v/>
      </c>
      <c r="I157" t="str">
        <f>IF(B157="","",IF(B157&gt;-0.0001,IF((+#REF!-#REF!)&lt;0,0,+#REF!-#REF!),""))</f>
        <v/>
      </c>
      <c r="J157" t="str">
        <f>IF(B157="","",IF(B157&gt;-0.0001,IF((#REF!-#REF!)&lt;0,0,#REF!-#REF!),""))</f>
        <v/>
      </c>
      <c r="K157" t="str">
        <f t="shared" si="38"/>
        <v/>
      </c>
      <c r="O157" s="249" t="str">
        <f t="shared" si="34"/>
        <v/>
      </c>
    </row>
    <row r="158" spans="1:15" x14ac:dyDescent="0.2">
      <c r="A158" s="249" t="str">
        <f>IF(A157="","",IF((1+A157)&lt;Input_!$C$36,1+A157,""))</f>
        <v/>
      </c>
      <c r="H158" s="250" t="str">
        <f>IF(B158="","",IF(B158&gt;-0.0001,IF(G158&gt;0.0001,+G158,IF((+#REF!-#REF!)/(#REF!-#REF!)&gt;1,1,(MAX(0,(+#REF!-#REF!)/(#REF!-#REF!))))),""))</f>
        <v/>
      </c>
      <c r="I158" t="str">
        <f>IF(B158="","",IF(B158&gt;-0.0001,IF((+#REF!-#REF!)&lt;0,0,+#REF!-#REF!),""))</f>
        <v/>
      </c>
      <c r="J158" t="str">
        <f>IF(B158="","",IF(B158&gt;-0.0001,IF((#REF!-#REF!)&lt;0,0,#REF!-#REF!),""))</f>
        <v/>
      </c>
      <c r="K158" t="str">
        <f t="shared" si="38"/>
        <v/>
      </c>
      <c r="O158" s="249" t="str">
        <f t="shared" si="34"/>
        <v/>
      </c>
    </row>
    <row r="159" spans="1:15" x14ac:dyDescent="0.2">
      <c r="A159" s="249" t="str">
        <f>IF(A158="","",IF((1+A158)&lt;Input_!$C$36,1+A158,""))</f>
        <v/>
      </c>
      <c r="H159" s="250" t="str">
        <f>IF(B159="","",IF(B159&gt;-0.0001,IF(G159&gt;0.0001,+G159,IF((+#REF!-#REF!)/(#REF!-#REF!)&gt;1,1,(MAX(0,(+#REF!-#REF!)/(#REF!-#REF!))))),""))</f>
        <v/>
      </c>
      <c r="I159" t="str">
        <f>IF(B159="","",IF(B159&gt;-0.0001,IF((+#REF!-#REF!)&lt;0,0,+#REF!-#REF!),""))</f>
        <v/>
      </c>
      <c r="J159" t="str">
        <f>IF(B159="","",IF(B159&gt;-0.0001,IF((#REF!-#REF!)&lt;0,0,#REF!-#REF!),""))</f>
        <v/>
      </c>
      <c r="K159" t="str">
        <f t="shared" si="38"/>
        <v/>
      </c>
      <c r="O159" s="249" t="str">
        <f t="shared" si="34"/>
        <v/>
      </c>
    </row>
    <row r="160" spans="1:15" x14ac:dyDescent="0.2">
      <c r="A160" s="249" t="str">
        <f>IF(A159="","",IF((1+A159)&lt;Input_!$C$36,1+A159,""))</f>
        <v/>
      </c>
      <c r="H160" s="250" t="str">
        <f>IF(B160="","",IF(B160&gt;-0.0001,IF(G160&gt;0.0001,+G160,IF((+#REF!-#REF!)/(#REF!-#REF!)&gt;1,1,(MAX(0,(+#REF!-#REF!)/(#REF!-#REF!))))),""))</f>
        <v/>
      </c>
      <c r="I160" t="str">
        <f>IF(B160="","",IF(B160&gt;-0.0001,IF((+#REF!-#REF!)&lt;0,0,+#REF!-#REF!),""))</f>
        <v/>
      </c>
      <c r="J160" t="str">
        <f>IF(B160="","",IF(B160&gt;-0.0001,IF((#REF!-#REF!)&lt;0,0,#REF!-#REF!),""))</f>
        <v/>
      </c>
      <c r="K160" t="str">
        <f t="shared" si="38"/>
        <v/>
      </c>
      <c r="O160" s="249" t="str">
        <f t="shared" si="34"/>
        <v/>
      </c>
    </row>
    <row r="161" spans="1:15" x14ac:dyDescent="0.2">
      <c r="A161" s="249" t="str">
        <f>IF(A160="","",IF((1+A160)&lt;Input_!$C$36,1+A160,""))</f>
        <v/>
      </c>
      <c r="H161" s="250" t="str">
        <f>IF(B161="","",IF(B161&gt;-0.0001,IF(G161&gt;0.0001,+G161,IF((+#REF!-#REF!)/(#REF!-#REF!)&gt;1,1,(MAX(0,(+#REF!-#REF!)/(#REF!-#REF!))))),""))</f>
        <v/>
      </c>
      <c r="I161" t="str">
        <f>IF(B161="","",IF(B161&gt;-0.0001,IF((+#REF!-#REF!)&lt;0,0,+#REF!-#REF!),""))</f>
        <v/>
      </c>
      <c r="J161" t="str">
        <f>IF(B161="","",IF(B161&gt;-0.0001,IF((#REF!-#REF!)&lt;0,0,#REF!-#REF!),""))</f>
        <v/>
      </c>
      <c r="K161" t="str">
        <f t="shared" si="38"/>
        <v/>
      </c>
      <c r="O161" s="249" t="str">
        <f t="shared" si="34"/>
        <v/>
      </c>
    </row>
    <row r="162" spans="1:15" x14ac:dyDescent="0.2">
      <c r="A162" s="249" t="str">
        <f>IF(A161="","",IF((1+A161)&lt;Input_!$C$36,1+A161,""))</f>
        <v/>
      </c>
      <c r="H162" s="250" t="str">
        <f>IF(B162="","",IF(B162&gt;-0.0001,IF(G162&gt;0.0001,+G162,IF((+#REF!-#REF!)/(#REF!-#REF!)&gt;1,1,(MAX(0,(+#REF!-#REF!)/(#REF!-#REF!))))),""))</f>
        <v/>
      </c>
      <c r="I162" t="str">
        <f>IF(B162="","",IF(B162&gt;-0.0001,IF((+#REF!-#REF!)&lt;0,0,+#REF!-#REF!),""))</f>
        <v/>
      </c>
      <c r="J162" t="str">
        <f>IF(B162="","",IF(B162&gt;-0.0001,IF((#REF!-#REF!)&lt;0,0,#REF!-#REF!),""))</f>
        <v/>
      </c>
      <c r="K162" t="str">
        <f t="shared" si="38"/>
        <v/>
      </c>
      <c r="O162" s="249" t="str">
        <f t="shared" si="34"/>
        <v/>
      </c>
    </row>
    <row r="163" spans="1:15" x14ac:dyDescent="0.2">
      <c r="A163" s="249" t="str">
        <f>IF(A162="","",IF((1+A162)&lt;Input_!$C$36,1+A162,""))</f>
        <v/>
      </c>
      <c r="H163" s="250" t="str">
        <f>IF(B163="","",IF(B163&gt;-0.0001,IF(G163&gt;0.0001,+G163,IF((+#REF!-#REF!)/(#REF!-#REF!)&gt;1,1,(MAX(0,(+#REF!-#REF!)/(#REF!-#REF!))))),""))</f>
        <v/>
      </c>
      <c r="I163" t="str">
        <f>IF(B163="","",IF(B163&gt;-0.0001,IF((+#REF!-#REF!)&lt;0,0,+#REF!-#REF!),""))</f>
        <v/>
      </c>
      <c r="J163" t="str">
        <f>IF(B163="","",IF(B163&gt;-0.0001,IF((#REF!-#REF!)&lt;0,0,#REF!-#REF!),""))</f>
        <v/>
      </c>
      <c r="K163" t="str">
        <f t="shared" si="38"/>
        <v/>
      </c>
      <c r="O163" s="249" t="str">
        <f t="shared" si="34"/>
        <v/>
      </c>
    </row>
    <row r="164" spans="1:15" x14ac:dyDescent="0.2">
      <c r="A164" s="249" t="str">
        <f>IF(A163="","",IF((1+A163)&lt;Input_!$C$36,1+A163,""))</f>
        <v/>
      </c>
      <c r="H164" s="250" t="str">
        <f>IF(B164="","",IF(B164&gt;-0.0001,IF(G164&gt;0.0001,+G164,IF((+#REF!-#REF!)/(#REF!-#REF!)&gt;1,1,(MAX(0,(+#REF!-#REF!)/(#REF!-#REF!))))),""))</f>
        <v/>
      </c>
      <c r="I164" t="str">
        <f>IF(B164="","",IF(B164&gt;-0.0001,IF((+#REF!-#REF!)&lt;0,0,+#REF!-#REF!),""))</f>
        <v/>
      </c>
      <c r="J164" t="str">
        <f>IF(B164="","",IF(B164&gt;-0.0001,IF((#REF!-#REF!)&lt;0,0,#REF!-#REF!),""))</f>
        <v/>
      </c>
      <c r="K164" t="str">
        <f t="shared" si="38"/>
        <v/>
      </c>
      <c r="O164" s="249" t="str">
        <f t="shared" si="34"/>
        <v/>
      </c>
    </row>
    <row r="165" spans="1:15" x14ac:dyDescent="0.2">
      <c r="A165" s="249" t="str">
        <f>IF(A164="","",IF((1+A164)&lt;Input_!$C$36,1+A164,""))</f>
        <v/>
      </c>
      <c r="H165" s="250" t="str">
        <f>IF(B165="","",IF(B165&gt;-0.0001,IF(G165&gt;0.0001,+G165,IF((+#REF!-#REF!)/(#REF!-#REF!)&gt;1,1,(MAX(0,(+#REF!-#REF!)/(#REF!-#REF!))))),""))</f>
        <v/>
      </c>
      <c r="I165" t="str">
        <f>IF(B165="","",IF(B165&gt;-0.0001,IF((+#REF!-#REF!)&lt;0,0,+#REF!-#REF!),""))</f>
        <v/>
      </c>
      <c r="J165" t="str">
        <f>IF(B165="","",IF(B165&gt;-0.0001,IF((#REF!-#REF!)&lt;0,0,#REF!-#REF!),""))</f>
        <v/>
      </c>
      <c r="K165" t="str">
        <f t="shared" si="38"/>
        <v/>
      </c>
      <c r="O165" s="249" t="str">
        <f t="shared" si="34"/>
        <v/>
      </c>
    </row>
    <row r="166" spans="1:15" x14ac:dyDescent="0.2">
      <c r="A166" s="249" t="str">
        <f>IF(A165="","",IF((1+A165)&lt;Input_!$C$36,1+A165,""))</f>
        <v/>
      </c>
      <c r="H166" s="250" t="str">
        <f>IF(B166="","",IF(B166&gt;-0.0001,IF(G166&gt;0.0001,+G166,IF((+#REF!-#REF!)/(#REF!-#REF!)&gt;1,1,(MAX(0,(+#REF!-#REF!)/(#REF!-#REF!))))),""))</f>
        <v/>
      </c>
      <c r="I166" t="str">
        <f>IF(B166="","",IF(B166&gt;-0.0001,IF((+#REF!-#REF!)&lt;0,0,+#REF!-#REF!),""))</f>
        <v/>
      </c>
      <c r="J166" t="str">
        <f>IF(B166="","",IF(B166&gt;-0.0001,IF((#REF!-#REF!)&lt;0,0,#REF!-#REF!),""))</f>
        <v/>
      </c>
      <c r="K166" t="str">
        <f t="shared" si="38"/>
        <v/>
      </c>
      <c r="O166" s="249" t="str">
        <f t="shared" si="34"/>
        <v/>
      </c>
    </row>
    <row r="167" spans="1:15" x14ac:dyDescent="0.2">
      <c r="A167" s="249" t="str">
        <f>IF(A166="","",IF((1+A166)&lt;Input_!$C$36,1+A166,""))</f>
        <v/>
      </c>
      <c r="H167" s="250" t="str">
        <f>IF(B167="","",IF(B167&gt;-0.0001,IF(G167&gt;0.0001,+G167,IF((+#REF!-#REF!)/(#REF!-#REF!)&gt;1,1,(MAX(0,(+#REF!-#REF!)/(#REF!-#REF!))))),""))</f>
        <v/>
      </c>
      <c r="I167" t="str">
        <f>IF(B167="","",IF(B167&gt;-0.0001,IF((+#REF!-#REF!)&lt;0,0,+#REF!-#REF!),""))</f>
        <v/>
      </c>
      <c r="J167" t="str">
        <f>IF(B167="","",IF(B167&gt;-0.0001,IF((#REF!-#REF!)&lt;0,0,#REF!-#REF!),""))</f>
        <v/>
      </c>
      <c r="K167" t="str">
        <f t="shared" si="38"/>
        <v/>
      </c>
      <c r="O167" s="249" t="str">
        <f t="shared" si="34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N21" sqref="N21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2" workbookViewId="0">
      <selection activeCell="J56" sqref="J56:J166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239</v>
      </c>
      <c r="B1" s="267" t="s">
        <v>240</v>
      </c>
      <c r="C1" s="267" t="s">
        <v>241</v>
      </c>
      <c r="D1" s="267" t="s">
        <v>242</v>
      </c>
      <c r="E1" s="267" t="s">
        <v>243</v>
      </c>
      <c r="F1" s="267" t="s">
        <v>244</v>
      </c>
      <c r="G1" s="267" t="s">
        <v>245</v>
      </c>
      <c r="H1" s="267" t="s">
        <v>246</v>
      </c>
      <c r="I1" s="267" t="s">
        <v>247</v>
      </c>
      <c r="J1" s="268" t="s">
        <v>457</v>
      </c>
      <c r="K1" s="267" t="s">
        <v>248</v>
      </c>
      <c r="L1" s="267" t="s">
        <v>249</v>
      </c>
      <c r="M1" s="267" t="s">
        <v>250</v>
      </c>
      <c r="N1" s="267" t="s">
        <v>251</v>
      </c>
      <c r="O1" s="267" t="s">
        <v>252</v>
      </c>
      <c r="P1" s="267" t="s">
        <v>253</v>
      </c>
      <c r="Q1" s="267" t="s">
        <v>254</v>
      </c>
      <c r="R1" s="267" t="s">
        <v>255</v>
      </c>
      <c r="S1" s="267" t="s">
        <v>256</v>
      </c>
      <c r="T1" s="267" t="s">
        <v>257</v>
      </c>
      <c r="U1" s="267" t="s">
        <v>258</v>
      </c>
    </row>
    <row r="2" spans="1:21" x14ac:dyDescent="0.2">
      <c r="A2" t="s">
        <v>259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260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261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262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263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264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265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266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267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268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269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270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271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272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273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274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275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276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277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278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279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280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281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282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283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284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285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286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287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288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289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290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291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292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293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294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295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296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297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298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299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300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301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302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303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304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305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306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307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308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309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310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311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312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313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314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315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316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317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318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319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320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321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322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323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324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325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326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327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328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329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330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331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332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333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334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335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336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337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338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339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340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341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342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343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344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345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346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347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348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349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350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351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352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353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354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355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356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357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358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359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360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361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362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363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364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365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366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367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368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369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370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371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372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373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374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375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376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377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378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379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380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381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382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383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384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385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386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387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388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389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390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391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392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393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394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395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396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397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398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399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400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401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402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403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404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405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406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407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408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409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410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411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412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413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414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415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416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417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418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419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420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421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422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423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424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425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426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427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428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429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430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431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432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433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434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435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436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437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438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439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440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441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442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443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444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445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446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447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448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449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450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451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452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453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454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455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456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5" workbookViewId="0">
      <selection activeCell="D12" sqref="D12:D129"/>
    </sheetView>
  </sheetViews>
  <sheetFormatPr defaultRowHeight="12.75" x14ac:dyDescent="0.2"/>
  <cols>
    <col min="1" max="1" width="10.85546875" customWidth="1"/>
  </cols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45437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45437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0.25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0.25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0.25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0.25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0.25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0.25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0.25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0.25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0.25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0.25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0.25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0.25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0.25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0.25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0.28166666666666668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0.28166666666666668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0.31333333333333335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0.31333333333333335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0.34500000000000003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0.34500000000000003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0.37666666666666671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0.37666666666666671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0.40833333333333338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0.40833333333333338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0.44000000000000006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0.44000000000000006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0.47166666666666673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0.47166666666666673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0.50333333333333341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0.50333333333333341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0.53500000000000003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0.53500000000000003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0.56666666666666665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0.56666666666666665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0.59833333333333327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0.59833333333333327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0.62999999999999989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0.62999999999999989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0.66166666666666651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0.66166666666666651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0.69333333333333313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0.69333333333333313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0.72499999999999976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0.72499999999999976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0.75666666666666638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0.75666666666666638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0.788333333333333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0.788333333333333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0.81999999999999962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0.81999999999999962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0.85166666666666624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0.85166666666666624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0.88333333333333286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0.88333333333333286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0.91499999999999948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0.91499999999999948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0.9466666666666661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0.9466666666666661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0.97833333333333272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0.97833333333333272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1.0099999999999993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1.0099999999999993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1.0416666666666661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1.0416666666666661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1.0733333333333328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1.0733333333333328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1.1049999999999995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1.1049999999999995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1.1366666666666663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1.1366666666666663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1.168333333333333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1.168333333333333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1.1999999999999997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1.1999999999999997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1.2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1.2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1.2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1.2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1.2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1.2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1.2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1.2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1.2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1.2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1.2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1.176923076923077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1.176923076923077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1.153846153846154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1.153846153846154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1.130769230769231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1.130769230769231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1.107692307692308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1.107692307692308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1.084615384615385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1.084615384615385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1.061538461538462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1.061538461538462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1.038461538461539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1.038461538461539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1.015384615384616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1.015384615384616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0.99230769230769289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0.99230769230769289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0.96923076923076978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0.96923076923076978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0.94615384615384668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0.94615384615384668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0.92307692307692357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0.92307692307692357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0.90000000000000047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0.90000000000000047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0.87692307692307736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0.87692307692307736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0.85384615384615425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0.85384615384615425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0.83076923076923115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0.83076923076923115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0.80769230769230804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0.80769230769230804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0.78461538461538494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0.78461538461538494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0.76153846153846183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0.76153846153846183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0.73846153846153872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0.73846153846153872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0.71538461538461562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0.71538461538461562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0.69230769230769251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0.69230769230769251</v>
      </c>
      <c r="E124" t="str">
        <f>IF(Budget!G128&lt;Budget!$F$4,'Crop Coeff'!D124*Budget!G128/Budget!$F$4,'Crop Coeff'!D124)</f>
        <v/>
      </c>
    </row>
    <row r="125" spans="1:5" x14ac:dyDescent="0.2">
      <c r="A125" s="249">
        <f>IF(A124&lt;Input_!$C$36,'Crop Coeff_'!A124+1,"")</f>
        <v>45544</v>
      </c>
      <c r="B125">
        <f>+IF(A125="","",IF(A125&lt;Input_!$C$29,Input_!$C$38,IF(A125&gt;Input_!$C$32,IF(A125&lt;Input_!$C$34,Input_!$C$40,B124-Input_!$C$78),MIN(B124+Input_!$C$77,Input_!C$40))))</f>
        <v>0.66923076923076941</v>
      </c>
      <c r="C125" s="249">
        <f>IF(C124&lt;Input_!$C$36,'Crop Coeff_'!C124+1,"")</f>
        <v>45544</v>
      </c>
      <c r="D125">
        <f>+IF(C125="","",IF(C125&lt;Input_!$C$29,Input_!$C$38,IF(C125&gt;Input_!$C$32,IF(C125&lt;Input_!$C$34,Input_!$C$40,D124-Input_!$C$78),MIN(D124+Input_!$C$77,Input_!$C$40))))</f>
        <v>0.66923076923076941</v>
      </c>
      <c r="E125" t="str">
        <f>IF(Budget!G129&lt;Budget!$F$4,'Crop Coeff'!D125*Budget!G129/Budget!$F$4,'Crop Coeff'!D125)</f>
        <v/>
      </c>
    </row>
    <row r="126" spans="1:5" x14ac:dyDescent="0.2">
      <c r="A126" s="249">
        <f>IF(A125&lt;Input_!$C$36,'Crop Coeff_'!A125+1,"")</f>
        <v>45545</v>
      </c>
      <c r="B126">
        <f>+IF(A126="","",IF(A126&lt;Input_!$C$29,Input_!$C$38,IF(A126&gt;Input_!$C$32,IF(A126&lt;Input_!$C$34,Input_!$C$40,B125-Input_!$C$78),MIN(B125+Input_!$C$77,Input_!C$40))))</f>
        <v>0.6461538461538463</v>
      </c>
      <c r="C126" s="249">
        <f>IF(C125&lt;Input_!$C$36,'Crop Coeff_'!C125+1,"")</f>
        <v>45545</v>
      </c>
      <c r="D126">
        <f>+IF(C126="","",IF(C126&lt;Input_!$C$29,Input_!$C$38,IF(C126&gt;Input_!$C$32,IF(C126&lt;Input_!$C$34,Input_!$C$40,D125-Input_!$C$78),MIN(D125+Input_!$C$77,Input_!$C$40))))</f>
        <v>0.6461538461538463</v>
      </c>
      <c r="E126" t="str">
        <f>IF(Budget!G130&lt;Budget!$F$4,'Crop Coeff'!D126*Budget!G130/Budget!$F$4,'Crop Coeff'!D126)</f>
        <v/>
      </c>
    </row>
    <row r="127" spans="1:5" x14ac:dyDescent="0.2">
      <c r="A127" s="249">
        <f>IF(A126&lt;Input_!$C$36,'Crop Coeff_'!A126+1,"")</f>
        <v>45546</v>
      </c>
      <c r="B127">
        <f>+IF(A127="","",IF(A127&lt;Input_!$C$29,Input_!$C$38,IF(A127&gt;Input_!$C$32,IF(A127&lt;Input_!$C$34,Input_!$C$40,B126-Input_!$C$78),MIN(B126+Input_!$C$77,Input_!C$40))))</f>
        <v>0.62307692307692319</v>
      </c>
      <c r="C127" s="249">
        <f>IF(C126&lt;Input_!$C$36,'Crop Coeff_'!C126+1,"")</f>
        <v>45546</v>
      </c>
      <c r="D127">
        <f>+IF(C127="","",IF(C127&lt;Input_!$C$29,Input_!$C$38,IF(C127&gt;Input_!$C$32,IF(C127&lt;Input_!$C$34,Input_!$C$40,D126-Input_!$C$78),MIN(D126+Input_!$C$77,Input_!$C$40))))</f>
        <v>0.62307692307692319</v>
      </c>
      <c r="E127" t="str">
        <f>IF(Budget!G131&lt;Budget!$F$4,'Crop Coeff'!D127*Budget!G131/Budget!$F$4,'Crop Coeff'!D127)</f>
        <v/>
      </c>
    </row>
    <row r="128" spans="1:5" x14ac:dyDescent="0.2">
      <c r="A128" s="249">
        <f>IF(A127&lt;Input_!$C$36,'Crop Coeff_'!A127+1,"")</f>
        <v>45547</v>
      </c>
      <c r="B128">
        <f>+IF(A128="","",IF(A128&lt;Input_!$C$29,Input_!$C$38,IF(A128&gt;Input_!$C$32,IF(A128&lt;Input_!$C$34,Input_!$C$40,B127-Input_!$C$78),MIN(B127+Input_!$C$77,Input_!C$40))))</f>
        <v>0.60000000000000009</v>
      </c>
      <c r="C128" s="249">
        <f>IF(C127&lt;Input_!$C$36,'Crop Coeff_'!C127+1,"")</f>
        <v>45547</v>
      </c>
      <c r="D128">
        <f>+IF(C128="","",IF(C128&lt;Input_!$C$29,Input_!$C$38,IF(C128&gt;Input_!$C$32,IF(C128&lt;Input_!$C$34,Input_!$C$40,D127-Input_!$C$78),MIN(D127+Input_!$C$77,Input_!$C$40))))</f>
        <v>0.60000000000000009</v>
      </c>
      <c r="E128" t="str">
        <f>IF(Budget!G132&lt;Budget!$F$4,'Crop Coeff'!D128*Budget!G132/Budget!$F$4,'Crop Coeff'!D128)</f>
        <v/>
      </c>
    </row>
    <row r="129" spans="1:5" x14ac:dyDescent="0.2">
      <c r="A129" s="249">
        <f>IF(A128&lt;Input_!$C$36,'Crop Coeff_'!A128+1,"")</f>
        <v>45548</v>
      </c>
      <c r="B129">
        <f>+IF(A129="","",IF(A129&lt;Input_!$C$29,Input_!$C$38,IF(A129&gt;Input_!$C$32,IF(A129&lt;Input_!$C$34,Input_!$C$40,B128-Input_!$C$78),MIN(B128+Input_!$C$77,Input_!C$40))))</f>
        <v>0.57692307692307698</v>
      </c>
      <c r="C129" s="249">
        <f>IF(C128&lt;Input_!$C$36,'Crop Coeff_'!C128+1,"")</f>
        <v>45548</v>
      </c>
      <c r="D129">
        <f>+IF(C129="","",IF(C129&lt;Input_!$C$29,Input_!$C$38,IF(C129&gt;Input_!$C$32,IF(C129&lt;Input_!$C$34,Input_!$C$40,D128-Input_!$C$78),MIN(D128+Input_!$C$77,Input_!$C$40))))</f>
        <v>0.57692307692307698</v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2024-10-29T22:10:25Z</dcterms:modified>
</cp:coreProperties>
</file>