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4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7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8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9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0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1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22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23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24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25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26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27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28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9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30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7747A318-9F56-4F07-AC7B-9637FD427FDE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  <sheet name="Week 29" sheetId="45" r:id="rId3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5" l="1"/>
  <c r="E14" i="45" s="1"/>
  <c r="B8" i="45"/>
  <c r="D8" i="45" s="1"/>
  <c r="F8" i="45" s="1"/>
  <c r="E212" i="12"/>
  <c r="I27" i="41"/>
  <c r="I28" i="41"/>
  <c r="I29" i="41"/>
  <c r="I30" i="41"/>
  <c r="H27" i="41"/>
  <c r="H28" i="41"/>
  <c r="H29" i="41"/>
  <c r="H30" i="41"/>
  <c r="G27" i="41"/>
  <c r="G28" i="41"/>
  <c r="G29" i="41"/>
  <c r="G30" i="41"/>
  <c r="G26" i="41"/>
  <c r="E28" i="41"/>
  <c r="E29" i="41"/>
  <c r="E30" i="41"/>
  <c r="E27" i="41"/>
  <c r="B13" i="45"/>
  <c r="E13" i="45" s="1"/>
  <c r="B6" i="45"/>
  <c r="E211" i="12"/>
  <c r="E210" i="12"/>
  <c r="E209" i="12"/>
  <c r="E208" i="12"/>
  <c r="D6" i="45"/>
  <c r="F6" i="45" s="1"/>
  <c r="E207" i="12"/>
  <c r="E206" i="12"/>
  <c r="E205" i="12"/>
  <c r="E204" i="12"/>
  <c r="E16" i="45"/>
  <c r="E15" i="45"/>
  <c r="E12" i="45"/>
  <c r="F7" i="45"/>
  <c r="B7" i="45"/>
  <c r="C16" i="45"/>
  <c r="C15" i="45"/>
  <c r="C14" i="45"/>
  <c r="C13" i="45"/>
  <c r="C12" i="45"/>
  <c r="B14" i="44"/>
  <c r="E14" i="44" s="1"/>
  <c r="B13" i="44"/>
  <c r="B12" i="45"/>
  <c r="D12" i="45" s="1"/>
  <c r="E7" i="45"/>
  <c r="D7" i="45"/>
  <c r="C7" i="45"/>
  <c r="D16" i="45"/>
  <c r="B16" i="45"/>
  <c r="B15" i="45"/>
  <c r="E203" i="12"/>
  <c r="E202" i="12"/>
  <c r="F6" i="44"/>
  <c r="F7" i="44"/>
  <c r="F8" i="44"/>
  <c r="D7" i="44"/>
  <c r="D8" i="44"/>
  <c r="D6" i="44"/>
  <c r="B8" i="44"/>
  <c r="C8" i="44" s="1"/>
  <c r="B6" i="44"/>
  <c r="C6" i="44" s="1"/>
  <c r="E200" i="12"/>
  <c r="E199" i="12"/>
  <c r="E198" i="12"/>
  <c r="E197" i="12"/>
  <c r="B12" i="44"/>
  <c r="E12" i="44" s="1"/>
  <c r="E8" i="44"/>
  <c r="B7" i="44"/>
  <c r="E195" i="12"/>
  <c r="E196" i="12"/>
  <c r="E194" i="12"/>
  <c r="E16" i="44"/>
  <c r="E15" i="44"/>
  <c r="E13" i="44"/>
  <c r="C16" i="44"/>
  <c r="C15" i="44"/>
  <c r="C14" i="44"/>
  <c r="C13" i="44"/>
  <c r="C12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C8" i="45" l="1"/>
  <c r="E8" i="45"/>
  <c r="E6" i="45"/>
  <c r="D14" i="45"/>
  <c r="C6" i="45"/>
  <c r="D13" i="45"/>
  <c r="D15" i="45"/>
  <c r="E7" i="44"/>
  <c r="E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<sst xmlns="http://schemas.openxmlformats.org/spreadsheetml/2006/main" count="1466" uniqueCount="359">
  <si>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</si>
  <si>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</si>
  <si>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</si>
  <si>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</si>
  <si>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</si>
  <si>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</si>
  <si>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</si>
  <si>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</si>
  <si>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</si>
  <si>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</si>
  <si>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</si>
  <si>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</si>
  <si>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</si>
  <si>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</si>
  <si>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</si>
  <si>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</si>
  <si>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</si>
  <si>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</si>
  <si>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</si>
  <si>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</si>
  <si>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</si>
  <si>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</si>
  <si>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</si>
  <si>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</si>
  <si>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</si>
  <si>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</si>
  <si>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</si>
  <si>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</si>
  <si>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</si>
  <si>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</si>
  <si>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</si>
  <si>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</si>
  <si>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</si>
  <si>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</si>
  <si>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</si>
  <si>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</si>
  <si>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</si>
  <si>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</si>
  <si>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</si>
  <si>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</si>
  <si>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</si>
  <si>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</si>
  <si>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</si>
  <si>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</si>
  <si>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</si>
  <si>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</si>
  <si>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</si>
  <si>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</si>
  <si>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</si>
  <si>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</si>
  <si>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</si>
  <si>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</si>
  <si>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</si>
  <si>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</si>
  <si>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</si>
  <si>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</si>
  <si>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</si>
  <si>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</si>
  <si>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</si>
  <si>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</si>
  <si>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</si>
  <si>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</si>
  <si>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</si>
  <si>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</si>
  <si>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</si>
  <si>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</si>
  <si>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</si>
  <si>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</si>
  <si>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</si>
  <si>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</si>
  <si>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</si>
  <si>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</si>
  <si>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</si>
  <si>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</si>
  <si>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</si>
  <si>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</si>
  <si>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</si>
  <si>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</si>
  <si>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</si>
  <si>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</si>
  <si>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</si>
  <si>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</si>
  <si>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</si>
  <si>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</si>
  <si>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</si>
  <si>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</si>
  <si>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</si>
  <si>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</si>
  <si>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</si>
  <si>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</si>
  <si>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</si>
  <si>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</si>
  <si>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</si>
  <si>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</si>
  <si>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</si>
  <si>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</si>
  <si>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</si>
  <si>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</si>
  <si>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</si>
  <si>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</si>
  <si>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</si>
  <si>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</si>
  <si>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</si>
  <si>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</si>
  <si>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</si>
  <si>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</si>
  <si>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</si>
  <si>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</si>
  <si>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</si>
  <si>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</si>
  <si>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</si>
  <si>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</si>
  <si>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</si>
  <si>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</si>
  <si>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</si>
  <si>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</si>
  <si>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</si>
  <si>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</si>
  <si>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</si>
  <si>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</si>
  <si>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</si>
  <si>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</si>
  <si>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</si>
  <si>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</si>
  <si>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</si>
  <si>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</si>
  <si>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</si>
  <si>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</si>
  <si>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</si>
  <si>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</si>
  <si>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</si>
  <si>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</si>
  <si>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</si>
  <si>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</si>
  <si>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</si>
  <si>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</si>
  <si>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</si>
  <si>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</si>
  <si>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</si>
  <si>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</si>
  <si>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</si>
  <si>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</si>
  <si>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</si>
  <si>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</si>
  <si>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</si>
  <si>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</si>
  <si>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</si>
  <si>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</si>
  <si>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</si>
  <si>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</si>
  <si>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</si>
  <si>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</si>
  <si>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</si>
  <si>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</si>
  <si>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</si>
  <si>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</si>
  <si>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</si>
  <si>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</si>
  <si>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</si>
  <si>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</si>
  <si>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</si>
  <si>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</si>
  <si>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</si>
  <si>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</si>
  <si>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</si>
  <si>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</si>
  <si>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</si>
  <si>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</si>
  <si>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</si>
  <si>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</si>
  <si>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</si>
  <si>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</si>
  <si>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</si>
  <si>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</si>
  <si>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</si>
  <si>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</si>
  <si>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</si>
  <si>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</si>
  <si>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</si>
  <si>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</si>
  <si>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</si>
  <si>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</si>
  <si>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</si>
  <si>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</si>
  <si>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</si>
  <si>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</si>
  <si>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</si>
  <si>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</si>
  <si>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</si>
  <si>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</si>
  <si>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</si>
  <si>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</si>
  <si>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</si>
  <si>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</si>
  <si>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</si>
  <si>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</si>
  <si>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</si>
  <si>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</si>
  <si>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</si>
  <si>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</si>
  <si>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</si>
  <si>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</si>
  <si>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</si>
  <si>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</si>
  <si>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</si>
  <si>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</si>
  <si>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</si>
  <si>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</si>
  <si>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</si>
  <si>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</si>
  <si>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</si>
  <si>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</si>
  <si>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</si>
  <si>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</si>
  <si>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</si>
  <si>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</si>
  <si>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</si>
  <si>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</si>
  <si>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</si>
  <si>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</si>
  <si>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</si>
  <si>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</si>
  <si>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</si>
  <si>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</si>
  <si>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</si>
  <si>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</si>
  <si>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</si>
  <si>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</si>
  <si>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</si>
  <si>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</si>
  <si>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</si>
  <si>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</si>
  <si>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</si>
  <si>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</si>
  <si>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</si>
  <si>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</si>
  <si>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</si>
  <si>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</si>
  <si>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</si>
  <si>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</si>
  <si>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</si>
  <si>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</si>
  <si>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</si>
  <si>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</si>
  <si>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</si>
  <si>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</si>
  <si>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</si>
  <si>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</si>
  <si>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</si>
  <si>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</si>
  <si>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</si>
  <si>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</si>
  <si>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</si>
  <si>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</si>
  <si>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</si>
  <si>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</si>
  <si>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</si>
  <si>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</si>
  <si>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</si>
  <si>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</si>
  <si>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</si>
  <si>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</si>
  <si>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</si>
  <si>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</si>
  <si>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</si>
  <si>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</si>
  <si>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</si>
  <si>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</si>
  <si>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</si>
  <si>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</si>
  <si>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</si>
  <si>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</si>
  <si>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</si>
  <si>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</si>
  <si>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</si>
  <si>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</si>
  <si>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</si>
  <si>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</si>
  <si>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</si>
  <si>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</si>
  <si>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</si>
  <si>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</si>
  <si>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</si>
  <si>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</si>
  <si>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</si>
  <si>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</si>
  <si>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</si>
  <si>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</si>
  <si>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</si>
  <si>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</si>
  <si>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</si>
  <si>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</si>
  <si>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</si>
  <si>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</si>
  <si>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</si>
  <si>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</si>
  <si>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</si>
  <si>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</si>
  <si>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</si>
  <si>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</si>
  <si>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</si>
  <si>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</si>
  <si>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</si>
  <si>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</si>
  <si>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</si>
  <si>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</si>
  <si>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</si>
  <si>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</si>
  <si>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</si>
  <si>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</si>
  <si>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</si>
  <si>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</si>
  <si>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</si>
  <si>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</si>
  <si>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</si>
  <si>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</si>
  <si>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</si>
  <si>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</si>
  <si>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</si>
  <si>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</si>
  <si>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</si>
  <si>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</si>
  <si>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</si>
  <si>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</si>
  <si>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</si>
  <si>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</si>
  <si>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</si>
  <si>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</si>
  <si>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</si>
  <si>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</si>
  <si>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</si>
  <si>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</si>
  <si>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</si>
  <si>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</si>
  <si>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</si>
  <si>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</si>
  <si>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</si>
  <si>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</si>
  <si>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</si>
  <si>
    <t>Trigger und Funkmodul für den Controller vorbereitet, Dokumentation</t>
  </si>
  <si>
    <t>Raspberry Pi als Router in Betrieb nehmen</t>
  </si>
  <si>
    <t>Controller PCB bestücken</t>
  </si>
  <si>
    <t>Überstunden</t>
  </si>
  <si>
    <t>Week 29</t>
  </si>
  <si>
    <t>18.03.2024 - 24.03.2024</t>
  </si>
  <si>
    <t>fertigbestücken</t>
  </si>
  <si>
    <t>Controller PCB bestückt</t>
  </si>
  <si>
    <t xml:space="preserve">Alle Roboter PCBs bestückt </t>
  </si>
  <si>
    <t>Testing mit Controller PCB</t>
  </si>
  <si>
    <t>Verbindung mit mehreren Robotern testen</t>
  </si>
  <si>
    <t>restlichen Controller bestücken</t>
  </si>
  <si>
    <t>OLED-Display und Farbsensor eingebaut, Fehlersuche, vorbereitet</t>
  </si>
  <si>
    <t>Debugging: Verbindung von mehreren Robotern und Controllern mit Server</t>
  </si>
  <si>
    <t>Alle Platinen fertigstellen</t>
  </si>
  <si>
    <t>Fertigstellung, Testung</t>
  </si>
  <si>
    <t>Debugging der Kommunikation mit allen</t>
  </si>
  <si>
    <t>(Fertig)</t>
  </si>
  <si>
    <t>Debugging u. Dokumentation</t>
  </si>
  <si>
    <t>Grenzen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</si>
</sst>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4" fontId="0" fillId="5" borderId="1" xfId="0" applyNumberFormat="1" applyFill="1" applyBorder="1"/>
    <xf numFmtId="0" fontId="1" fillId="7" borderId="9" xfId="0" applyFont="1" applyFill="1" applyBorder="1" applyAlignment="1">
      <alignment horizontal="left"/>
    </xf>
    <xf numFmtId="0" fontId="0" fillId="7" borderId="9" xfId="0" applyFill="1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1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0</c:v>
                </c:pt>
                <c:pt idx="1">
                  <c:v>186.79999999999998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0</c:v>
                </c:pt>
                <c:pt idx="1">
                  <c:v>182.7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612-985E-D50D0141E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612-985E-D50D0141E1F0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29'!$D$6,'Week 29'!$E$6)</c:f>
              <c:numCache>
                <c:formatCode>General</c:formatCode>
                <c:ptCount val="2"/>
                <c:pt idx="0">
                  <c:v>0</c:v>
                </c:pt>
                <c:pt idx="1">
                  <c:v>208.99999999999997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E-4612-985E-D50D0141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A-4492-A168-ABB0BD617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A-4492-A168-ABB0BD6175AF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29'!$D$7,'Week 29'!$E$7)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A-4492-A168-ABB0BD61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C-4CF8-8BA7-5E6F61017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C-4CF8-8BA7-5E6F610177D7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29'!$D$8,'Week 29'!$E$8)</c:f>
              <c:numCache>
                <c:formatCode>General</c:formatCode>
                <c:ptCount val="2"/>
                <c:pt idx="0">
                  <c:v>0</c:v>
                </c:pt>
                <c:pt idx="1">
                  <c:v>207.89999999999998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C-4CF8-8BA7-5E6F6101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29'!$F$12:$F$16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D-41B0-A99B-711CCF7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</a:t>
            </a:r>
            <a:r>
              <a:rPr lang="en-US" baseline="0"/>
              <a:t> Semester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Wochenaufzeichnung!$G$24:$G$30</c:f>
              <c:numCache>
                <c:formatCode>General</c:formatCode>
                <c:ptCount val="7"/>
                <c:pt idx="0">
                  <c:v>122.89999999999999</c:v>
                </c:pt>
                <c:pt idx="1">
                  <c:v>132.89999999999998</c:v>
                </c:pt>
                <c:pt idx="2">
                  <c:v>155.29999999999998</c:v>
                </c:pt>
                <c:pt idx="3">
                  <c:v>165.7</c:v>
                </c:pt>
                <c:pt idx="4">
                  <c:v>180.2</c:v>
                </c:pt>
                <c:pt idx="5">
                  <c:v>186.79999999999998</c:v>
                </c:pt>
                <c:pt idx="6">
                  <c:v>208.99999999999997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D-473D-9C1F-CA72FE8E9196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Wochenaufzeichnung!$H$24:$H$30</c:f>
              <c:numCache>
                <c:formatCode>General</c:formatCode>
                <c:ptCount val="7"/>
                <c:pt idx="0">
                  <c:v>79.199999999999989</c:v>
                </c:pt>
                <c:pt idx="1">
                  <c:v>79.199999999999989</c:v>
                </c:pt>
                <c:pt idx="2">
                  <c:v>101.6</c:v>
                </c:pt>
                <c:pt idx="3">
                  <c:v>105.39999999999999</c:v>
                </c:pt>
                <c:pt idx="4">
                  <c:v>109.19999999999999</c:v>
                </c:pt>
                <c:pt idx="5">
                  <c:v>110.19999999999999</c:v>
                </c:pt>
                <c:pt idx="6">
                  <c:v>110.19999999999999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D-473D-9C1F-CA72FE8E9196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Wochenaufzeichnung!$I$24:$I$30</c:f>
              <c:numCache>
                <c:formatCode>General</c:formatCode>
                <c:ptCount val="7"/>
                <c:pt idx="0">
                  <c:v>105.79999999999998</c:v>
                </c:pt>
                <c:pt idx="1">
                  <c:v>115.79999999999998</c:v>
                </c:pt>
                <c:pt idx="2">
                  <c:v>145.19999999999999</c:v>
                </c:pt>
                <c:pt idx="3">
                  <c:v>161.6</c:v>
                </c:pt>
                <c:pt idx="4">
                  <c:v>176.1</c:v>
                </c:pt>
                <c:pt idx="5">
                  <c:v>182.7</c:v>
                </c:pt>
                <c:pt idx="6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73D-9C1F-CA72FE8E9196}"/>
            </c:ext>
          </c:extLst>
        </c:ser>
        <c:ser>
          <c:idx val="3"/>
          <c:order val="3"/>
          <c:tx>
            <c:v>mind. Stunden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Wochenaufzeichnung!$A$40:$A$41</c:f>
              <c:numCache>
                <c:formatCode>General</c:formatCode>
                <c:ptCount val="2"/>
                <c:pt idx="0">
                  <c:v>23</c:v>
                </c:pt>
                <c:pt idx="1">
                  <c:v>32</c:v>
                </c:pt>
              </c:numCache>
            </c:numRef>
          </c:xVal>
          <c:yVal>
            <c:numRef>
              <c:f>Wochenaufzeichnung!$B$40:$B$41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CD-473D-9C1F-CA72FE8E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34399"/>
        <c:axId val="1055652639"/>
      </c:scatterChart>
      <c:valAx>
        <c:axId val="1055634399"/>
        <c:scaling>
          <c:orientation val="minMax"/>
          <c:max val="32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##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52639"/>
        <c:crosses val="autoZero"/>
        <c:crossBetween val="midCat"/>
        <c:minorUnit val="0.2"/>
      </c:valAx>
      <c:valAx>
        <c:axId val="1055652639"/>
        <c:scaling>
          <c:orientation val="minMax"/>
          <c:max val="2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3439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4" Type="http://schemas.openxmlformats.org/officeDocument/2006/relationships/chart" Target="../charts/chart7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4" Type="http://schemas.openxmlformats.org/officeDocument/2006/relationships/chart" Target="../charts/chart8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4" Type="http://schemas.openxmlformats.org/officeDocument/2006/relationships/chart" Target="../charts/chart9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chart" Target="../charts/chart94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7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Relationship Id="rId4" Type="http://schemas.openxmlformats.org/officeDocument/2006/relationships/chart" Target="../charts/chart9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4" Type="http://schemas.openxmlformats.org/officeDocument/2006/relationships/chart" Target="../charts/chart10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4" Type="http://schemas.openxmlformats.org/officeDocument/2006/relationships/chart" Target="../charts/chart106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4" Type="http://schemas.openxmlformats.org/officeDocument/2006/relationships/chart" Target="../charts/chart110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4" Type="http://schemas.openxmlformats.org/officeDocument/2006/relationships/chart" Target="../charts/chart1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4" Type="http://schemas.openxmlformats.org/officeDocument/2006/relationships/chart" Target="../charts/chart1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6273</xdr:colOff>
      <xdr:row>23</xdr:row>
      <xdr:rowOff>158847</xdr:rowOff>
    </xdr:from>
    <xdr:to>
      <xdr:col>17</xdr:col>
      <xdr:colOff>184878</xdr:colOff>
      <xdr:row>48</xdr:row>
      <xdr:rowOff>12309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DF7331-A783-1837-28ED-F301D6D9E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63FA4F-0300-48E7-B196-0AF93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A318E8-D86D-4F04-B883-DF04FEBC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29698A-10CE-4089-812B-4E58F2B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22CA4BB-9724-45A8-8C5C-98E534E9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212"/>
  <sheetViews>
    <sheetView tabSelected="1" zoomScale="85" zoomScaleNormal="85" workbookViewId="0">
      <selection activeCell="H215" sqref="H215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1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1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1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1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1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1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1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1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1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hidden="1" outlineLevel="1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hidden="1" outlineLevel="1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hidden="1" outlineLevel="1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hidden="1" outlineLevel="1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hidden="1" outlineLevel="1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  <row r="199" spans="1:8" ht="28.8" hidden="1" outlineLevel="1" x14ac:dyDescent="0.3">
      <c r="A199" s="36">
        <v>45366</v>
      </c>
      <c r="B199" s="17" t="s">
        <v>29</v>
      </c>
      <c r="C199" s="37">
        <v>0.52777777777777779</v>
      </c>
      <c r="D199" s="37">
        <v>0.68055555555555558</v>
      </c>
      <c r="E199" s="37">
        <f>D199-C199</f>
        <v>0.15277777777777779</v>
      </c>
      <c r="F199" s="54" t="s">
        <v>339</v>
      </c>
      <c r="G199" s="17" t="s">
        <v>6</v>
      </c>
      <c r="H199" s="17" t="s">
        <v>341</v>
      </c>
    </row>
    <row r="200" spans="1:8" ht="28.8" hidden="1" outlineLevel="1" x14ac:dyDescent="0.3">
      <c r="A200" s="34">
        <v>45366</v>
      </c>
      <c r="B200" s="2" t="s">
        <v>31</v>
      </c>
      <c r="C200" s="35">
        <v>0.52777777777777779</v>
      </c>
      <c r="D200" s="35">
        <v>0.68055555555555558</v>
      </c>
      <c r="E200" s="35">
        <f>D200-C200</f>
        <v>0.15277777777777779</v>
      </c>
      <c r="F200" s="45" t="s">
        <v>340</v>
      </c>
      <c r="G200" s="2" t="s">
        <v>7</v>
      </c>
      <c r="H200" s="2" t="s">
        <v>257</v>
      </c>
    </row>
    <row r="201" spans="1:8" collapsed="1" x14ac:dyDescent="0.3">
      <c r="A201" s="47" t="s">
        <v>343</v>
      </c>
      <c r="B201" s="81"/>
      <c r="C201" s="81"/>
      <c r="D201" s="81"/>
      <c r="E201" s="81"/>
      <c r="F201" s="81"/>
      <c r="G201" s="81"/>
      <c r="H201" s="48" t="s">
        <v>344</v>
      </c>
    </row>
    <row r="202" spans="1:8" x14ac:dyDescent="0.3">
      <c r="A202" s="34">
        <v>45369</v>
      </c>
      <c r="B202" s="2" t="s">
        <v>29</v>
      </c>
      <c r="C202" s="35">
        <v>0.625</v>
      </c>
      <c r="D202" s="35">
        <v>0.6875</v>
      </c>
      <c r="E202" s="35">
        <f t="shared" ref="E202:E212" si="18">D202-C202</f>
        <v>6.25E-2</v>
      </c>
      <c r="F202" s="2" t="s">
        <v>346</v>
      </c>
      <c r="G202" s="2" t="s">
        <v>6</v>
      </c>
      <c r="H202" s="2" t="s">
        <v>345</v>
      </c>
    </row>
    <row r="203" spans="1:8" x14ac:dyDescent="0.3">
      <c r="A203" s="36">
        <v>45369</v>
      </c>
      <c r="B203" s="17" t="s">
        <v>31</v>
      </c>
      <c r="C203" s="37">
        <v>0.625</v>
      </c>
      <c r="D203" s="37">
        <v>0.6875</v>
      </c>
      <c r="E203" s="37">
        <f t="shared" si="18"/>
        <v>6.25E-2</v>
      </c>
      <c r="F203" s="17" t="s">
        <v>257</v>
      </c>
      <c r="G203" s="17" t="s">
        <v>7</v>
      </c>
      <c r="H203" s="17" t="s">
        <v>257</v>
      </c>
    </row>
    <row r="204" spans="1:8" x14ac:dyDescent="0.3">
      <c r="A204" s="34">
        <v>45370</v>
      </c>
      <c r="B204" s="2" t="s">
        <v>29</v>
      </c>
      <c r="C204" s="35">
        <v>0.625</v>
      </c>
      <c r="D204" s="35">
        <v>0.75</v>
      </c>
      <c r="E204" s="35">
        <f t="shared" si="18"/>
        <v>0.125</v>
      </c>
      <c r="F204" s="45" t="s">
        <v>347</v>
      </c>
      <c r="G204" s="2" t="s">
        <v>6</v>
      </c>
      <c r="H204" s="45" t="s">
        <v>348</v>
      </c>
    </row>
    <row r="205" spans="1:8" x14ac:dyDescent="0.3">
      <c r="A205" s="36">
        <v>45370</v>
      </c>
      <c r="B205" s="17" t="s">
        <v>31</v>
      </c>
      <c r="C205" s="37">
        <v>0.625</v>
      </c>
      <c r="D205" s="37">
        <v>0.75</v>
      </c>
      <c r="E205" s="37">
        <f t="shared" si="18"/>
        <v>0.125</v>
      </c>
      <c r="F205" s="54" t="s">
        <v>257</v>
      </c>
      <c r="G205" s="17" t="s">
        <v>7</v>
      </c>
      <c r="H205" s="54" t="s">
        <v>257</v>
      </c>
    </row>
    <row r="206" spans="1:8" x14ac:dyDescent="0.3">
      <c r="A206" s="34">
        <v>45371</v>
      </c>
      <c r="B206" s="2" t="s">
        <v>29</v>
      </c>
      <c r="C206" s="35">
        <v>0.52777777777777779</v>
      </c>
      <c r="D206" s="35">
        <v>0.76041666666666663</v>
      </c>
      <c r="E206" s="35">
        <f t="shared" si="18"/>
        <v>0.23263888888888884</v>
      </c>
      <c r="F206" s="2" t="s">
        <v>85</v>
      </c>
      <c r="G206" s="2" t="s">
        <v>6</v>
      </c>
      <c r="H206" s="2" t="s">
        <v>350</v>
      </c>
    </row>
    <row r="207" spans="1:8" ht="28.8" x14ac:dyDescent="0.3">
      <c r="A207" s="36">
        <v>45371</v>
      </c>
      <c r="B207" s="17" t="s">
        <v>31</v>
      </c>
      <c r="C207" s="37">
        <v>0.52777777777777779</v>
      </c>
      <c r="D207" s="37">
        <v>0.76041666666666663</v>
      </c>
      <c r="E207" s="37">
        <f t="shared" si="18"/>
        <v>0.23263888888888884</v>
      </c>
      <c r="F207" s="17" t="s">
        <v>257</v>
      </c>
      <c r="G207" s="17" t="s">
        <v>7</v>
      </c>
      <c r="H207" s="54" t="s">
        <v>349</v>
      </c>
    </row>
    <row r="208" spans="1:8" ht="28.8" x14ac:dyDescent="0.3">
      <c r="A208" s="34">
        <v>45372</v>
      </c>
      <c r="B208" s="2" t="s">
        <v>29</v>
      </c>
      <c r="C208" s="35">
        <v>0.60416666666666663</v>
      </c>
      <c r="D208" s="35">
        <v>0.77083333333333337</v>
      </c>
      <c r="E208" s="35">
        <f t="shared" si="18"/>
        <v>0.16666666666666674</v>
      </c>
      <c r="F208" s="45" t="s">
        <v>351</v>
      </c>
      <c r="G208" s="2" t="s">
        <v>6</v>
      </c>
      <c r="H208" s="45" t="s">
        <v>353</v>
      </c>
    </row>
    <row r="209" spans="1:8" ht="28.8" x14ac:dyDescent="0.3">
      <c r="A209" s="36">
        <v>45372</v>
      </c>
      <c r="B209" s="17" t="s">
        <v>31</v>
      </c>
      <c r="C209" s="37">
        <v>0.60416666666666663</v>
      </c>
      <c r="D209" s="37">
        <v>0.77083333333333337</v>
      </c>
      <c r="E209" s="37">
        <f t="shared" si="18"/>
        <v>0.16666666666666674</v>
      </c>
      <c r="F209" s="54" t="s">
        <v>352</v>
      </c>
      <c r="G209" s="17" t="s">
        <v>7</v>
      </c>
      <c r="H209" s="54" t="s">
        <v>257</v>
      </c>
    </row>
    <row r="210" spans="1:8" x14ac:dyDescent="0.3">
      <c r="A210" s="34">
        <v>45373</v>
      </c>
      <c r="B210" s="2" t="s">
        <v>29</v>
      </c>
      <c r="C210" s="35">
        <v>0.41666666666666669</v>
      </c>
      <c r="D210" s="35">
        <v>0.75</v>
      </c>
      <c r="E210" s="35">
        <f t="shared" si="18"/>
        <v>0.33333333333333331</v>
      </c>
      <c r="F210" s="2" t="s">
        <v>354</v>
      </c>
      <c r="G210" s="2" t="s">
        <v>6</v>
      </c>
      <c r="H210" s="45" t="s">
        <v>356</v>
      </c>
    </row>
    <row r="211" spans="1:8" ht="28.8" x14ac:dyDescent="0.3">
      <c r="A211" s="36">
        <v>45373</v>
      </c>
      <c r="B211" s="17" t="s">
        <v>31</v>
      </c>
      <c r="C211" s="37">
        <v>0.41666666666666669</v>
      </c>
      <c r="D211" s="37">
        <v>0.75</v>
      </c>
      <c r="E211" s="37">
        <f t="shared" si="18"/>
        <v>0.33333333333333331</v>
      </c>
      <c r="F211" s="54" t="s">
        <v>355</v>
      </c>
      <c r="G211" s="17" t="s">
        <v>7</v>
      </c>
      <c r="H211" s="17" t="s">
        <v>257</v>
      </c>
    </row>
    <row r="212" spans="1:8" x14ac:dyDescent="0.3">
      <c r="A212" s="34">
        <v>45374</v>
      </c>
      <c r="B212" s="85" t="s">
        <v>31</v>
      </c>
      <c r="C212" s="35">
        <v>0.5</v>
      </c>
      <c r="D212" s="35">
        <v>0.625</v>
      </c>
      <c r="E212" s="86">
        <f t="shared" si="18"/>
        <v>0.125</v>
      </c>
      <c r="F212" s="2" t="s">
        <v>357</v>
      </c>
      <c r="G212" s="85" t="s">
        <v>7</v>
      </c>
      <c r="H212" s="2" t="s">
        <v>257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41"/>
  <sheetViews>
    <sheetView zoomScale="85" zoomScaleNormal="85" workbookViewId="0">
      <selection activeCell="B45" sqref="B45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77">
        <f>SUM($B$2:B3)</f>
        <v>10.7</v>
      </c>
      <c r="H3" s="77">
        <f>SUM($C$2:C3)</f>
        <v>8.6</v>
      </c>
      <c r="I3" s="77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77">
        <f>SUM($B$2:B5)</f>
        <v>28.099999999999998</v>
      </c>
      <c r="H5" s="77">
        <f>SUM($C$2:C5)</f>
        <v>26.200000000000003</v>
      </c>
      <c r="I5" s="77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77">
        <f>SUM($B$2:B7)</f>
        <v>42.899999999999991</v>
      </c>
      <c r="H7" s="77">
        <f>SUM($C$2:C7)</f>
        <v>32</v>
      </c>
      <c r="I7" s="77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77">
        <f>SUM($B$2:B9)</f>
        <v>53.699999999999989</v>
      </c>
      <c r="H9" s="77">
        <f>SUM($C$2:C9)</f>
        <v>35.799999999999997</v>
      </c>
      <c r="I9" s="77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77">
        <f>SUM($B$2:B11)</f>
        <v>70.199999999999989</v>
      </c>
      <c r="H11" s="77">
        <f>SUM($C$2:C11)</f>
        <v>42.099999999999994</v>
      </c>
      <c r="I11" s="77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77">
        <f>SUM($B$2:B13)</f>
        <v>76.499999999999986</v>
      </c>
      <c r="H13" s="77">
        <f>SUM($C$2:C13)</f>
        <v>49.899999999999991</v>
      </c>
      <c r="I13" s="77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77">
        <f>SUM($B$2:B15)</f>
        <v>83.09999999999998</v>
      </c>
      <c r="H15" s="77">
        <f>SUM($C$2:C15)</f>
        <v>54.999999999999993</v>
      </c>
      <c r="I15" s="77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77">
        <f>SUM($B$2:B17)</f>
        <v>89.09999999999998</v>
      </c>
      <c r="H17" s="77">
        <f>SUM($C$2:C17)</f>
        <v>60.999999999999993</v>
      </c>
      <c r="I17" s="77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77">
        <f>SUM($B$2:B19)</f>
        <v>100.99999999999999</v>
      </c>
      <c r="H19" s="77">
        <f>SUM($C$2:C19)</f>
        <v>60.999999999999993</v>
      </c>
      <c r="I19" s="77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77">
        <f>SUM($B$2:B21)</f>
        <v>110.89999999999999</v>
      </c>
      <c r="H21" s="77">
        <f>SUM($C$2:C21)</f>
        <v>69.8</v>
      </c>
      <c r="I21" s="77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77">
        <f>SUM($B$2:B23)</f>
        <v>120.39999999999999</v>
      </c>
      <c r="H23" s="77">
        <f>SUM($C$2:C23)</f>
        <v>79.199999999999989</v>
      </c>
      <c r="I23" s="77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77">
        <f>SUM($B$2:B25)</f>
        <v>132.89999999999998</v>
      </c>
      <c r="H25" s="77">
        <f>SUM($C$2:C25)</f>
        <v>79.199999999999989</v>
      </c>
      <c r="I25" s="77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  <row r="27" spans="1:9" x14ac:dyDescent="0.3">
      <c r="A27" s="83">
        <v>26</v>
      </c>
      <c r="B27" s="84">
        <v>10.4</v>
      </c>
      <c r="C27" s="84">
        <v>3.8</v>
      </c>
      <c r="D27" s="84">
        <v>16.399999999999999</v>
      </c>
      <c r="E27" s="84">
        <f>SUM(B27:D27)</f>
        <v>30.599999999999998</v>
      </c>
      <c r="G27" s="77">
        <f>SUM($B$2:B27)</f>
        <v>165.7</v>
      </c>
      <c r="H27" s="77">
        <f>SUM($C$2:C27)</f>
        <v>105.39999999999999</v>
      </c>
      <c r="I27" s="77">
        <f>SUM($D$2:D27)</f>
        <v>161.6</v>
      </c>
    </row>
    <row r="28" spans="1:9" x14ac:dyDescent="0.3">
      <c r="A28" s="78">
        <v>27</v>
      </c>
      <c r="B28" s="2">
        <v>14.5</v>
      </c>
      <c r="C28" s="2">
        <v>3.8</v>
      </c>
      <c r="D28" s="2">
        <v>14.5</v>
      </c>
      <c r="E28" s="2">
        <f t="shared" ref="E28:E30" si="1">SUM(B28:D28)</f>
        <v>32.799999999999997</v>
      </c>
      <c r="G28" s="2">
        <f>SUM($B$2:B28)</f>
        <v>180.2</v>
      </c>
      <c r="H28" s="2">
        <f>SUM($C$2:C28)</f>
        <v>109.19999999999999</v>
      </c>
      <c r="I28" s="2">
        <f>SUM($D$2:D28)</f>
        <v>176.1</v>
      </c>
    </row>
    <row r="29" spans="1:9" x14ac:dyDescent="0.3">
      <c r="A29" s="79">
        <v>28</v>
      </c>
      <c r="B29" s="77">
        <v>6.6</v>
      </c>
      <c r="C29" s="77">
        <v>1</v>
      </c>
      <c r="D29" s="77">
        <v>6.6</v>
      </c>
      <c r="E29" s="77">
        <f t="shared" si="1"/>
        <v>14.2</v>
      </c>
      <c r="G29" s="77">
        <f>SUM($B$2:B29)</f>
        <v>186.79999999999998</v>
      </c>
      <c r="H29" s="77">
        <f>SUM($C$2:C29)</f>
        <v>110.19999999999999</v>
      </c>
      <c r="I29" s="77">
        <f>SUM($D$2:D29)</f>
        <v>182.7</v>
      </c>
    </row>
    <row r="30" spans="1:9" x14ac:dyDescent="0.3">
      <c r="A30" s="78">
        <v>29</v>
      </c>
      <c r="B30" s="2">
        <v>22.2</v>
      </c>
      <c r="C30" s="2">
        <v>0</v>
      </c>
      <c r="D30" s="2">
        <v>25.3</v>
      </c>
      <c r="E30" s="2">
        <f t="shared" si="1"/>
        <v>47.5</v>
      </c>
      <c r="G30" s="2">
        <f>SUM($B$2:B30)</f>
        <v>208.99999999999997</v>
      </c>
      <c r="H30" s="2">
        <f>SUM($C$2:C30)</f>
        <v>110.19999999999999</v>
      </c>
      <c r="I30" s="2">
        <f>SUM($D$2:D30)</f>
        <v>208</v>
      </c>
    </row>
    <row r="31" spans="1:9" x14ac:dyDescent="0.3">
      <c r="A31" s="79">
        <v>30</v>
      </c>
      <c r="B31" s="77"/>
      <c r="C31" s="77"/>
      <c r="D31" s="77"/>
      <c r="E31" s="77"/>
    </row>
    <row r="32" spans="1:9" x14ac:dyDescent="0.3">
      <c r="A32" s="87">
        <v>31</v>
      </c>
      <c r="B32" s="2"/>
      <c r="C32" s="2"/>
      <c r="D32" s="2"/>
      <c r="E32" s="2"/>
    </row>
    <row r="33" spans="1:5" x14ac:dyDescent="0.3">
      <c r="A33" s="79">
        <v>32</v>
      </c>
      <c r="B33" s="77"/>
      <c r="C33" s="77"/>
      <c r="D33" s="77"/>
      <c r="E33" s="77"/>
    </row>
    <row r="39" spans="1:5" x14ac:dyDescent="0.3">
      <c r="A39" s="76" t="s">
        <v>358</v>
      </c>
      <c r="B39" s="76" t="s">
        <v>43</v>
      </c>
    </row>
    <row r="40" spans="1:5" x14ac:dyDescent="0.3">
      <c r="A40" s="2">
        <v>23</v>
      </c>
      <c r="B40" s="2">
        <v>180</v>
      </c>
    </row>
    <row r="41" spans="1:5" x14ac:dyDescent="0.3">
      <c r="A41" s="2">
        <v>32</v>
      </c>
      <c r="B41" s="2">
        <v>180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J17" sqref="J1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0+1+1.8+3.8</f>
        <v>6.6</v>
      </c>
      <c r="C6" s="2">
        <f>B6-'Week 27'!B6</f>
        <v>-7.9</v>
      </c>
      <c r="D6" s="2">
        <f>IF(  'Week 27'!D6 - B6 &gt; 0, 'Week 27'!D6 - B6, 0)</f>
        <v>0</v>
      </c>
      <c r="E6" s="2">
        <f>B6+'Week 27'!E6</f>
        <v>186.79999999999998</v>
      </c>
      <c r="F6" s="2">
        <f>IF(D6=0,  B6 - 'Week 27'!D6, 0)</f>
        <v>6.8000000000000203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77">
        <f>IF(  'Week 27'!D7 - B7 &gt; 0, 'Week 27'!D7 - B7, 0)</f>
        <v>69.699999999999946</v>
      </c>
      <c r="E7" s="77">
        <f>B7+'Week 27'!E7</f>
        <v>110.3</v>
      </c>
      <c r="F7" s="77">
        <f>IF(D7=0,  B7 - 'Week 27'!D7, 0)</f>
        <v>0</v>
      </c>
    </row>
    <row r="8" spans="1:6" x14ac:dyDescent="0.3">
      <c r="A8" s="2" t="s">
        <v>31</v>
      </c>
      <c r="B8" s="2">
        <f>0+1+1.8+3.8</f>
        <v>6.6</v>
      </c>
      <c r="C8" s="2">
        <f>B8-'Week 27'!B8</f>
        <v>-7.9</v>
      </c>
      <c r="D8" s="2">
        <f>IF(  'Week 27'!D8 - B8 &gt; 0, 'Week 27'!D8 - B8, 0)</f>
        <v>0</v>
      </c>
      <c r="E8" s="2">
        <f>B8+'Week 27'!E8</f>
        <v>182.7</v>
      </c>
      <c r="F8" s="2">
        <f>IF(D8=0,  B8 - 'Week 27'!D8, 0)</f>
        <v>2.7000000000000153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0+6.6</f>
        <v>6.6</v>
      </c>
      <c r="C13" s="6">
        <f>0+2.8+4.9+3+3.8</f>
        <v>14.5</v>
      </c>
      <c r="D13" s="6">
        <f xml:space="preserve"> B13-C13</f>
        <v>-7.9</v>
      </c>
      <c r="E13" s="6">
        <f>B13+ 'Week 27'!E13</f>
        <v>171.59999999999997</v>
      </c>
      <c r="F13" s="6">
        <v>90</v>
      </c>
    </row>
    <row r="14" spans="1:6" x14ac:dyDescent="0.3">
      <c r="A14" s="2" t="s">
        <v>7</v>
      </c>
      <c r="B14" s="2">
        <f>0+1+6.6</f>
        <v>7.6</v>
      </c>
      <c r="C14" s="2">
        <f>0+2.8+4.9+3+3.8</f>
        <v>14.5</v>
      </c>
      <c r="D14" s="2">
        <f xml:space="preserve"> B14-C14</f>
        <v>-6.9</v>
      </c>
      <c r="E14" s="25">
        <f>B14+ 'Week 27'!E14</f>
        <v>158.29999999999998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878-D471-4BEE-B0FC-042425A9629A}">
  <dimension ref="A1:F16"/>
  <sheetViews>
    <sheetView zoomScale="85" zoomScaleNormal="85" workbookViewId="0">
      <selection activeCell="B15" sqref="B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344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0+1.5+3+5.7+4+8</f>
        <v>22.2</v>
      </c>
      <c r="C6" s="2">
        <f>B6-'Week 28'!B6</f>
        <v>15.6</v>
      </c>
      <c r="D6" s="2">
        <f>IF(  'Week 28'!D6 - B6 &gt; 0, 'Week 28'!D6 - B6, 0)</f>
        <v>0</v>
      </c>
      <c r="E6" s="2">
        <f>B6+'Week 28'!E6</f>
        <v>208.99999999999997</v>
      </c>
      <c r="F6" s="2">
        <f>IF(D6=0,  'Week 28'!F6 + B6, 0)</f>
        <v>29.000000000000021</v>
      </c>
    </row>
    <row r="7" spans="1:6" x14ac:dyDescent="0.3">
      <c r="A7" s="6" t="s">
        <v>30</v>
      </c>
      <c r="B7" s="6">
        <f>0</f>
        <v>0</v>
      </c>
      <c r="C7" s="77">
        <f>B7-'Week 28'!B7</f>
        <v>-1</v>
      </c>
      <c r="D7" s="77">
        <f>IF(  'Week 28'!D7 - B7 &gt; 0, 'Week 28'!D7 - B7, 0)</f>
        <v>69.699999999999946</v>
      </c>
      <c r="E7" s="77">
        <f>B7+'Week 28'!E7</f>
        <v>110.3</v>
      </c>
      <c r="F7" s="6">
        <f>IF(D7=0,  'Week 28'!F7 + B7, 0)</f>
        <v>0</v>
      </c>
    </row>
    <row r="8" spans="1:6" x14ac:dyDescent="0.3">
      <c r="A8" s="2" t="s">
        <v>31</v>
      </c>
      <c r="B8" s="2">
        <f>0+1.5+3+5.7+4+8+3</f>
        <v>25.2</v>
      </c>
      <c r="C8" s="2">
        <f>B8-'Week 28'!B8</f>
        <v>18.600000000000001</v>
      </c>
      <c r="D8" s="2">
        <f>IF(  'Week 28'!D8 - B8 &gt; 0, 'Week 28'!D8 - B8, 0)</f>
        <v>0</v>
      </c>
      <c r="E8" s="2">
        <f>B8+'Week 28'!E8</f>
        <v>207.89999999999998</v>
      </c>
      <c r="F8" s="2">
        <f>IF(D8=0,  'Week 28'!F8 + B8, 0)</f>
        <v>27.900000000000013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0+1</f>
        <v>1</v>
      </c>
      <c r="D12" s="2">
        <f xml:space="preserve"> B12-C12</f>
        <v>-1</v>
      </c>
      <c r="E12" s="25">
        <f>B12+ 'Week 28'!E12</f>
        <v>117.29999999999998</v>
      </c>
      <c r="F12" s="2">
        <v>55</v>
      </c>
    </row>
    <row r="13" spans="1:6" x14ac:dyDescent="0.3">
      <c r="A13" s="6" t="s">
        <v>6</v>
      </c>
      <c r="B13" s="6">
        <f>0+1.5+3+5.7+4+8</f>
        <v>22.2</v>
      </c>
      <c r="C13" s="6">
        <f>0+6.6</f>
        <v>6.6</v>
      </c>
      <c r="D13" s="6">
        <f xml:space="preserve"> B13-C13</f>
        <v>15.6</v>
      </c>
      <c r="E13" s="6">
        <f>B13+ 'Week 28'!E13</f>
        <v>193.79999999999995</v>
      </c>
      <c r="F13" s="6">
        <v>100</v>
      </c>
    </row>
    <row r="14" spans="1:6" x14ac:dyDescent="0.3">
      <c r="A14" s="2" t="s">
        <v>7</v>
      </c>
      <c r="B14" s="2">
        <f>0+1+0.5+3+5.7+4+8+3</f>
        <v>25.2</v>
      </c>
      <c r="C14" s="2">
        <f>0+1+6.6</f>
        <v>7.6</v>
      </c>
      <c r="D14" s="2">
        <f xml:space="preserve"> B14-C14</f>
        <v>17.600000000000001</v>
      </c>
      <c r="E14" s="25">
        <f>B14+ 'Week 28'!E14</f>
        <v>183.49999999999997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28'!E15</f>
        <v>17.66</v>
      </c>
      <c r="F15" s="6">
        <v>80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2024-03-24T11:30:10Z</dcterms:modified>
</cp:coreProperties>
</file>