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9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3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2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2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2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7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8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9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31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32.xml" ContentType="application/vnd.openxmlformats-officedocument.drawing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6FD161A7-4EF1-4F4D-A796-D41E86A28234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  <sheet name="Week 30" sheetId="46" r:id="rId32"/>
    <sheet name="Week 31" sheetId="47" r:id="rId3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41" l="1"/>
  <c r="H31" i="41"/>
  <c r="G31" i="41"/>
  <c r="F7" i="47"/>
  <c r="F8" i="47"/>
  <c r="F6" i="47"/>
  <c r="E13" i="47"/>
  <c r="E14" i="47"/>
  <c r="E15" i="47"/>
  <c r="E16" i="47"/>
  <c r="E12" i="47"/>
  <c r="C16" i="47"/>
  <c r="C15" i="47"/>
  <c r="C14" i="47"/>
  <c r="C13" i="47"/>
  <c r="C12" i="47"/>
  <c r="B16" i="47"/>
  <c r="D16" i="47" s="1"/>
  <c r="B14" i="47"/>
  <c r="E7" i="47"/>
  <c r="E8" i="47"/>
  <c r="D7" i="47"/>
  <c r="D8" i="47"/>
  <c r="E6" i="47"/>
  <c r="D6" i="47"/>
  <c r="C7" i="47"/>
  <c r="C8" i="47"/>
  <c r="C6" i="47"/>
  <c r="B8" i="47"/>
  <c r="B6" i="47"/>
  <c r="B15" i="47"/>
  <c r="D14" i="47"/>
  <c r="B13" i="47"/>
  <c r="B12" i="47"/>
  <c r="B7" i="47"/>
  <c r="B16" i="46"/>
  <c r="B14" i="46"/>
  <c r="E14" i="46" s="1"/>
  <c r="B8" i="46"/>
  <c r="E8" i="46" s="1"/>
  <c r="B6" i="46"/>
  <c r="E6" i="46" s="1"/>
  <c r="E31" i="41"/>
  <c r="E13" i="46"/>
  <c r="E15" i="46"/>
  <c r="E16" i="46"/>
  <c r="E12" i="46"/>
  <c r="C16" i="46"/>
  <c r="C15" i="46"/>
  <c r="C14" i="46"/>
  <c r="C13" i="46"/>
  <c r="C12" i="46"/>
  <c r="B13" i="46"/>
  <c r="F7" i="46"/>
  <c r="E7" i="46"/>
  <c r="D7" i="46"/>
  <c r="D6" i="46"/>
  <c r="F6" i="46" s="1"/>
  <c r="C7" i="46"/>
  <c r="C6" i="46"/>
  <c r="D16" i="46"/>
  <c r="B15" i="46"/>
  <c r="D15" i="46" s="1"/>
  <c r="D14" i="46"/>
  <c r="D12" i="46"/>
  <c r="B12" i="46"/>
  <c r="B7" i="46"/>
  <c r="E215" i="12"/>
  <c r="B14" i="45"/>
  <c r="E14" i="45" s="1"/>
  <c r="B8" i="45"/>
  <c r="D8" i="45" s="1"/>
  <c r="F8" i="45" s="1"/>
  <c r="E212" i="12"/>
  <c r="I27" i="4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3" i="45"/>
  <c r="E13" i="45" s="1"/>
  <c r="B6" i="45"/>
  <c r="E211" i="12"/>
  <c r="E210" i="12"/>
  <c r="E209" i="12"/>
  <c r="E208" i="12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2" i="47" l="1"/>
  <c r="D13" i="47"/>
  <c r="D15" i="47"/>
  <c r="C8" i="46"/>
  <c r="D8" i="46"/>
  <c r="F8" i="46" s="1"/>
  <c r="D13" i="46"/>
  <c r="C8" i="45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<sst xmlns="http://schemas.openxmlformats.org/spreadsheetml/2006/main" count="1529" uniqueCount="368">
  <si>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</si>
  <si>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</si>
  <si>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</si>
  <si>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</si>
  <si>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</si>
  <si>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</si>
  <si>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</si>
  <si>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</si>
  <si>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</si>
  <si>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</si>
  <si>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</si>
  <si>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</si>
  <si>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</si>
  <si>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</si>
  <si>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</si>
  <si>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</si>
  <si>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</si>
  <si>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</si>
  <si>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</si>
  <si>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</si>
  <si>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</si>
  <si>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</si>
  <si>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</si>
  <si>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</si>
  <si>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</si>
  <si>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</si>
  <si>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</si>
  <si>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</si>
  <si>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</si>
  <si>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</si>
  <si>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</si>
  <si>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</si>
  <si>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</si>
  <si>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</si>
  <si>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</si>
  <si>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</si>
  <si>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</si>
  <si>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</si>
  <si>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</si>
  <si>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</si>
  <si>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</si>
  <si>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</si>
  <si>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</si>
  <si>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</si>
  <si>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</si>
  <si>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</si>
  <si>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</si>
  <si>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</si>
  <si>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</si>
  <si>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</si>
  <si>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</si>
  <si>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</si>
  <si>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</si>
  <si>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</si>
  <si>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</si>
  <si>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</si>
  <si>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</si>
  <si>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</si>
  <si>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</si>
  <si>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</si>
  <si>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</si>
  <si>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</si>
  <si>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</si>
  <si>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</si>
  <si>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</si>
  <si>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</si>
  <si>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</si>
  <si>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</si>
  <si>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</si>
  <si>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</si>
  <si>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</si>
  <si>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</si>
  <si>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</si>
  <si>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</si>
  <si>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</si>
  <si>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</si>
  <si>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</si>
  <si>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</si>
  <si>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</si>
  <si>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</si>
  <si>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</si>
  <si>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</si>
  <si>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</si>
  <si>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</si>
  <si>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</si>
  <si>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</si>
  <si>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</si>
  <si>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</si>
  <si>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</si>
  <si>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</si>
  <si>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</si>
  <si>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</si>
  <si>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</si>
  <si>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</si>
  <si>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</si>
  <si>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</si>
  <si>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</si>
  <si>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</si>
  <si>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</si>
  <si>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</si>
  <si>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</si>
  <si>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</si>
  <si>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</si>
  <si>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</si>
  <si>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</si>
  <si>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</si>
  <si>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</si>
  <si>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</si>
  <si>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</si>
  <si>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</si>
  <si>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</si>
  <si>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</si>
  <si>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</si>
  <si>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</si>
  <si>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</si>
  <si>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</si>
  <si>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</si>
  <si>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</si>
  <si>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</si>
  <si>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</si>
  <si>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</si>
  <si>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</si>
  <si>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</si>
  <si>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</si>
  <si>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</si>
  <si>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</si>
  <si>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</si>
  <si>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</si>
  <si>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</si>
  <si>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</si>
  <si>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</si>
  <si>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</si>
  <si>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</si>
  <si>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</si>
  <si>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</si>
  <si>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</si>
  <si>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</si>
  <si>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</si>
  <si>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</si>
  <si>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</si>
  <si>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</si>
  <si>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</si>
  <si>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</si>
  <si>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</si>
  <si>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</si>
  <si>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</si>
  <si>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</si>
  <si>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</si>
  <si>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</si>
  <si>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</si>
  <si>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</si>
  <si>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</si>
  <si>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</si>
  <si>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</si>
  <si>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</si>
  <si>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</si>
  <si>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</si>
  <si>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</si>
  <si>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</si>
  <si>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</si>
  <si>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</si>
  <si>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</si>
  <si>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</si>
  <si>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</si>
  <si>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</si>
  <si>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</si>
  <si>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</si>
  <si>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</si>
  <si>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</si>
  <si>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</si>
  <si>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</si>
  <si>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</si>
  <si>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</si>
  <si>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</si>
  <si>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</si>
  <si>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</si>
  <si>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</si>
  <si>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</si>
  <si>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</si>
  <si>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</si>
  <si>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</si>
  <si>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</si>
  <si>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</si>
  <si>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</si>
  <si>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</si>
  <si>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</si>
  <si>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</si>
  <si>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</si>
  <si>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</si>
  <si>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</si>
  <si>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</si>
  <si>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</si>
  <si>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</si>
  <si>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</si>
  <si>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</si>
  <si>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</si>
  <si>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</si>
  <si>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</si>
  <si>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</si>
  <si>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</si>
  <si>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</si>
  <si>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</si>
  <si>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</si>
  <si>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</si>
  <si>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</si>
  <si>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</si>
  <si>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</si>
  <si>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</si>
  <si>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</si>
  <si>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</si>
  <si>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</si>
  <si>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</si>
  <si>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</si>
  <si>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</si>
  <si>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</si>
  <si>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</si>
  <si>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</si>
  <si>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</si>
  <si>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</si>
  <si>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</si>
  <si>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</si>
  <si>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</si>
  <si>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</si>
  <si>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</si>
  <si>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</si>
  <si>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</si>
  <si>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</si>
  <si>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</si>
  <si>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</si>
  <si>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</si>
  <si>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</si>
  <si>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</si>
  <si>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</si>
  <si>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</si>
  <si>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</si>
  <si>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</si>
  <si>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</si>
  <si>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</si>
  <si>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</si>
  <si>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</si>
  <si>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</si>
  <si>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</si>
  <si>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</si>
  <si>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</si>
  <si>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</si>
  <si>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</si>
  <si>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</si>
  <si>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</si>
  <si>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</si>
  <si>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</si>
  <si>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</si>
  <si>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</si>
  <si>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</si>
  <si>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</si>
  <si>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</si>
  <si>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</si>
  <si>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</si>
  <si>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</si>
  <si>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</si>
  <si>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</si>
  <si>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</si>
  <si>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</si>
  <si>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</si>
  <si>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</si>
  <si>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</si>
  <si>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</si>
  <si>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</si>
  <si>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</si>
  <si>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</si>
  <si>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</si>
  <si>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</si>
  <si>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</si>
  <si>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</si>
  <si>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</si>
  <si>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</si>
  <si>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</si>
  <si>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</si>
  <si>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</si>
  <si>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</si>
  <si>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</si>
  <si>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</si>
  <si>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</si>
  <si>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</si>
  <si>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</si>
  <si>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</si>
  <si>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</si>
  <si>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</si>
  <si>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</si>
  <si>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</si>
  <si>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</si>
  <si>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</si>
  <si>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</si>
  <si>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</si>
  <si>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</si>
  <si>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</si>
  <si>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</si>
  <si>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</si>
  <si>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</si>
  <si>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</si>
  <si>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</si>
  <si>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</si>
  <si>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</si>
  <si>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</si>
  <si>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</si>
  <si>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</si>
  <si>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</si>
  <si>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</si>
  <si>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</si>
  <si>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</si>
  <si>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</si>
  <si>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</si>
  <si>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</si>
  <si>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</si>
  <si>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</si>
  <si>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</si>
  <si>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</si>
  <si>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</si>
  <si>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</si>
  <si>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</si>
  <si>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</si>
  <si>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</si>
  <si>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</si>
  <si>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</si>
  <si>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</si>
  <si>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</si>
  <si>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</si>
  <si>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</si>
  <si>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</si>
  <si>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</si>
  <si>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</si>
  <si>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</si>
  <si>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</si>
  <si>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</si>
  <si>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</si>
  <si>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</si>
  <si>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</si>
  <si>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</si>
  <si>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</si>
  <si>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</si>
  <si>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</si>
  <si>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</si>
  <si>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</si>
  <si>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</si>
  <si>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</si>
  <si>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</si>
  <si>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</si>
  <si>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</si>
  <si>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</si>
  <si>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</si>
  <si>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</si>
  <si>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</si>
  <si>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</si>
  <si>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</si>
  <si>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</si>
  <si>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</si>
  <si>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</si>
  <si>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</si>
  <si>
    <t>Debugging u. Dokumentation</t>
  </si>
  <si>
    <t>Grenzen</t>
  </si>
  <si>
    <t>Week 30</t>
  </si>
  <si>
    <t>25.03.2024 - 31.03.2024</t>
  </si>
  <si>
    <t>Fertigstellung von allem (SW)</t>
  </si>
  <si>
    <t xml:space="preserve">in der Schule testen </t>
  </si>
  <si>
    <t>Bedienungsanleitung</t>
  </si>
  <si>
    <t>mit Fotos fertigstellen</t>
  </si>
  <si>
    <t>Week 31</t>
  </si>
  <si>
    <t>01.04.2024 - 07.04.2024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</si>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</sst>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14" fontId="1" fillId="7" borderId="3" xfId="0" applyNumberFormat="1" applyFont="1" applyFill="1" applyBorder="1" applyAlignment="1">
      <alignment horizontal="right"/>
    </xf>
    <xf numFmtId="14" fontId="1" fillId="2" borderId="1" xfId="0" applyNumberFormat="1" applyFont="1" applyFill="1" applyBorder="1"/>
    <xf numFmtId="14" fontId="1" fillId="9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A-408C-9D99-40028660F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A-408C-9D99-40028660FCC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30'!$D$6,'Week 30'!$E$6)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A-408C-9D99-40028660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A-4508-96C0-CC1E82B3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A-4508-96C0-CC1E82B3A4EB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30'!$D$7,'Week 30'!$E$7)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508-96C0-CC1E82B3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6-40C2-8553-FA9E3B0D7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6-40C2-8553-FA9E3B0D783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30'!$D$8,'Week 30'!$E$8)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6-40C2-8553-FA9E3B0D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30'!$F$12:$F$16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A72-B4DD-E1289AEA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5-440F-938D-7B201B04F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5-440F-938D-7B201B04FE2E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31'!$D$6,'Week 31'!$E$6)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5-440F-938D-7B201B0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9-4FEF-8765-8EF9D673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9-4FEF-8765-8EF9D673E504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31'!$D$7,'Week 31'!$E$7)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9-4FEF-8765-8EF9D673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B-4F3C-92BA-04287CD19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B-4F3C-92BA-04287CD19A26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31'!$D$8,'Week 31'!$E$8)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B-4F3C-92BA-04287CD1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31'!$F$12:$F$16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8BD-949D-4DDACD05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</a:t>
            </a:r>
            <a:r>
              <a:rPr lang="en-US" baseline="0"/>
              <a:t>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Wochenaufzeichnung!$G$24:$G$30</c:f>
              <c:numCache>
                <c:formatCode>General</c:formatCode>
                <c:ptCount val="7"/>
                <c:pt idx="0">
                  <c:v>122.89999999999999</c:v>
                </c:pt>
                <c:pt idx="1">
                  <c:v>132.89999999999998</c:v>
                </c:pt>
                <c:pt idx="2">
                  <c:v>155.29999999999998</c:v>
                </c:pt>
                <c:pt idx="3">
                  <c:v>165.7</c:v>
                </c:pt>
                <c:pt idx="4">
                  <c:v>180.2</c:v>
                </c:pt>
                <c:pt idx="5">
                  <c:v>186.79999999999998</c:v>
                </c:pt>
                <c:pt idx="6">
                  <c:v>208.99999999999997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3D-9C1F-CA72FE8E9196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Wochenaufzeichnung!$H$24:$H$30</c:f>
              <c:numCache>
                <c:formatCode>General</c:formatCode>
                <c:ptCount val="7"/>
                <c:pt idx="0">
                  <c:v>79.199999999999989</c:v>
                </c:pt>
                <c:pt idx="1">
                  <c:v>79.199999999999989</c:v>
                </c:pt>
                <c:pt idx="2">
                  <c:v>101.6</c:v>
                </c:pt>
                <c:pt idx="3">
                  <c:v>105.39999999999999</c:v>
                </c:pt>
                <c:pt idx="4">
                  <c:v>109.19999999999999</c:v>
                </c:pt>
                <c:pt idx="5">
                  <c:v>110.19999999999999</c:v>
                </c:pt>
                <c:pt idx="6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73D-9C1F-CA72FE8E9196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Wochenaufzeichnung!$I$24:$I$30</c:f>
              <c:numCache>
                <c:formatCode>General</c:formatCode>
                <c:ptCount val="7"/>
                <c:pt idx="0">
                  <c:v>105.79999999999998</c:v>
                </c:pt>
                <c:pt idx="1">
                  <c:v>115.79999999999998</c:v>
                </c:pt>
                <c:pt idx="2">
                  <c:v>145.19999999999999</c:v>
                </c:pt>
                <c:pt idx="3">
                  <c:v>161.6</c:v>
                </c:pt>
                <c:pt idx="4">
                  <c:v>176.1</c:v>
                </c:pt>
                <c:pt idx="5">
                  <c:v>182.7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73D-9C1F-CA72FE8E9196}"/>
            </c:ext>
          </c:extLst>
        </c:ser>
        <c:ser>
          <c:idx val="3"/>
          <c:order val="3"/>
          <c:tx>
            <c:v>mind. Stunden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Wochenaufzeichnung!$A$40:$A$41</c:f>
              <c:numCache>
                <c:formatCode>General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Wochenaufzeichnung!$B$40:$B$41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D-473D-9C1F-CA72FE8E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34399"/>
        <c:axId val="1055652639"/>
      </c:scatterChart>
      <c:valAx>
        <c:axId val="1055634399"/>
        <c:scaling>
          <c:orientation val="minMax"/>
          <c:max val="32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2639"/>
        <c:crosses val="autoZero"/>
        <c:crossBetween val="midCat"/>
        <c:minorUnit val="0.2"/>
      </c:valAx>
      <c:valAx>
        <c:axId val="1055652639"/>
        <c:scaling>
          <c:orientation val="minMax"/>
          <c:max val="2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43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4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4" Type="http://schemas.openxmlformats.org/officeDocument/2006/relationships/chart" Target="../charts/chart1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11528</xdr:colOff>
      <xdr:row>23</xdr:row>
      <xdr:rowOff>158847</xdr:rowOff>
    </xdr:from>
    <xdr:to>
      <xdr:col>17</xdr:col>
      <xdr:colOff>190133</xdr:colOff>
      <xdr:row>48</xdr:row>
      <xdr:rowOff>12309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DF7331-A783-1837-28ED-F301D6D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5F37B-2756-4D9A-8407-D443FD11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326A33-D316-4E89-BDBA-32734E782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E6006A-F752-404B-88E9-B0902E494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29BCC4-00EB-4EF8-AC87-8C619D33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0F58E2-0CFD-4AA6-9F3A-0FB177C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AD7B73-A31E-442F-B00B-D9AD1FB0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00EEC4-35D1-462F-8053-3117A66A7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BBB9C3-5049-4913-A5D9-D574C6799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17"/>
  <sheetViews>
    <sheetView tabSelected="1" topLeftCell="A37" zoomScale="85" zoomScaleNormal="85" workbookViewId="0">
      <selection activeCell="A218" sqref="A218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hidden="1" outlineLevel="1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2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2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2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2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hidden="1" outlineLevel="1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2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2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2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2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2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2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2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2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2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hidden="1" outlineLevel="1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2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2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2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2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2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2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2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hidden="1" outlineLevel="1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hidden="1" outlineLevel="2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2" si="18">D202-C202</f>
        <v>6.25E-2</v>
      </c>
      <c r="F202" s="2" t="s">
        <v>346</v>
      </c>
      <c r="G202" s="2" t="s">
        <v>6</v>
      </c>
      <c r="H202" s="2" t="s">
        <v>345</v>
      </c>
    </row>
    <row r="203" spans="1:8" hidden="1" outlineLevel="2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hidden="1" outlineLevel="2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hidden="1" outlineLevel="2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hidden="1" outlineLevel="2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hidden="1" outlineLevel="2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hidden="1" outlineLevel="2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hidden="1" outlineLevel="2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hidden="1" outlineLevel="2" x14ac:dyDescent="0.3">
      <c r="A210" s="34">
        <v>45373</v>
      </c>
      <c r="B210" s="2" t="s">
        <v>29</v>
      </c>
      <c r="C210" s="35">
        <v>0.41666666666666669</v>
      </c>
      <c r="D210" s="35">
        <v>0.75</v>
      </c>
      <c r="E210" s="35">
        <f t="shared" si="18"/>
        <v>0.33333333333333331</v>
      </c>
      <c r="F210" s="2" t="s">
        <v>354</v>
      </c>
      <c r="G210" s="2" t="s">
        <v>6</v>
      </c>
      <c r="H210" s="45" t="s">
        <v>356</v>
      </c>
    </row>
    <row r="211" spans="1:8" ht="28.8" hidden="1" outlineLevel="2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  <row r="212" spans="1:8" hidden="1" outlineLevel="2" x14ac:dyDescent="0.3">
      <c r="A212" s="34">
        <v>45374</v>
      </c>
      <c r="B212" s="2" t="s">
        <v>31</v>
      </c>
      <c r="C212" s="35">
        <v>0.5</v>
      </c>
      <c r="D212" s="35">
        <v>0.625</v>
      </c>
      <c r="E212" s="35">
        <f t="shared" si="18"/>
        <v>0.125</v>
      </c>
      <c r="F212" s="2" t="s">
        <v>357</v>
      </c>
      <c r="G212" s="2" t="s">
        <v>7</v>
      </c>
      <c r="H212" s="2" t="s">
        <v>257</v>
      </c>
    </row>
    <row r="213" spans="1:8" hidden="1" outlineLevel="1" collapsed="1" x14ac:dyDescent="0.3">
      <c r="A213" s="47" t="s">
        <v>359</v>
      </c>
      <c r="B213" s="81"/>
      <c r="C213" s="81"/>
      <c r="D213" s="81"/>
      <c r="E213" s="81"/>
      <c r="F213" s="81"/>
      <c r="G213" s="81"/>
      <c r="H213" s="85" t="s">
        <v>360</v>
      </c>
    </row>
    <row r="214" spans="1:8" hidden="1" outlineLevel="1" x14ac:dyDescent="0.3">
      <c r="A214" s="34">
        <v>45379</v>
      </c>
      <c r="B214" s="2" t="s">
        <v>31</v>
      </c>
      <c r="C214" s="35">
        <v>0.91666666666666663</v>
      </c>
      <c r="D214" s="35">
        <v>0.1875</v>
      </c>
      <c r="E214" s="35">
        <v>0.27083333333333331</v>
      </c>
      <c r="F214" s="2" t="s">
        <v>361</v>
      </c>
      <c r="G214" s="2" t="s">
        <v>7</v>
      </c>
      <c r="H214" s="2" t="s">
        <v>362</v>
      </c>
    </row>
    <row r="215" spans="1:8" hidden="1" outlineLevel="1" x14ac:dyDescent="0.3">
      <c r="A215" s="36">
        <v>45382</v>
      </c>
      <c r="B215" s="17" t="s">
        <v>29</v>
      </c>
      <c r="C215" s="37">
        <v>0.33333333333333331</v>
      </c>
      <c r="D215" s="37">
        <v>0.41666666666666669</v>
      </c>
      <c r="E215" s="37">
        <f>D215-C215</f>
        <v>8.333333333333337E-2</v>
      </c>
      <c r="F215" s="17" t="s">
        <v>363</v>
      </c>
      <c r="G215" s="17" t="s">
        <v>23</v>
      </c>
      <c r="H215" s="17" t="s">
        <v>364</v>
      </c>
    </row>
    <row r="216" spans="1:8" collapsed="1" x14ac:dyDescent="0.3">
      <c r="A216" s="87" t="s">
        <v>367</v>
      </c>
      <c r="B216" s="65"/>
      <c r="C216" s="66"/>
      <c r="D216" s="66"/>
      <c r="E216" s="66"/>
      <c r="F216" s="65"/>
      <c r="G216" s="65"/>
      <c r="H216" s="67"/>
    </row>
    <row r="217" spans="1:8" x14ac:dyDescent="0.3">
      <c r="A217" s="47" t="s">
        <v>365</v>
      </c>
      <c r="B217" s="46"/>
      <c r="C217" s="46"/>
      <c r="D217" s="46"/>
      <c r="E217" s="46"/>
      <c r="F217" s="46"/>
      <c r="G217" s="46"/>
      <c r="H217" s="85" t="s">
        <v>366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41"/>
  <sheetViews>
    <sheetView zoomScale="85" zoomScaleNormal="85" workbookViewId="0">
      <selection activeCell="E41" sqref="E4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77">
        <f>SUM($B$2:B3)</f>
        <v>10.7</v>
      </c>
      <c r="H3" s="77">
        <f>SUM($C$2:C3)</f>
        <v>8.6</v>
      </c>
      <c r="I3" s="77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77">
        <f>SUM($B$2:B5)</f>
        <v>28.099999999999998</v>
      </c>
      <c r="H5" s="77">
        <f>SUM($C$2:C5)</f>
        <v>26.200000000000003</v>
      </c>
      <c r="I5" s="77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77">
        <f>SUM($B$2:B7)</f>
        <v>42.899999999999991</v>
      </c>
      <c r="H7" s="77">
        <f>SUM($C$2:C7)</f>
        <v>32</v>
      </c>
      <c r="I7" s="77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77">
        <f>SUM($B$2:B9)</f>
        <v>53.699999999999989</v>
      </c>
      <c r="H9" s="77">
        <f>SUM($C$2:C9)</f>
        <v>35.799999999999997</v>
      </c>
      <c r="I9" s="77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77">
        <f>SUM($B$2:B11)</f>
        <v>70.199999999999989</v>
      </c>
      <c r="H11" s="77">
        <f>SUM($C$2:C11)</f>
        <v>42.099999999999994</v>
      </c>
      <c r="I11" s="77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77">
        <f>SUM($B$2:B13)</f>
        <v>76.499999999999986</v>
      </c>
      <c r="H13" s="77">
        <f>SUM($C$2:C13)</f>
        <v>49.899999999999991</v>
      </c>
      <c r="I13" s="77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77">
        <f>SUM($B$2:B15)</f>
        <v>83.09999999999998</v>
      </c>
      <c r="H15" s="77">
        <f>SUM($C$2:C15)</f>
        <v>54.999999999999993</v>
      </c>
      <c r="I15" s="77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77">
        <f>SUM($B$2:B17)</f>
        <v>89.09999999999998</v>
      </c>
      <c r="H17" s="77">
        <f>SUM($C$2:C17)</f>
        <v>60.999999999999993</v>
      </c>
      <c r="I17" s="77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77">
        <f>SUM($B$2:B19)</f>
        <v>100.99999999999999</v>
      </c>
      <c r="H19" s="77">
        <f>SUM($C$2:C19)</f>
        <v>60.999999999999993</v>
      </c>
      <c r="I19" s="77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77">
        <f>SUM($B$2:B21)</f>
        <v>110.89999999999999</v>
      </c>
      <c r="H21" s="77">
        <f>SUM($C$2:C21)</f>
        <v>69.8</v>
      </c>
      <c r="I21" s="77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77">
        <f>SUM($B$2:B23)</f>
        <v>120.39999999999999</v>
      </c>
      <c r="H23" s="77">
        <f>SUM($C$2:C23)</f>
        <v>79.199999999999989</v>
      </c>
      <c r="I23" s="77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77">
        <f>SUM($B$2:B25)</f>
        <v>132.89999999999998</v>
      </c>
      <c r="H25" s="77">
        <f>SUM($C$2:C25)</f>
        <v>79.199999999999989</v>
      </c>
      <c r="I25" s="77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3">
        <v>26</v>
      </c>
      <c r="B27" s="84">
        <v>10.4</v>
      </c>
      <c r="C27" s="84">
        <v>3.8</v>
      </c>
      <c r="D27" s="84">
        <v>16.399999999999999</v>
      </c>
      <c r="E27" s="84">
        <f>SUM(B27:D27)</f>
        <v>30.599999999999998</v>
      </c>
      <c r="G27" s="77">
        <f>SUM($B$2:B27)</f>
        <v>165.7</v>
      </c>
      <c r="H27" s="77">
        <f>SUM($C$2:C27)</f>
        <v>105.39999999999999</v>
      </c>
      <c r="I27" s="77">
        <f>SUM($D$2:D27)</f>
        <v>161.6</v>
      </c>
    </row>
    <row r="28" spans="1:9" x14ac:dyDescent="0.3">
      <c r="A28" s="78">
        <v>27</v>
      </c>
      <c r="B28" s="2">
        <v>14.5</v>
      </c>
      <c r="C28" s="2">
        <v>3.8</v>
      </c>
      <c r="D28" s="2">
        <v>14.5</v>
      </c>
      <c r="E28" s="2">
        <f t="shared" ref="E28:E31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77">
        <f>SUM($B$2:B29)</f>
        <v>186.79999999999998</v>
      </c>
      <c r="H29" s="77">
        <f>SUM($C$2:C29)</f>
        <v>110.19999999999999</v>
      </c>
      <c r="I29" s="77">
        <f>SUM($D$2:D29)</f>
        <v>182.7</v>
      </c>
    </row>
    <row r="30" spans="1:9" x14ac:dyDescent="0.3">
      <c r="A30" s="78">
        <v>29</v>
      </c>
      <c r="B30" s="2">
        <v>22.2</v>
      </c>
      <c r="C30" s="2">
        <v>0</v>
      </c>
      <c r="D30" s="2">
        <v>25.3</v>
      </c>
      <c r="E30" s="2">
        <f t="shared" si="1"/>
        <v>47.5</v>
      </c>
      <c r="G30" s="2">
        <f>SUM($B$2:B30)</f>
        <v>208.99999999999997</v>
      </c>
      <c r="H30" s="2">
        <f>SUM($C$2:C30)</f>
        <v>110.19999999999999</v>
      </c>
      <c r="I30" s="2">
        <f>SUM($D$2:D30)</f>
        <v>208</v>
      </c>
    </row>
    <row r="31" spans="1:9" x14ac:dyDescent="0.3">
      <c r="A31" s="79">
        <v>30</v>
      </c>
      <c r="B31" s="77">
        <v>2</v>
      </c>
      <c r="C31" s="77">
        <v>0</v>
      </c>
      <c r="D31" s="77">
        <v>6.5</v>
      </c>
      <c r="E31" s="77">
        <f t="shared" si="1"/>
        <v>8.5</v>
      </c>
      <c r="G31" s="2">
        <f>SUM($B$2:B31)</f>
        <v>210.99999999999997</v>
      </c>
      <c r="H31" s="2">
        <f>SUM($C$2:C31)</f>
        <v>110.19999999999999</v>
      </c>
      <c r="I31" s="2">
        <f>SUM($D$2:D31)</f>
        <v>214.5</v>
      </c>
    </row>
    <row r="32" spans="1:9" x14ac:dyDescent="0.3">
      <c r="A32" s="78">
        <v>31</v>
      </c>
      <c r="B32" s="2"/>
      <c r="C32" s="2"/>
      <c r="D32" s="2"/>
      <c r="E32" s="2"/>
    </row>
    <row r="33" spans="1:5" x14ac:dyDescent="0.3">
      <c r="A33" s="79">
        <v>32</v>
      </c>
      <c r="B33" s="77"/>
      <c r="C33" s="77"/>
      <c r="D33" s="77"/>
      <c r="E33" s="77"/>
    </row>
    <row r="39" spans="1:5" x14ac:dyDescent="0.3">
      <c r="A39" s="76" t="s">
        <v>358</v>
      </c>
      <c r="B39" s="76" t="s">
        <v>43</v>
      </c>
    </row>
    <row r="40" spans="1:5" x14ac:dyDescent="0.3">
      <c r="A40" s="2">
        <v>23</v>
      </c>
      <c r="B40" s="2">
        <v>180</v>
      </c>
    </row>
    <row r="41" spans="1:5" x14ac:dyDescent="0.3">
      <c r="A41" s="2">
        <v>32</v>
      </c>
      <c r="B41" s="2">
        <v>180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0+1.5+3+5.7+4+8+3</f>
        <v>25.2</v>
      </c>
      <c r="C8" s="2">
        <f>B8-'Week 28'!B8</f>
        <v>18.600000000000001</v>
      </c>
      <c r="D8" s="2">
        <f>IF(  'Week 28'!D8 - B8 &gt; 0, 'Week 28'!D8 - B8, 0)</f>
        <v>0</v>
      </c>
      <c r="E8" s="2">
        <f>B8+'Week 28'!E8</f>
        <v>207.89999999999998</v>
      </c>
      <c r="F8" s="2">
        <f>IF(D8=0,  'Week 28'!F8 + B8, 0)</f>
        <v>27.900000000000013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0+1+0.5+3+5.7+4+8+3</f>
        <v>25.2</v>
      </c>
      <c r="C14" s="2">
        <f>0+1+6.6</f>
        <v>7.6</v>
      </c>
      <c r="D14" s="2">
        <f xml:space="preserve"> B14-C14</f>
        <v>17.600000000000001</v>
      </c>
      <c r="E14" s="25">
        <f>B14+ 'Week 28'!E14</f>
        <v>183.49999999999997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9BA6-8500-482D-BD2C-867E129E2FAD}">
  <dimension ref="A1:F16"/>
  <sheetViews>
    <sheetView zoomScale="85" zoomScaleNormal="85" workbookViewId="0">
      <selection activeCell="L14" sqref="L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0+2</f>
        <v>2</v>
      </c>
      <c r="C6" s="2">
        <f>B6-'Week 29'!B6</f>
        <v>-20.2</v>
      </c>
      <c r="D6" s="2">
        <f>IF(  'Week 29'!D6 - B6 &gt; 0, 'Week 29'!D6 - B6, 0)</f>
        <v>0</v>
      </c>
      <c r="E6" s="2">
        <f>B6+'Week 29'!E6</f>
        <v>210.99999999999997</v>
      </c>
      <c r="F6" s="2">
        <f>IF(D6=0,  'Week 29'!F6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29'!B7</f>
        <v>0</v>
      </c>
      <c r="D7" s="77">
        <f>IF(  'Week 29'!D7 - B7 &gt; 0, 'Week 29'!D7 - B7, 0)</f>
        <v>69.699999999999946</v>
      </c>
      <c r="E7" s="77">
        <f>B7+'Week 29'!E7</f>
        <v>110.3</v>
      </c>
      <c r="F7" s="77">
        <f>IF(D7=0,  'Week 29'!F7 + B7, 0)</f>
        <v>0</v>
      </c>
    </row>
    <row r="8" spans="1:6" x14ac:dyDescent="0.3">
      <c r="A8" s="2" t="s">
        <v>31</v>
      </c>
      <c r="B8" s="2">
        <f>0+6.5</f>
        <v>6.5</v>
      </c>
      <c r="C8" s="2">
        <f>B8-'Week 29'!B8</f>
        <v>-18.7</v>
      </c>
      <c r="D8" s="2">
        <f>IF(  'Week 29'!D8 - B8 &gt; 0, 'Week 29'!D8 - B8, 0)</f>
        <v>0</v>
      </c>
      <c r="E8" s="2">
        <f>B8+'Week 29'!E8</f>
        <v>214.39999999999998</v>
      </c>
      <c r="F8" s="2">
        <f>IF(D8=0,  'Week 29'!F8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29'!E12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0+1.5+3+5.7+4+8</f>
        <v>22.2</v>
      </c>
      <c r="D13" s="6">
        <f xml:space="preserve"> B13-C13</f>
        <v>-22.2</v>
      </c>
      <c r="E13" s="77">
        <f>B13+ 'Week 29'!E13</f>
        <v>193.79999999999995</v>
      </c>
      <c r="F13" s="6">
        <v>100</v>
      </c>
    </row>
    <row r="14" spans="1:6" x14ac:dyDescent="0.3">
      <c r="A14" s="2" t="s">
        <v>7</v>
      </c>
      <c r="B14" s="2">
        <f>0+6.5</f>
        <v>6.5</v>
      </c>
      <c r="C14" s="2">
        <f>0+1+0.5+3+5.7+4+8+3</f>
        <v>25.2</v>
      </c>
      <c r="D14" s="2">
        <f xml:space="preserve"> B14-C14</f>
        <v>-18.7</v>
      </c>
      <c r="E14" s="25">
        <f>B14+ 'Week 29'!E14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29'!E15</f>
        <v>17.66</v>
      </c>
      <c r="F15" s="6">
        <v>100</v>
      </c>
    </row>
    <row r="16" spans="1:6" x14ac:dyDescent="0.3">
      <c r="A16" s="2" t="s">
        <v>23</v>
      </c>
      <c r="B16" s="2">
        <f>0+2</f>
        <v>2</v>
      </c>
      <c r="C16" s="2">
        <f>0</f>
        <v>0</v>
      </c>
      <c r="D16" s="2">
        <f t="shared" si="0"/>
        <v>2</v>
      </c>
      <c r="E16" s="25">
        <f>B16+ 'Week 29'!E16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04D2-2ED9-431D-98C7-7A035C6BD270}">
  <dimension ref="A1:F16"/>
  <sheetViews>
    <sheetView zoomScale="85" zoomScaleNormal="85" workbookViewId="0">
      <selection activeCell="I9" sqref="I9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</f>
        <v>0</v>
      </c>
      <c r="C6" s="2">
        <f>B6-'Week 30'!B6</f>
        <v>-2</v>
      </c>
      <c r="D6" s="2">
        <f>IF(  'Week 30'!D6 - B6 &gt; 0, 'Week 30'!D6 - B6, 0)</f>
        <v>0</v>
      </c>
      <c r="E6" s="2">
        <f>B6+'Week 30'!E6</f>
        <v>210.99999999999997</v>
      </c>
      <c r="F6" s="2">
        <f>IF(D6=0,  'Week 30'!F6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30'!B7</f>
        <v>0</v>
      </c>
      <c r="D7" s="77">
        <f>IF(  'Week 30'!D7 - B7 &gt; 0, 'Week 30'!D7 - B7, 0)</f>
        <v>69.699999999999946</v>
      </c>
      <c r="E7" s="77">
        <f>B7+'Week 30'!E7</f>
        <v>110.3</v>
      </c>
      <c r="F7" s="77">
        <f>IF(D7=0,  'Week 30'!F7 + B7, 0)</f>
        <v>0</v>
      </c>
    </row>
    <row r="8" spans="1:6" x14ac:dyDescent="0.3">
      <c r="A8" s="2" t="s">
        <v>31</v>
      </c>
      <c r="B8" s="2">
        <f>0</f>
        <v>0</v>
      </c>
      <c r="C8" s="2">
        <f>B8-'Week 30'!B8</f>
        <v>-6.5</v>
      </c>
      <c r="D8" s="2">
        <f>IF(  'Week 30'!D8 - B8 &gt; 0, 'Week 30'!D8 - B8, 0)</f>
        <v>0</v>
      </c>
      <c r="E8" s="2">
        <f>B8+'Week 30'!E8</f>
        <v>214.39999999999998</v>
      </c>
      <c r="F8" s="2">
        <f>IF(D8=0,  'Week 30'!F8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30'!E12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</f>
        <v>0</v>
      </c>
      <c r="D13" s="6">
        <f xml:space="preserve"> B13-C13</f>
        <v>0</v>
      </c>
      <c r="E13" s="77">
        <f>B13+ 'Week 30'!E13</f>
        <v>193.79999999999995</v>
      </c>
      <c r="F13" s="6">
        <v>100</v>
      </c>
    </row>
    <row r="14" spans="1:6" x14ac:dyDescent="0.3">
      <c r="A14" s="2" t="s">
        <v>7</v>
      </c>
      <c r="B14" s="2">
        <f>0</f>
        <v>0</v>
      </c>
      <c r="C14" s="2">
        <f>0+6.5</f>
        <v>6.5</v>
      </c>
      <c r="D14" s="2">
        <f xml:space="preserve"> B14-C14</f>
        <v>-6.5</v>
      </c>
      <c r="E14" s="25">
        <f>B14+ 'Week 30'!E14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30'!E15</f>
        <v>17.66</v>
      </c>
      <c r="F15" s="6">
        <v>100</v>
      </c>
    </row>
    <row r="16" spans="1:6" x14ac:dyDescent="0.3">
      <c r="A16" s="2" t="s">
        <v>23</v>
      </c>
      <c r="B16" s="2">
        <f>0</f>
        <v>0</v>
      </c>
      <c r="C16" s="2">
        <f>0+2</f>
        <v>2</v>
      </c>
      <c r="D16" s="2">
        <f t="shared" si="0"/>
        <v>-2</v>
      </c>
      <c r="E16" s="25">
        <f>B16+ 'Week 30'!E16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2024-04-02T06:46:20Z</dcterms:modified>
</cp:coreProperties>
</file>