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8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9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0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11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12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13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drawings/drawing14.xml" ContentType="application/vnd.openxmlformats-officedocument.drawing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drawings/drawing15.xml" ContentType="application/vnd.openxmlformats-officedocument.drawing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drawings/drawing16.xml" ContentType="application/vnd.openxmlformats-officedocument.drawing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drawings/drawing17.xml" ContentType="application/vnd.openxmlformats-officedocument.drawing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drawings/drawing18.xml" ContentType="application/vnd.openxmlformats-officedocument.drawing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drawings/drawing19.xml" ContentType="application/vnd.openxmlformats-officedocument.drawing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drawings/drawing20.xml" ContentType="application/vnd.openxmlformats-officedocument.drawing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drawings/drawing21.xml" ContentType="application/vnd.openxmlformats-officedocument.drawing+xml"/>
  <Override PartName="/xl/charts/chart81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charts/chart82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charts/chart83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charts/chart84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drawings/drawing22.xml" ContentType="application/vnd.openxmlformats-officedocument.drawing+xml"/>
  <Override PartName="/xl/charts/chart85.xml" ContentType="application/vnd.openxmlformats-officedocument.drawingml.chart+xml"/>
  <Override PartName="/xl/charts/style85.xml" ContentType="application/vnd.ms-office.chartstyle+xml"/>
  <Override PartName="/xl/charts/colors85.xml" ContentType="application/vnd.ms-office.chartcolorstyle+xml"/>
  <Override PartName="/xl/charts/chart86.xml" ContentType="application/vnd.openxmlformats-officedocument.drawingml.chart+xml"/>
  <Override PartName="/xl/charts/style86.xml" ContentType="application/vnd.ms-office.chartstyle+xml"/>
  <Override PartName="/xl/charts/colors86.xml" ContentType="application/vnd.ms-office.chartcolorstyle+xml"/>
  <Override PartName="/xl/charts/chart87.xml" ContentType="application/vnd.openxmlformats-officedocument.drawingml.chart+xml"/>
  <Override PartName="/xl/charts/style87.xml" ContentType="application/vnd.ms-office.chartstyle+xml"/>
  <Override PartName="/xl/charts/colors87.xml" ContentType="application/vnd.ms-office.chartcolorstyle+xml"/>
  <Override PartName="/xl/charts/chart88.xml" ContentType="application/vnd.openxmlformats-officedocument.drawingml.chart+xml"/>
  <Override PartName="/xl/charts/style88.xml" ContentType="application/vnd.ms-office.chartstyle+xml"/>
  <Override PartName="/xl/charts/colors88.xml" ContentType="application/vnd.ms-office.chartcolorstyle+xml"/>
  <Override PartName="/xl/drawings/drawing23.xml" ContentType="application/vnd.openxmlformats-officedocument.drawing+xml"/>
  <Override PartName="/xl/charts/chart89.xml" ContentType="application/vnd.openxmlformats-officedocument.drawingml.chart+xml"/>
  <Override PartName="/xl/charts/style89.xml" ContentType="application/vnd.ms-office.chartstyle+xml"/>
  <Override PartName="/xl/charts/colors89.xml" ContentType="application/vnd.ms-office.chartcolorstyle+xml"/>
  <Override PartName="/xl/charts/chart90.xml" ContentType="application/vnd.openxmlformats-officedocument.drawingml.chart+xml"/>
  <Override PartName="/xl/charts/style90.xml" ContentType="application/vnd.ms-office.chartstyle+xml"/>
  <Override PartName="/xl/charts/colors90.xml" ContentType="application/vnd.ms-office.chartcolorstyle+xml"/>
  <Override PartName="/xl/charts/chart91.xml" ContentType="application/vnd.openxmlformats-officedocument.drawingml.chart+xml"/>
  <Override PartName="/xl/charts/style91.xml" ContentType="application/vnd.ms-office.chartstyle+xml"/>
  <Override PartName="/xl/charts/colors91.xml" ContentType="application/vnd.ms-office.chartcolorstyle+xml"/>
  <Override PartName="/xl/charts/chart92.xml" ContentType="application/vnd.openxmlformats-officedocument.drawingml.chart+xml"/>
  <Override PartName="/xl/charts/style92.xml" ContentType="application/vnd.ms-office.chartstyle+xml"/>
  <Override PartName="/xl/charts/colors92.xml" ContentType="application/vnd.ms-office.chartcolorstyle+xml"/>
  <Override PartName="/xl/drawings/drawing24.xml" ContentType="application/vnd.openxmlformats-officedocument.drawing+xml"/>
  <Override PartName="/xl/charts/chart93.xml" ContentType="application/vnd.openxmlformats-officedocument.drawingml.chart+xml"/>
  <Override PartName="/xl/charts/style93.xml" ContentType="application/vnd.ms-office.chartstyle+xml"/>
  <Override PartName="/xl/charts/colors93.xml" ContentType="application/vnd.ms-office.chartcolorstyle+xml"/>
  <Override PartName="/xl/charts/chart94.xml" ContentType="application/vnd.openxmlformats-officedocument.drawingml.chart+xml"/>
  <Override PartName="/xl/charts/style94.xml" ContentType="application/vnd.ms-office.chartstyle+xml"/>
  <Override PartName="/xl/charts/colors94.xml" ContentType="application/vnd.ms-office.chartcolorstyle+xml"/>
  <Override PartName="/xl/charts/chart95.xml" ContentType="application/vnd.openxmlformats-officedocument.drawingml.chart+xml"/>
  <Override PartName="/xl/charts/style95.xml" ContentType="application/vnd.ms-office.chartstyle+xml"/>
  <Override PartName="/xl/charts/colors95.xml" ContentType="application/vnd.ms-office.chartcolorstyle+xml"/>
  <Override PartName="/xl/charts/chart96.xml" ContentType="application/vnd.openxmlformats-officedocument.drawingml.chart+xml"/>
  <Override PartName="/xl/charts/style96.xml" ContentType="application/vnd.ms-office.chartstyle+xml"/>
  <Override PartName="/xl/charts/colors96.xml" ContentType="application/vnd.ms-office.chartcolorstyle+xml"/>
  <Override PartName="/xl/drawings/drawing25.xml" ContentType="application/vnd.openxmlformats-officedocument.drawing+xml"/>
  <Override PartName="/xl/charts/chart97.xml" ContentType="application/vnd.openxmlformats-officedocument.drawingml.chart+xml"/>
  <Override PartName="/xl/charts/style97.xml" ContentType="application/vnd.ms-office.chartstyle+xml"/>
  <Override PartName="/xl/charts/colors97.xml" ContentType="application/vnd.ms-office.chartcolorstyle+xml"/>
  <Override PartName="/xl/charts/chart98.xml" ContentType="application/vnd.openxmlformats-officedocument.drawingml.chart+xml"/>
  <Override PartName="/xl/charts/style98.xml" ContentType="application/vnd.ms-office.chartstyle+xml"/>
  <Override PartName="/xl/charts/colors98.xml" ContentType="application/vnd.ms-office.chartcolorstyle+xml"/>
  <Override PartName="/xl/charts/chart99.xml" ContentType="application/vnd.openxmlformats-officedocument.drawingml.chart+xml"/>
  <Override PartName="/xl/charts/style99.xml" ContentType="application/vnd.ms-office.chartstyle+xml"/>
  <Override PartName="/xl/charts/colors99.xml" ContentType="application/vnd.ms-office.chartcolorstyle+xml"/>
  <Override PartName="/xl/charts/chart100.xml" ContentType="application/vnd.openxmlformats-officedocument.drawingml.chart+xml"/>
  <Override PartName="/xl/charts/style100.xml" ContentType="application/vnd.ms-office.chartstyle+xml"/>
  <Override PartName="/xl/charts/colors10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kas\Documents\diplomarbeit\"/>
    </mc:Choice>
  </mc:AlternateContent>
  <xr:revisionPtr revIDLastSave="0" documentId="13_ncr:1_{0BC503B0-C545-498A-82E8-4ECCDFAA93E0}" xr6:coauthVersionLast="47" xr6:coauthVersionMax="47" xr10:uidLastSave="{00000000-0000-0000-0000-000000000000}"/>
  <bookViews>
    <workbookView xWindow="-108" yWindow="-108" windowWidth="23256" windowHeight="12576" tabRatio="852" activeTab="25" xr2:uid="{00000000-000D-0000-FFFF-FFFF00000000}"/>
  </bookViews>
  <sheets>
    <sheet name="AZE" sheetId="12" r:id="rId1"/>
    <sheet name="Week 1" sheetId="10" r:id="rId2"/>
    <sheet name="Week 2" sheetId="13" r:id="rId3"/>
    <sheet name="Week 3" sheetId="4" r:id="rId4"/>
    <sheet name="Week 4" sheetId="14" r:id="rId5"/>
    <sheet name="Week 5" sheetId="15" r:id="rId6"/>
    <sheet name="Week 6" sheetId="16" r:id="rId7"/>
    <sheet name="Week 7" sheetId="17" r:id="rId8"/>
    <sheet name="Week 8" sheetId="18" r:id="rId9"/>
    <sheet name="Week 9" sheetId="19" r:id="rId10"/>
    <sheet name="Week 10" sheetId="20" r:id="rId11"/>
    <sheet name="Week 11" sheetId="21" r:id="rId12"/>
    <sheet name="Week 12" sheetId="22" r:id="rId13"/>
    <sheet name="Week 13" sheetId="23" r:id="rId14"/>
    <sheet name="Week 14" sheetId="24" r:id="rId15"/>
    <sheet name="Week 15" sheetId="25" r:id="rId16"/>
    <sheet name="Week 16" sheetId="26" r:id="rId17"/>
    <sheet name="Week 17" sheetId="27" r:id="rId18"/>
    <sheet name="Week 18" sheetId="30" r:id="rId19"/>
    <sheet name="Week 19" sheetId="28" r:id="rId20"/>
    <sheet name="Week 20" sheetId="35" r:id="rId21"/>
    <sheet name="Week 21" sheetId="36" r:id="rId22"/>
    <sheet name="Week 22" sheetId="37" r:id="rId23"/>
    <sheet name="Week 23" sheetId="38" r:id="rId24"/>
    <sheet name="Week 24" sheetId="39" r:id="rId25"/>
    <sheet name="Week 25" sheetId="40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40" l="1"/>
  <c r="E14" i="40" s="1"/>
  <c r="B13" i="40"/>
  <c r="B12" i="40"/>
  <c r="B8" i="40"/>
  <c r="E8" i="40" s="1"/>
  <c r="B7" i="40"/>
  <c r="D7" i="40" s="1"/>
  <c r="B6" i="40"/>
  <c r="E6" i="40" s="1"/>
  <c r="E16" i="40"/>
  <c r="E15" i="40"/>
  <c r="E13" i="40"/>
  <c r="E12" i="40"/>
  <c r="B16" i="40"/>
  <c r="D16" i="40" s="1"/>
  <c r="B15" i="40"/>
  <c r="E7" i="40"/>
  <c r="C7" i="40"/>
  <c r="C15" i="40"/>
  <c r="C14" i="40"/>
  <c r="C13" i="40"/>
  <c r="C12" i="40"/>
  <c r="D12" i="40"/>
  <c r="E161" i="12"/>
  <c r="E160" i="12"/>
  <c r="E159" i="12"/>
  <c r="B14" i="39"/>
  <c r="B13" i="39"/>
  <c r="E13" i="39" s="1"/>
  <c r="E156" i="12"/>
  <c r="E157" i="12"/>
  <c r="B8" i="39"/>
  <c r="C8" i="39" s="1"/>
  <c r="B6" i="39"/>
  <c r="E6" i="39" s="1"/>
  <c r="D14" i="39"/>
  <c r="E16" i="39"/>
  <c r="E15" i="39"/>
  <c r="E14" i="39"/>
  <c r="E12" i="39"/>
  <c r="C15" i="39"/>
  <c r="C14" i="39"/>
  <c r="C13" i="39"/>
  <c r="C12" i="39"/>
  <c r="E7" i="39"/>
  <c r="D7" i="39"/>
  <c r="D6" i="39"/>
  <c r="C7" i="39"/>
  <c r="D16" i="39"/>
  <c r="B15" i="39"/>
  <c r="D12" i="39"/>
  <c r="B12" i="39"/>
  <c r="B7" i="39"/>
  <c r="E155" i="12"/>
  <c r="E154" i="12"/>
  <c r="B13" i="38"/>
  <c r="E13" i="38" s="1"/>
  <c r="B6" i="38"/>
  <c r="E152" i="12"/>
  <c r="E149" i="12"/>
  <c r="D6" i="38"/>
  <c r="E16" i="38"/>
  <c r="E15" i="38"/>
  <c r="E14" i="38"/>
  <c r="E12" i="38"/>
  <c r="B14" i="38"/>
  <c r="B12" i="38"/>
  <c r="C15" i="38"/>
  <c r="C14" i="38"/>
  <c r="C13" i="38"/>
  <c r="C12" i="38"/>
  <c r="E8" i="38"/>
  <c r="E7" i="38"/>
  <c r="E6" i="38"/>
  <c r="D8" i="38"/>
  <c r="D7" i="38"/>
  <c r="B8" i="38"/>
  <c r="B7" i="38"/>
  <c r="C7" i="38" s="1"/>
  <c r="C8" i="38"/>
  <c r="D16" i="38"/>
  <c r="B15" i="38"/>
  <c r="B14" i="37"/>
  <c r="B8" i="37"/>
  <c r="C8" i="37" s="1"/>
  <c r="E151" i="12"/>
  <c r="B6" i="37"/>
  <c r="E6" i="37" s="1"/>
  <c r="E148" i="12"/>
  <c r="B13" i="37"/>
  <c r="B12" i="37"/>
  <c r="B7" i="37"/>
  <c r="E7" i="37" s="1"/>
  <c r="E146" i="12"/>
  <c r="E147" i="12"/>
  <c r="E145" i="12"/>
  <c r="C7" i="37"/>
  <c r="D6" i="37"/>
  <c r="D12" i="37"/>
  <c r="E134" i="12"/>
  <c r="E135" i="12"/>
  <c r="E136" i="12"/>
  <c r="E137" i="12"/>
  <c r="E138" i="12"/>
  <c r="B14" i="36"/>
  <c r="E14" i="36" s="1"/>
  <c r="B8" i="36"/>
  <c r="E8" i="36" s="1"/>
  <c r="E142" i="12"/>
  <c r="E141" i="12"/>
  <c r="E139" i="12"/>
  <c r="C15" i="37"/>
  <c r="D15" i="37" s="1"/>
  <c r="C14" i="37"/>
  <c r="C13" i="37"/>
  <c r="C12" i="37"/>
  <c r="C15" i="36"/>
  <c r="D15" i="36" s="1"/>
  <c r="C14" i="36"/>
  <c r="C13" i="36"/>
  <c r="C12" i="36"/>
  <c r="E16" i="37"/>
  <c r="E15" i="37"/>
  <c r="E13" i="37"/>
  <c r="E12" i="36"/>
  <c r="D16" i="37"/>
  <c r="B15" i="37"/>
  <c r="B13" i="36"/>
  <c r="D13" i="36" s="1"/>
  <c r="B12" i="36"/>
  <c r="D12" i="36" s="1"/>
  <c r="C8" i="36"/>
  <c r="B7" i="36"/>
  <c r="D7" i="36" s="1"/>
  <c r="B6" i="36"/>
  <c r="E6" i="36"/>
  <c r="E16" i="36"/>
  <c r="E15" i="36"/>
  <c r="E7" i="36"/>
  <c r="D16" i="36"/>
  <c r="B15" i="36"/>
  <c r="B14" i="35"/>
  <c r="E14" i="35" s="1"/>
  <c r="B13" i="35"/>
  <c r="D13" i="35" s="1"/>
  <c r="B12" i="35"/>
  <c r="E12" i="35" s="1"/>
  <c r="B8" i="35"/>
  <c r="C8" i="35" s="1"/>
  <c r="B7" i="35"/>
  <c r="D7" i="35" s="1"/>
  <c r="B6" i="35"/>
  <c r="E6" i="35" s="1"/>
  <c r="E131" i="12"/>
  <c r="E132" i="12"/>
  <c r="E130" i="12"/>
  <c r="B15" i="35"/>
  <c r="D15" i="35"/>
  <c r="E15" i="35"/>
  <c r="E16" i="35"/>
  <c r="D16" i="35"/>
  <c r="C13" i="35"/>
  <c r="C12" i="35"/>
  <c r="E14" i="28"/>
  <c r="B15" i="28"/>
  <c r="D15" i="28" s="1"/>
  <c r="B13" i="28"/>
  <c r="B12" i="28"/>
  <c r="E12" i="28" s="1"/>
  <c r="B8" i="28"/>
  <c r="C8" i="28"/>
  <c r="B7" i="28"/>
  <c r="C7" i="28" s="1"/>
  <c r="B6" i="28"/>
  <c r="C6" i="28" s="1"/>
  <c r="E16" i="28"/>
  <c r="E15" i="28"/>
  <c r="E13" i="28"/>
  <c r="C13" i="28"/>
  <c r="E8" i="28"/>
  <c r="E7" i="28"/>
  <c r="E6" i="28"/>
  <c r="D8" i="28"/>
  <c r="D7" i="28"/>
  <c r="D6" i="28"/>
  <c r="D16" i="28"/>
  <c r="D14" i="28"/>
  <c r="C12" i="28"/>
  <c r="E16" i="30"/>
  <c r="E15" i="30"/>
  <c r="E14" i="30"/>
  <c r="E13" i="30"/>
  <c r="E12" i="30"/>
  <c r="C13" i="30"/>
  <c r="C12" i="30"/>
  <c r="D12" i="30" s="1"/>
  <c r="E8" i="30"/>
  <c r="E7" i="30"/>
  <c r="E6" i="30"/>
  <c r="C8" i="30"/>
  <c r="C7" i="30"/>
  <c r="C6" i="30"/>
  <c r="D8" i="30"/>
  <c r="D7" i="30"/>
  <c r="D6" i="30"/>
  <c r="B13" i="30"/>
  <c r="B6" i="30"/>
  <c r="D16" i="30"/>
  <c r="D15" i="30"/>
  <c r="D14" i="30"/>
  <c r="B12" i="30"/>
  <c r="E125" i="12"/>
  <c r="E126" i="12"/>
  <c r="E127" i="12"/>
  <c r="E128" i="12"/>
  <c r="E124" i="12"/>
  <c r="E119" i="12"/>
  <c r="E118" i="12"/>
  <c r="B13" i="27"/>
  <c r="D13" i="27" s="1"/>
  <c r="B6" i="27"/>
  <c r="C6" i="27" s="1"/>
  <c r="B12" i="27"/>
  <c r="E117" i="12"/>
  <c r="E16" i="27"/>
  <c r="E15" i="27"/>
  <c r="E14" i="27"/>
  <c r="E12" i="27"/>
  <c r="E8" i="27"/>
  <c r="E7" i="27"/>
  <c r="E6" i="27"/>
  <c r="D8" i="27"/>
  <c r="D7" i="27"/>
  <c r="D6" i="27"/>
  <c r="C8" i="27"/>
  <c r="C7" i="27"/>
  <c r="D16" i="27"/>
  <c r="D15" i="27"/>
  <c r="D14" i="27"/>
  <c r="E16" i="26"/>
  <c r="E15" i="26"/>
  <c r="E14" i="26"/>
  <c r="E13" i="26"/>
  <c r="E12" i="26"/>
  <c r="C15" i="26"/>
  <c r="C14" i="26"/>
  <c r="D14" i="26" s="1"/>
  <c r="C13" i="26"/>
  <c r="C12" i="26"/>
  <c r="D12" i="26" s="1"/>
  <c r="E8" i="26"/>
  <c r="E7" i="26"/>
  <c r="E6" i="26"/>
  <c r="D8" i="26"/>
  <c r="D7" i="26"/>
  <c r="D6" i="26"/>
  <c r="C8" i="26"/>
  <c r="C7" i="26"/>
  <c r="C6" i="26"/>
  <c r="D16" i="26"/>
  <c r="E116" i="12"/>
  <c r="B14" i="25"/>
  <c r="B15" i="25"/>
  <c r="E15" i="25" s="1"/>
  <c r="B13" i="25"/>
  <c r="B12" i="25"/>
  <c r="B8" i="25"/>
  <c r="D8" i="25" s="1"/>
  <c r="B7" i="25"/>
  <c r="B6" i="25"/>
  <c r="E111" i="12"/>
  <c r="E112" i="12"/>
  <c r="E113" i="12"/>
  <c r="E14" i="25"/>
  <c r="E13" i="25"/>
  <c r="E12" i="25"/>
  <c r="C8" i="25"/>
  <c r="D7" i="25"/>
  <c r="E108" i="12"/>
  <c r="E110" i="12"/>
  <c r="E109" i="12"/>
  <c r="C6" i="25"/>
  <c r="E16" i="25"/>
  <c r="C15" i="25"/>
  <c r="C14" i="25"/>
  <c r="C13" i="25"/>
  <c r="C12" i="25"/>
  <c r="E7" i="25"/>
  <c r="D6" i="25"/>
  <c r="D16" i="25"/>
  <c r="B13" i="24"/>
  <c r="E13" i="24" s="1"/>
  <c r="B15" i="24"/>
  <c r="E15" i="24" s="1"/>
  <c r="B8" i="24"/>
  <c r="C8" i="24" s="1"/>
  <c r="B6" i="24"/>
  <c r="E106" i="12"/>
  <c r="E105" i="12"/>
  <c r="B6" i="23"/>
  <c r="E6" i="23" s="1"/>
  <c r="E6" i="24" s="1"/>
  <c r="E16" i="24"/>
  <c r="E14" i="24"/>
  <c r="E12" i="24"/>
  <c r="B14" i="24"/>
  <c r="B12" i="24"/>
  <c r="E7" i="24"/>
  <c r="D8" i="24"/>
  <c r="D7" i="24"/>
  <c r="D6" i="24"/>
  <c r="C7" i="24"/>
  <c r="C6" i="24"/>
  <c r="B7" i="24"/>
  <c r="D16" i="24"/>
  <c r="C15" i="24"/>
  <c r="C14" i="24"/>
  <c r="C13" i="24"/>
  <c r="C12" i="24"/>
  <c r="D12" i="24" s="1"/>
  <c r="E16" i="23"/>
  <c r="E15" i="23"/>
  <c r="E14" i="23"/>
  <c r="E13" i="23"/>
  <c r="E12" i="23"/>
  <c r="E12" i="22"/>
  <c r="B14" i="23"/>
  <c r="B13" i="23"/>
  <c r="B12" i="23"/>
  <c r="B7" i="23"/>
  <c r="E7" i="23" s="1"/>
  <c r="B8" i="23"/>
  <c r="E8" i="23" s="1"/>
  <c r="C15" i="23"/>
  <c r="D15" i="23" s="1"/>
  <c r="C14" i="23"/>
  <c r="C13" i="23"/>
  <c r="C12" i="23"/>
  <c r="D8" i="23"/>
  <c r="D6" i="23"/>
  <c r="D16" i="23"/>
  <c r="B15" i="23"/>
  <c r="D12" i="23"/>
  <c r="E102" i="12"/>
  <c r="E103" i="12"/>
  <c r="E101" i="12"/>
  <c r="E97" i="12"/>
  <c r="E98" i="12"/>
  <c r="E96" i="12"/>
  <c r="E95" i="12"/>
  <c r="E94" i="12"/>
  <c r="B14" i="22"/>
  <c r="E14" i="22" s="1"/>
  <c r="B13" i="22"/>
  <c r="E13" i="22" s="1"/>
  <c r="B12" i="22"/>
  <c r="B8" i="22"/>
  <c r="E8" i="22" s="1"/>
  <c r="B7" i="22"/>
  <c r="D7" i="22" s="1"/>
  <c r="B6" i="22"/>
  <c r="D6" i="22" s="1"/>
  <c r="E16" i="22"/>
  <c r="E15" i="22"/>
  <c r="C15" i="22"/>
  <c r="C14" i="22"/>
  <c r="C13" i="22"/>
  <c r="C12" i="22"/>
  <c r="D8" i="22"/>
  <c r="C8" i="22"/>
  <c r="D16" i="22"/>
  <c r="D15" i="22"/>
  <c r="B15" i="22"/>
  <c r="E88" i="12"/>
  <c r="E89" i="12"/>
  <c r="E90" i="12"/>
  <c r="E91" i="12"/>
  <c r="E92" i="12"/>
  <c r="E87" i="12"/>
  <c r="B14" i="21"/>
  <c r="E14" i="21" s="1"/>
  <c r="B8" i="21"/>
  <c r="E8" i="21" s="1"/>
  <c r="E85" i="12"/>
  <c r="B6" i="21"/>
  <c r="E6" i="21" s="1"/>
  <c r="B13" i="21"/>
  <c r="E13" i="21" s="1"/>
  <c r="B12" i="21"/>
  <c r="D12" i="21" s="1"/>
  <c r="B7" i="21"/>
  <c r="C7" i="21" s="1"/>
  <c r="E83" i="12"/>
  <c r="E84" i="12"/>
  <c r="E82" i="12"/>
  <c r="E16" i="21"/>
  <c r="C15" i="21"/>
  <c r="C14" i="21"/>
  <c r="C13" i="21"/>
  <c r="C12" i="21"/>
  <c r="D16" i="21"/>
  <c r="E15" i="21"/>
  <c r="D15" i="21"/>
  <c r="B15" i="21"/>
  <c r="B14" i="20"/>
  <c r="D14" i="20" s="1"/>
  <c r="B8" i="20"/>
  <c r="E80" i="12"/>
  <c r="E8" i="20"/>
  <c r="B13" i="20"/>
  <c r="B12" i="20"/>
  <c r="E12" i="20" s="1"/>
  <c r="B6" i="20"/>
  <c r="B7" i="20"/>
  <c r="E79" i="12"/>
  <c r="E77" i="12"/>
  <c r="E78" i="12"/>
  <c r="E76" i="12"/>
  <c r="E13" i="20"/>
  <c r="C7" i="20"/>
  <c r="D6" i="20"/>
  <c r="E75" i="12"/>
  <c r="E74" i="12"/>
  <c r="C15" i="20"/>
  <c r="C14" i="20"/>
  <c r="C13" i="20"/>
  <c r="E15" i="20"/>
  <c r="E16" i="20"/>
  <c r="D12" i="20"/>
  <c r="D16" i="20"/>
  <c r="B15" i="20"/>
  <c r="B13" i="19"/>
  <c r="D13" i="19" s="1"/>
  <c r="B6" i="19"/>
  <c r="E16" i="18"/>
  <c r="E16" i="19" s="1"/>
  <c r="E15" i="19"/>
  <c r="E14" i="19"/>
  <c r="E12" i="19"/>
  <c r="C15" i="19"/>
  <c r="C14" i="19"/>
  <c r="C13" i="19"/>
  <c r="B14" i="19"/>
  <c r="E6" i="19"/>
  <c r="E7" i="19"/>
  <c r="E8" i="19"/>
  <c r="D7" i="19"/>
  <c r="D8" i="19"/>
  <c r="C8" i="19"/>
  <c r="C7" i="19"/>
  <c r="B8" i="19"/>
  <c r="D16" i="19"/>
  <c r="D15" i="19"/>
  <c r="B15" i="19"/>
  <c r="D14" i="19"/>
  <c r="D12" i="19"/>
  <c r="B7" i="19"/>
  <c r="B13" i="18"/>
  <c r="B6" i="18"/>
  <c r="C6" i="18" s="1"/>
  <c r="E13" i="18"/>
  <c r="B14" i="18"/>
  <c r="E14" i="18" s="1"/>
  <c r="E12" i="18"/>
  <c r="B8" i="18"/>
  <c r="C8" i="18" s="1"/>
  <c r="B7" i="18"/>
  <c r="E15" i="18"/>
  <c r="C15" i="18"/>
  <c r="C14" i="18"/>
  <c r="C13" i="18"/>
  <c r="C12" i="18"/>
  <c r="C7" i="18"/>
  <c r="E7" i="18"/>
  <c r="D16" i="18"/>
  <c r="B15" i="18"/>
  <c r="B14" i="17"/>
  <c r="D14" i="17" s="1"/>
  <c r="B13" i="17"/>
  <c r="E13" i="17" s="1"/>
  <c r="B12" i="17"/>
  <c r="E12" i="17" s="1"/>
  <c r="B8" i="17"/>
  <c r="E8" i="17" s="1"/>
  <c r="B7" i="17"/>
  <c r="C7" i="17" s="1"/>
  <c r="B6" i="17"/>
  <c r="D6" i="17" s="1"/>
  <c r="E16" i="17"/>
  <c r="E15" i="17"/>
  <c r="E14" i="17"/>
  <c r="C13" i="17"/>
  <c r="C12" i="17"/>
  <c r="B15" i="17"/>
  <c r="D16" i="17"/>
  <c r="D15" i="17"/>
  <c r="D13" i="17"/>
  <c r="B13" i="16"/>
  <c r="E13" i="16" s="1"/>
  <c r="B6" i="16"/>
  <c r="E6" i="16" s="1"/>
  <c r="D6" i="16"/>
  <c r="B12" i="16"/>
  <c r="B7" i="16"/>
  <c r="C7" i="16" s="1"/>
  <c r="E16" i="16"/>
  <c r="E15" i="16"/>
  <c r="E14" i="16"/>
  <c r="E12" i="16"/>
  <c r="C14" i="16"/>
  <c r="C13" i="16"/>
  <c r="E8" i="16"/>
  <c r="E7" i="16"/>
  <c r="D8" i="16"/>
  <c r="D7" i="16"/>
  <c r="C8" i="16"/>
  <c r="C6" i="16"/>
  <c r="B8" i="16"/>
  <c r="D16" i="16"/>
  <c r="D15" i="16"/>
  <c r="D14" i="16"/>
  <c r="D12" i="16"/>
  <c r="B14" i="15"/>
  <c r="D14" i="15" s="1"/>
  <c r="B13" i="15"/>
  <c r="D13" i="15" s="1"/>
  <c r="B8" i="15"/>
  <c r="C8" i="15" s="1"/>
  <c r="B6" i="15"/>
  <c r="E6" i="15"/>
  <c r="E12" i="15"/>
  <c r="E12" i="14"/>
  <c r="E16" i="15"/>
  <c r="E15" i="15"/>
  <c r="D7" i="15"/>
  <c r="E7" i="15"/>
  <c r="C7" i="15"/>
  <c r="D16" i="15"/>
  <c r="D15" i="15"/>
  <c r="D12" i="15"/>
  <c r="B6" i="14"/>
  <c r="C6" i="14" s="1"/>
  <c r="B8" i="14"/>
  <c r="E8" i="14" s="1"/>
  <c r="D12" i="14"/>
  <c r="E14" i="14"/>
  <c r="B7" i="14"/>
  <c r="E16" i="14"/>
  <c r="E15" i="14"/>
  <c r="E13" i="14"/>
  <c r="E7" i="14"/>
  <c r="E6" i="14"/>
  <c r="E7" i="4"/>
  <c r="E8" i="4"/>
  <c r="E6" i="4"/>
  <c r="E7" i="13"/>
  <c r="E8" i="13"/>
  <c r="E6" i="13"/>
  <c r="D6" i="4"/>
  <c r="D7" i="14"/>
  <c r="C7" i="14"/>
  <c r="D16" i="14"/>
  <c r="D15" i="14"/>
  <c r="D13" i="14"/>
  <c r="E27" i="12"/>
  <c r="E13" i="4"/>
  <c r="E14" i="4"/>
  <c r="E15" i="4"/>
  <c r="E16" i="4"/>
  <c r="E12" i="4"/>
  <c r="E12" i="13"/>
  <c r="E12" i="10"/>
  <c r="E15" i="13"/>
  <c r="E13" i="13"/>
  <c r="E14" i="13"/>
  <c r="D12" i="4"/>
  <c r="C8" i="4"/>
  <c r="C7" i="4"/>
  <c r="C6" i="4"/>
  <c r="D16" i="4"/>
  <c r="D15" i="4"/>
  <c r="D14" i="4"/>
  <c r="D13" i="4"/>
  <c r="D7" i="13"/>
  <c r="D7" i="4" s="1"/>
  <c r="D8" i="13"/>
  <c r="D8" i="4" s="1"/>
  <c r="D6" i="13"/>
  <c r="C7" i="13"/>
  <c r="C8" i="13"/>
  <c r="C6" i="13"/>
  <c r="E11" i="12"/>
  <c r="E16" i="13"/>
  <c r="D13" i="13"/>
  <c r="D14" i="13"/>
  <c r="D15" i="13"/>
  <c r="D16" i="13"/>
  <c r="D12" i="13"/>
  <c r="E13" i="10"/>
  <c r="E14" i="10"/>
  <c r="E15" i="10"/>
  <c r="E16" i="10"/>
  <c r="D13" i="10"/>
  <c r="D14" i="10"/>
  <c r="D15" i="10"/>
  <c r="D16" i="10"/>
  <c r="D12" i="10"/>
  <c r="C7" i="10"/>
  <c r="C8" i="10"/>
  <c r="C6" i="10"/>
  <c r="E8" i="12"/>
  <c r="E9" i="12"/>
  <c r="E12" i="12"/>
  <c r="E13" i="12"/>
  <c r="E14" i="12"/>
  <c r="E15" i="12"/>
  <c r="E16" i="12"/>
  <c r="E17" i="12"/>
  <c r="E19" i="12"/>
  <c r="E20" i="12"/>
  <c r="E21" i="12"/>
  <c r="E22" i="12"/>
  <c r="E23" i="12"/>
  <c r="E24" i="12"/>
  <c r="E25" i="12"/>
  <c r="E26" i="12"/>
  <c r="E28" i="12"/>
  <c r="E6" i="12"/>
  <c r="E7" i="12"/>
  <c r="E5" i="12"/>
  <c r="D8" i="40" l="1"/>
  <c r="D6" i="40"/>
  <c r="D15" i="40"/>
  <c r="D13" i="40"/>
  <c r="C8" i="40"/>
  <c r="C6" i="40"/>
  <c r="D14" i="40"/>
  <c r="E8" i="39"/>
  <c r="D8" i="39"/>
  <c r="C6" i="39"/>
  <c r="D13" i="39"/>
  <c r="D15" i="39"/>
  <c r="D13" i="38"/>
  <c r="C6" i="38"/>
  <c r="D15" i="38"/>
  <c r="D12" i="38"/>
  <c r="D14" i="38"/>
  <c r="C6" i="37"/>
  <c r="E14" i="37"/>
  <c r="E8" i="37"/>
  <c r="D7" i="37"/>
  <c r="D8" i="36"/>
  <c r="D8" i="37" s="1"/>
  <c r="E12" i="37"/>
  <c r="D14" i="37"/>
  <c r="D13" i="37"/>
  <c r="E13" i="36"/>
  <c r="C7" i="36"/>
  <c r="C6" i="36"/>
  <c r="D6" i="36"/>
  <c r="D14" i="36"/>
  <c r="D14" i="35"/>
  <c r="E13" i="35"/>
  <c r="E8" i="35"/>
  <c r="D8" i="35"/>
  <c r="E7" i="35"/>
  <c r="C7" i="35"/>
  <c r="D6" i="35"/>
  <c r="C6" i="35"/>
  <c r="D12" i="35"/>
  <c r="D13" i="28"/>
  <c r="D12" i="28"/>
  <c r="D13" i="30"/>
  <c r="E13" i="27"/>
  <c r="D12" i="27"/>
  <c r="D13" i="26"/>
  <c r="D15" i="26"/>
  <c r="E8" i="25"/>
  <c r="C7" i="25"/>
  <c r="E6" i="25"/>
  <c r="D15" i="25"/>
  <c r="D13" i="25"/>
  <c r="D12" i="25"/>
  <c r="D14" i="25"/>
  <c r="E8" i="24"/>
  <c r="C6" i="23"/>
  <c r="D14" i="24"/>
  <c r="D13" i="24"/>
  <c r="D15" i="24"/>
  <c r="D14" i="23"/>
  <c r="D13" i="23"/>
  <c r="C7" i="23"/>
  <c r="D7" i="23"/>
  <c r="C8" i="23"/>
  <c r="D12" i="22"/>
  <c r="C7" i="22"/>
  <c r="E7" i="22"/>
  <c r="E6" i="22"/>
  <c r="C6" i="22"/>
  <c r="D14" i="22"/>
  <c r="D13" i="22"/>
  <c r="D14" i="21"/>
  <c r="E12" i="21"/>
  <c r="C8" i="21"/>
  <c r="D8" i="21"/>
  <c r="D7" i="21"/>
  <c r="C6" i="21"/>
  <c r="D6" i="21"/>
  <c r="E7" i="21"/>
  <c r="D13" i="21"/>
  <c r="D8" i="20"/>
  <c r="C8" i="20"/>
  <c r="E14" i="20"/>
  <c r="E7" i="20"/>
  <c r="D7" i="20"/>
  <c r="E6" i="20"/>
  <c r="C6" i="20"/>
  <c r="D13" i="20"/>
  <c r="D15" i="20"/>
  <c r="E13" i="19"/>
  <c r="D6" i="19"/>
  <c r="C6" i="19"/>
  <c r="D8" i="18"/>
  <c r="E8" i="18"/>
  <c r="E6" i="18"/>
  <c r="D13" i="18"/>
  <c r="D7" i="18"/>
  <c r="D6" i="18"/>
  <c r="D14" i="18"/>
  <c r="D12" i="18"/>
  <c r="D15" i="18"/>
  <c r="D8" i="17"/>
  <c r="C8" i="17"/>
  <c r="D7" i="17"/>
  <c r="E7" i="17"/>
  <c r="E6" i="17"/>
  <c r="C6" i="17"/>
  <c r="D12" i="17"/>
  <c r="D13" i="16"/>
  <c r="E14" i="15"/>
  <c r="E13" i="15"/>
  <c r="E8" i="15"/>
  <c r="D8" i="15"/>
  <c r="C6" i="15"/>
  <c r="D6" i="15"/>
  <c r="D6" i="14"/>
  <c r="D14" i="14"/>
  <c r="D8" i="14"/>
  <c r="C8" i="14"/>
</calcChain>
</file>

<file path=xl/sharedStrings.xml><?xml version="1.0" encoding="utf-8"?>
<sst xmlns="http://schemas.openxmlformats.org/spreadsheetml/2006/main" count="1165" uniqueCount="274">
  <si>
    <t>Datum</t>
  </si>
  <si>
    <t>04.09.2023 - 10.09.2023</t>
  </si>
  <si>
    <t>Gruppe</t>
  </si>
  <si>
    <t>SumoBots</t>
  </si>
  <si>
    <t>Zeiterfassung</t>
  </si>
  <si>
    <t>AP1</t>
  </si>
  <si>
    <t>AP2</t>
  </si>
  <si>
    <t>AP3</t>
  </si>
  <si>
    <t>Stunden geleistet</t>
  </si>
  <si>
    <t>Stunden offen</t>
  </si>
  <si>
    <t>Fortschritt [%]</t>
  </si>
  <si>
    <t>Planung der Konstruktion</t>
  </si>
  <si>
    <t>Planung der HW</t>
  </si>
  <si>
    <t>Planung der SW</t>
  </si>
  <si>
    <t>-</t>
  </si>
  <si>
    <t>Controller Trigger testen</t>
  </si>
  <si>
    <t>alten Code untersuchen</t>
  </si>
  <si>
    <t>11.09.2023 - 17.09.2023</t>
  </si>
  <si>
    <t>Roboterschaltplan untersuchen</t>
  </si>
  <si>
    <t>Arduino mit Trigger testen</t>
  </si>
  <si>
    <t>PCB fertig routen</t>
  </si>
  <si>
    <t>PCB angefangen, SMD-Bauteile aus Werkstätte geholt</t>
  </si>
  <si>
    <t>AP4</t>
  </si>
  <si>
    <t>AP5</t>
  </si>
  <si>
    <t>Bearbeitung der DA_DB</t>
  </si>
  <si>
    <t xml:space="preserve">Zeit </t>
  </si>
  <si>
    <t>Tätigkeit</t>
  </si>
  <si>
    <t>Arbeitspaket</t>
  </si>
  <si>
    <t>Schüler</t>
  </si>
  <si>
    <t>Lucut</t>
  </si>
  <si>
    <t>Eismann</t>
  </si>
  <si>
    <t>Zickler</t>
  </si>
  <si>
    <t>Next Step</t>
  </si>
  <si>
    <t>von</t>
  </si>
  <si>
    <t>bis</t>
  </si>
  <si>
    <t xml:space="preserve">Week 1     </t>
  </si>
  <si>
    <t xml:space="preserve"> 04.09.2023 - 10.09.2023</t>
  </si>
  <si>
    <t>Inhaltsverzeichnis erstellt</t>
  </si>
  <si>
    <t>Week 2</t>
  </si>
  <si>
    <t>Leseprobe schreiben</t>
  </si>
  <si>
    <t>Projekt- u. Milestoneplan erstellt</t>
  </si>
  <si>
    <t>PSP, OSP erstellen</t>
  </si>
  <si>
    <t xml:space="preserve">DA bearbeiten u. einreichen </t>
  </si>
  <si>
    <t>Stunden</t>
  </si>
  <si>
    <t>Vorwoche</t>
  </si>
  <si>
    <t>Delta zur Vorwoche</t>
  </si>
  <si>
    <t xml:space="preserve">Summe </t>
  </si>
  <si>
    <t xml:space="preserve">Controller Trigger modifiziert </t>
  </si>
  <si>
    <t>erste 3D-Modelle designen</t>
  </si>
  <si>
    <t>Week 3</t>
  </si>
  <si>
    <t>alten Code untersucht u. dokumentiert</t>
  </si>
  <si>
    <t>18.09.2023 - 24.09.2023</t>
  </si>
  <si>
    <t>Milestones erstellt</t>
  </si>
  <si>
    <t>Seitenteile 3D-modellierte</t>
  </si>
  <si>
    <t>erste Kapitel dokumentieren</t>
  </si>
  <si>
    <t>Modelle überprüfen</t>
  </si>
  <si>
    <t>PCB bestellen</t>
  </si>
  <si>
    <t>Week 4</t>
  </si>
  <si>
    <t>25.09.2023 - 30.09.2023</t>
  </si>
  <si>
    <t>Roboter PCB bearbeitet</t>
  </si>
  <si>
    <t>Roboter PCB fertiggestellt u. bestellt</t>
  </si>
  <si>
    <t>Dokumentation</t>
  </si>
  <si>
    <t>Platine bestücken</t>
  </si>
  <si>
    <t xml:space="preserve">Ersatz für Trigger konstruieren </t>
  </si>
  <si>
    <t>Trigger gemessen mit Testschaltung</t>
  </si>
  <si>
    <t xml:space="preserve">Testaufbau </t>
  </si>
  <si>
    <t>ICP Testen</t>
  </si>
  <si>
    <t>September</t>
  </si>
  <si>
    <t>AZE überarbeitet, PSP erstellt</t>
  </si>
  <si>
    <t>Planung des Controllers (PCB-Design)</t>
  </si>
  <si>
    <t>Modifikation des 3D-Druckers (Z-Achse)</t>
  </si>
  <si>
    <t>mit Schaltplan beginnen</t>
  </si>
  <si>
    <t>Testprints starten</t>
  </si>
  <si>
    <t>Stunden gesamt</t>
  </si>
  <si>
    <t>Controller PCB</t>
  </si>
  <si>
    <t>Roboter PCB bestücken</t>
  </si>
  <si>
    <t>Trigger modelliert</t>
  </si>
  <si>
    <t>Trigger ausdrucken</t>
  </si>
  <si>
    <t>µController getestet</t>
  </si>
  <si>
    <t>Roboter PCB testen</t>
  </si>
  <si>
    <t>Oktober</t>
  </si>
  <si>
    <t>Week 5</t>
  </si>
  <si>
    <t>02.10.2023 - 08.10.2023</t>
  </si>
  <si>
    <t>Roboter Platine bestückt u. getestet</t>
  </si>
  <si>
    <t>Roboter Platine getestet</t>
  </si>
  <si>
    <t>Fehlersuche</t>
  </si>
  <si>
    <t>Fehler von PCB ausgebessert</t>
  </si>
  <si>
    <t>3V3 Wandler testen</t>
  </si>
  <si>
    <t>Fehlersuche externer Oszillator</t>
  </si>
  <si>
    <t>Roboter PCB über ICSP programmiert</t>
  </si>
  <si>
    <t>Bootloader über ICSP geladen</t>
  </si>
  <si>
    <t>PCB verbessert, Quarz gemessen</t>
  </si>
  <si>
    <t>Sensoren recherchieren</t>
  </si>
  <si>
    <t>Testcodes programmieren</t>
  </si>
  <si>
    <t>Roboter PCB angefangen</t>
  </si>
  <si>
    <t>Gyroscope programmiert und getestet</t>
  </si>
  <si>
    <t xml:space="preserve">Gyroscope, Motorshield einfügen </t>
  </si>
  <si>
    <t>weitere Sensoren programmieren</t>
  </si>
  <si>
    <t>Week 6</t>
  </si>
  <si>
    <t>09.10.2023 - 15.10.2023</t>
  </si>
  <si>
    <t>Fehlersuche bei Roboter PCB</t>
  </si>
  <si>
    <t>Debugging Funkmodul</t>
  </si>
  <si>
    <t xml:space="preserve">Motorhalterung modelliert </t>
  </si>
  <si>
    <t>Roboter PCBV2 weiterentwickeln</t>
  </si>
  <si>
    <t>Seitenteile modellieren</t>
  </si>
  <si>
    <t>Week 7</t>
  </si>
  <si>
    <t>16.10.2023 - 22.10.2023</t>
  </si>
  <si>
    <t xml:space="preserve">Grantchart erstellen, Dokumentation </t>
  </si>
  <si>
    <t>Recherche, Dokumentation</t>
  </si>
  <si>
    <t>Seitenteile 3D-modelliert</t>
  </si>
  <si>
    <t>fertigstellen</t>
  </si>
  <si>
    <t>3D-Drucker Reparatur, 3D-modelliert</t>
  </si>
  <si>
    <t>Funkmodul mit Logic A. messen</t>
  </si>
  <si>
    <t>neue Motorhalterung printen</t>
  </si>
  <si>
    <t>Fehlersuche Funkmodul</t>
  </si>
  <si>
    <t>Week 8</t>
  </si>
  <si>
    <t>23.10.2023 - 29.10.2023</t>
  </si>
  <si>
    <t>SPI Bus messen</t>
  </si>
  <si>
    <t>Fehlersuche Roboter PCB, Recherche</t>
  </si>
  <si>
    <t>Roboter PCB programmieren</t>
  </si>
  <si>
    <t>Receiver untersuchen</t>
  </si>
  <si>
    <t>Week 9</t>
  </si>
  <si>
    <t>30.10.2023 - 31.10.2023</t>
  </si>
  <si>
    <t>Test SPI-Bus des Funkmoduls</t>
  </si>
  <si>
    <t>Code umschreiben</t>
  </si>
  <si>
    <t>November</t>
  </si>
  <si>
    <t>01.11.2023 - 05.11.2023</t>
  </si>
  <si>
    <t>Aufbau ohne Logik-Pegel-Wandler</t>
  </si>
  <si>
    <t>Fehlersuche des PCBs</t>
  </si>
  <si>
    <t>Week 10</t>
  </si>
  <si>
    <t>06.11.2023 - 12.11.2023</t>
  </si>
  <si>
    <t>Funkmodul auf Steckbrett aufbauen</t>
  </si>
  <si>
    <t>Funkmodul an Arduino UNO verbunden</t>
  </si>
  <si>
    <t>Funkmodul mit UNO programmiert</t>
  </si>
  <si>
    <t>3D-modelliert und Druck gestartet</t>
  </si>
  <si>
    <t>C an Funkmodul u. MISO neugelötet</t>
  </si>
  <si>
    <t>C an Funkmodul löten u. SPI fixen</t>
  </si>
  <si>
    <t>fertige Seitenwände überprüfen</t>
  </si>
  <si>
    <t>neues PCB gelötet</t>
  </si>
  <si>
    <t>Debugging, Verbindung hergestellt</t>
  </si>
  <si>
    <t xml:space="preserve">3D-modelling, Drucker repariert </t>
  </si>
  <si>
    <t>Arduino mit Joystick Motor steuern</t>
  </si>
  <si>
    <t>neue Controller-Platine erstellen</t>
  </si>
  <si>
    <t>neuen Druck starten (Montag)</t>
  </si>
  <si>
    <t>Platine in Betriebnahme vorbereitet</t>
  </si>
  <si>
    <t>Motorsteuerung programmiert</t>
  </si>
  <si>
    <t>Controller erstellen</t>
  </si>
  <si>
    <t>Triggerfunktion programmieren</t>
  </si>
  <si>
    <t>Week 11</t>
  </si>
  <si>
    <t>13.11.2023 - 19.11.2023</t>
  </si>
  <si>
    <t>Roboter mit PCB_V1.00 betrieben</t>
  </si>
  <si>
    <t>Seitenteile ausgebessert u. gedruckt</t>
  </si>
  <si>
    <t>Robotercode mit Poti-ansteuerung programmiert</t>
  </si>
  <si>
    <t>Controller PCB weiterentwicklung</t>
  </si>
  <si>
    <t>Code an neuen Trigger anpassen</t>
  </si>
  <si>
    <t>Trigger-mechanismus</t>
  </si>
  <si>
    <t>Dokumentation u. Recherche</t>
  </si>
  <si>
    <t>Test mit Raspberry Pi</t>
  </si>
  <si>
    <t>Week 12</t>
  </si>
  <si>
    <t>20.11.2023 - 26.11.2023</t>
  </si>
  <si>
    <t xml:space="preserve">3D-modelliert </t>
  </si>
  <si>
    <t>3D-modelliert</t>
  </si>
  <si>
    <t>Controller Trigger fertiggestellt</t>
  </si>
  <si>
    <t>Pi-Verbindung mit Funkmodul getestet</t>
  </si>
  <si>
    <t>Raspi Pi aufsetzen u. einrichten</t>
  </si>
  <si>
    <t xml:space="preserve">Controller Trigger getestet </t>
  </si>
  <si>
    <t>Modelle fertigstellen</t>
  </si>
  <si>
    <t xml:space="preserve">Trigger fertigstellen </t>
  </si>
  <si>
    <t>Verbindung mit Arduino testen</t>
  </si>
  <si>
    <t>Modelle nächste Woche drucken</t>
  </si>
  <si>
    <t>PCB Controller fertigstellen</t>
  </si>
  <si>
    <t>Umstieg auf Arduino Webserver</t>
  </si>
  <si>
    <t>Week 13</t>
  </si>
  <si>
    <t>27.11.2023 - 30.11.2023</t>
  </si>
  <si>
    <t>Verbindung von Roboter zu Raspi</t>
  </si>
  <si>
    <t>Verbindung mit ESP32 testen</t>
  </si>
  <si>
    <t>Dezember</t>
  </si>
  <si>
    <t>01.12.2023 - 03.12.2023</t>
  </si>
  <si>
    <t>3D-Modell verbessert und geprintet</t>
  </si>
  <si>
    <t>Druck kontrollieren und Verbessern</t>
  </si>
  <si>
    <t>Verbindung von Roboter zu ESP32</t>
  </si>
  <si>
    <t>Arduino mit Wlanmodul testen</t>
  </si>
  <si>
    <t>Controller PCB weiterentwickeln</t>
  </si>
  <si>
    <t>3D-Drucker Reparatur</t>
  </si>
  <si>
    <t xml:space="preserve">Debugging </t>
  </si>
  <si>
    <t>Controller PCB fertigstellen</t>
  </si>
  <si>
    <t>neuen Print starten</t>
  </si>
  <si>
    <t>Verbindung sicherstellen (Debug)</t>
  </si>
  <si>
    <t>Week 14</t>
  </si>
  <si>
    <t>04.12.2023 - 10.12.2023</t>
  </si>
  <si>
    <t>27.11.2023 - 03.12.2023</t>
  </si>
  <si>
    <t>Recherche zu SPI-Bus, Hardwarekomponente</t>
  </si>
  <si>
    <t>Roboter PCB REV B anfangen</t>
  </si>
  <si>
    <t>Bearbeitung des Projektlibre file</t>
  </si>
  <si>
    <t>Week 15</t>
  </si>
  <si>
    <t>11.12.2023 - 17.12.2023</t>
  </si>
  <si>
    <t>Dokumentation, Zahnrad beim 3D-Drucker getauscht u. gedruckt</t>
  </si>
  <si>
    <t>Verbindung zwischen Controller Roboter u. Raspi hergestellt</t>
  </si>
  <si>
    <t>Modelle skizzieren und erstellen</t>
  </si>
  <si>
    <t>Roboter Rev B weiterarbeiten</t>
  </si>
  <si>
    <t>Sensoren programmieren</t>
  </si>
  <si>
    <t>Funkmodule auf Interferenzen getestet</t>
  </si>
  <si>
    <t xml:space="preserve">Recherche des Funkmoduls </t>
  </si>
  <si>
    <t>AP2/AP3</t>
  </si>
  <si>
    <t>Recherche zur Konstruktionideen</t>
  </si>
  <si>
    <t>Week 16</t>
  </si>
  <si>
    <t>18.12.2023 - 24.12.2023</t>
  </si>
  <si>
    <t>Week 17</t>
  </si>
  <si>
    <t>25.12.2023 - 31.12.2023</t>
  </si>
  <si>
    <t>Farbsensor hinzufügen, PCB erstellen und Pin-connection prüfen</t>
  </si>
  <si>
    <t>Roboter RevB Schaltplan weiterentwickelt, Gyroscope u. OLED Display getestet u. hinzugefügt, Footprint für Vibrationssensor selbst erstellt</t>
  </si>
  <si>
    <t xml:space="preserve">Schaltplan fertiggestellt (Farbsensor, Scheinwerfer, Bremslicht), richtige Footprints erstellt, neue Pindokumentation, PCB angefangen </t>
  </si>
  <si>
    <t>PCB fertigstellen (routen, DRC ohne Warnings)</t>
  </si>
  <si>
    <t>PCB fertiggestellt</t>
  </si>
  <si>
    <t>Infrarotsensoren hinzugefügt, M3-Bohrlöcher mit Masseverbindung eingebunden</t>
  </si>
  <si>
    <t>Week 18</t>
  </si>
  <si>
    <t>Week 19</t>
  </si>
  <si>
    <t>01.01.2024 - 07.01.2024</t>
  </si>
  <si>
    <t>08.01.2024 - 14.01.2024</t>
  </si>
  <si>
    <t>Recherche, Dokumentation, Planung der erreichbaren Ziele in den nächsten Monaten</t>
  </si>
  <si>
    <t>Diagramm mit Sensordaten programmiert</t>
  </si>
  <si>
    <t>AP2/AP4</t>
  </si>
  <si>
    <t>3D-Modellieren</t>
  </si>
  <si>
    <t>Server mit Raspi aufsetzen</t>
  </si>
  <si>
    <t>µC debuggen</t>
  </si>
  <si>
    <t>Week 20</t>
  </si>
  <si>
    <t>RevB bestückt, Inbetriebnahme, Fehlersuche (SPI-Pins)</t>
  </si>
  <si>
    <t>RevB Inbetriebnahme, Kommunikation hergestellt</t>
  </si>
  <si>
    <t>RevB Sensoren implementieren</t>
  </si>
  <si>
    <t>Server aufsetzen</t>
  </si>
  <si>
    <t>Week 21</t>
  </si>
  <si>
    <t>15.01.2024 - 21.01.2024</t>
  </si>
  <si>
    <t>22.01.2024 - 28.10.2024</t>
  </si>
  <si>
    <t>22.01.2024 - 28.01.2024</t>
  </si>
  <si>
    <t>29.01.2024 - 04.02.2024</t>
  </si>
  <si>
    <t>RevB testen</t>
  </si>
  <si>
    <t>RevB testen, Dokumentation</t>
  </si>
  <si>
    <t>Server aufsetzen, Sensordaten empfange und senden können</t>
  </si>
  <si>
    <t>Rev B mit Sensoren testen</t>
  </si>
  <si>
    <t>Kommunikation ausbauen</t>
  </si>
  <si>
    <t>Jänner</t>
  </si>
  <si>
    <t>Servercode bearbeitet</t>
  </si>
  <si>
    <t>Feinjustierungen</t>
  </si>
  <si>
    <t>Week 22</t>
  </si>
  <si>
    <t>3D-modellieren</t>
  </si>
  <si>
    <t>Website weiterprogrammieren</t>
  </si>
  <si>
    <t>3D-Druck starten</t>
  </si>
  <si>
    <t>29.01.2024 - 31.01.2024</t>
  </si>
  <si>
    <t>Februar</t>
  </si>
  <si>
    <t>01.02.2024 - 04.02.2024</t>
  </si>
  <si>
    <t>Seitenteile modelliert</t>
  </si>
  <si>
    <t>Druck nach den Ferien starten</t>
  </si>
  <si>
    <t>Controller Schaltung weiterentwickelt</t>
  </si>
  <si>
    <t>auf Fertigstellung der Software warten</t>
  </si>
  <si>
    <t>Week 23</t>
  </si>
  <si>
    <t>05.02.2024 - 11.02.2024</t>
  </si>
  <si>
    <t>Recherche u. Dokumentation</t>
  </si>
  <si>
    <t>Debugging</t>
  </si>
  <si>
    <t>Sensor auf Platine gelötet, neuer RC-TP für den Controller Trigger dimensioniert, Controller Prototyp aufgebaut, µController Pins neugelötet</t>
  </si>
  <si>
    <t>Verbindung zwischen Prototyp Controller und Roboter hergestellt, Debugging</t>
  </si>
  <si>
    <t>9V to 5V Spannungswandler aus der Werkstätte besorgen, Controller PCB weiterentwickeln</t>
  </si>
  <si>
    <t>Verbindung zwischen allen drei Komponenten herstellen</t>
  </si>
  <si>
    <t>Week 24</t>
  </si>
  <si>
    <t>12.02.2024 - 18.02.2024</t>
  </si>
  <si>
    <t>Controller weiterentwickelt, PM-Dokumentation</t>
  </si>
  <si>
    <t>Fertigstellung des Controllers</t>
  </si>
  <si>
    <t>Code optimieren</t>
  </si>
  <si>
    <t>Week 25</t>
  </si>
  <si>
    <t>19.02.2024 - 25.02.2024</t>
  </si>
  <si>
    <t>Prof. Goge das PCB-Layout geben</t>
  </si>
  <si>
    <t>Controller PCB fertiggestellt</t>
  </si>
  <si>
    <t>Server umstellen, Gyroskop programmiert</t>
  </si>
  <si>
    <t xml:space="preserve">Debugging der Sensordaten, Webserver überarbeiten </t>
  </si>
  <si>
    <t xml:space="preserve">Roboter fertigstellen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</si>
</sst>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20" fontId="0" fillId="0" borderId="1" xfId="0" applyNumberFormat="1" applyBorder="1" applyAlignment="1">
      <alignment horizontal="left"/>
    </xf>
    <xf numFmtId="20" fontId="0" fillId="4" borderId="1" xfId="0" applyNumberFormat="1" applyFill="1" applyBorder="1" applyAlignment="1">
      <alignment horizontal="left"/>
    </xf>
    <xf numFmtId="0" fontId="1" fillId="2" borderId="5" xfId="0" applyFont="1" applyFill="1" applyBorder="1"/>
    <xf numFmtId="0" fontId="1" fillId="3" borderId="2" xfId="0" applyFont="1" applyFill="1" applyBorder="1"/>
    <xf numFmtId="0" fontId="1" fillId="3" borderId="6" xfId="0" applyFont="1" applyFill="1" applyBorder="1"/>
    <xf numFmtId="14" fontId="0" fillId="5" borderId="1" xfId="0" applyNumberFormat="1" applyFill="1" applyBorder="1" applyAlignment="1">
      <alignment horizontal="left"/>
    </xf>
    <xf numFmtId="20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1" fillId="3" borderId="3" xfId="0" applyFont="1" applyFill="1" applyBorder="1" applyAlignment="1">
      <alignment horizontal="right"/>
    </xf>
    <xf numFmtId="0" fontId="0" fillId="3" borderId="6" xfId="0" applyFill="1" applyBorder="1" applyAlignment="1">
      <alignment horizontal="left"/>
    </xf>
    <xf numFmtId="20" fontId="0" fillId="3" borderId="6" xfId="0" applyNumberForma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20" fontId="1" fillId="3" borderId="6" xfId="0" applyNumberFormat="1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4" borderId="1" xfId="0" applyFill="1" applyBorder="1"/>
    <xf numFmtId="0" fontId="0" fillId="5" borderId="1" xfId="0" applyFill="1" applyBorder="1" applyAlignment="1">
      <alignment horizontal="left" wrapText="1"/>
    </xf>
    <xf numFmtId="14" fontId="0" fillId="6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20" fontId="0" fillId="6" borderId="1" xfId="0" applyNumberFormat="1" applyFill="1" applyBorder="1" applyAlignment="1">
      <alignment horizontal="left"/>
    </xf>
    <xf numFmtId="0" fontId="0" fillId="6" borderId="1" xfId="0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14" fontId="0" fillId="0" borderId="1" xfId="0" applyNumberFormat="1" applyBorder="1"/>
    <xf numFmtId="20" fontId="0" fillId="0" borderId="1" xfId="0" applyNumberFormat="1" applyBorder="1"/>
    <xf numFmtId="14" fontId="0" fillId="5" borderId="1" xfId="0" applyNumberFormat="1" applyFill="1" applyBorder="1"/>
    <xf numFmtId="20" fontId="0" fillId="5" borderId="1" xfId="0" applyNumberFormat="1" applyFill="1" applyBorder="1"/>
    <xf numFmtId="0" fontId="0" fillId="3" borderId="6" xfId="0" applyFill="1" applyBorder="1"/>
    <xf numFmtId="14" fontId="0" fillId="4" borderId="1" xfId="0" applyNumberFormat="1" applyFill="1" applyBorder="1"/>
    <xf numFmtId="20" fontId="0" fillId="4" borderId="1" xfId="0" applyNumberFormat="1" applyFill="1" applyBorder="1"/>
    <xf numFmtId="0" fontId="0" fillId="2" borderId="6" xfId="0" applyFill="1" applyBorder="1"/>
    <xf numFmtId="0" fontId="1" fillId="2" borderId="3" xfId="0" applyFont="1" applyFill="1" applyBorder="1" applyAlignment="1">
      <alignment horizontal="right"/>
    </xf>
    <xf numFmtId="14" fontId="0" fillId="0" borderId="0" xfId="0" applyNumberFormat="1"/>
    <xf numFmtId="20" fontId="0" fillId="0" borderId="0" xfId="0" applyNumberFormat="1"/>
    <xf numFmtId="0" fontId="0" fillId="0" borderId="1" xfId="0" applyBorder="1" applyAlignment="1">
      <alignment wrapText="1"/>
    </xf>
    <xf numFmtId="0" fontId="0" fillId="7" borderId="6" xfId="0" applyFill="1" applyBorder="1"/>
    <xf numFmtId="0" fontId="1" fillId="7" borderId="2" xfId="0" applyFont="1" applyFill="1" applyBorder="1"/>
    <xf numFmtId="0" fontId="1" fillId="7" borderId="3" xfId="0" applyFont="1" applyFill="1" applyBorder="1" applyAlignment="1">
      <alignment horizontal="right"/>
    </xf>
    <xf numFmtId="0" fontId="1" fillId="2" borderId="6" xfId="0" applyFont="1" applyFill="1" applyBorder="1"/>
    <xf numFmtId="0" fontId="3" fillId="3" borderId="2" xfId="0" applyFont="1" applyFill="1" applyBorder="1"/>
    <xf numFmtId="0" fontId="3" fillId="3" borderId="6" xfId="0" applyFont="1" applyFill="1" applyBorder="1"/>
    <xf numFmtId="0" fontId="3" fillId="3" borderId="3" xfId="0" applyFont="1" applyFill="1" applyBorder="1" applyAlignment="1">
      <alignment horizontal="right"/>
    </xf>
    <xf numFmtId="20" fontId="0" fillId="0" borderId="1" xfId="0" applyNumberFormat="1" applyBorder="1" applyAlignment="1">
      <alignment wrapText="1"/>
    </xf>
    <xf numFmtId="0" fontId="0" fillId="5" borderId="1" xfId="0" applyFill="1" applyBorder="1" applyAlignment="1">
      <alignment wrapText="1"/>
    </xf>
    <xf numFmtId="14" fontId="1" fillId="3" borderId="3" xfId="0" applyNumberFormat="1" applyFont="1" applyFill="1" applyBorder="1" applyAlignment="1">
      <alignment horizontal="right"/>
    </xf>
    <xf numFmtId="0" fontId="0" fillId="8" borderId="6" xfId="0" applyFill="1" applyBorder="1"/>
    <xf numFmtId="20" fontId="0" fillId="8" borderId="6" xfId="0" applyNumberFormat="1" applyFill="1" applyBorder="1"/>
    <xf numFmtId="0" fontId="0" fillId="8" borderId="3" xfId="0" applyFill="1" applyBorder="1"/>
    <xf numFmtId="0" fontId="1" fillId="8" borderId="7" xfId="0" applyFont="1" applyFill="1" applyBorder="1"/>
    <xf numFmtId="0" fontId="1" fillId="8" borderId="4" xfId="0" applyFont="1" applyFill="1" applyBorder="1"/>
    <xf numFmtId="0" fontId="1" fillId="8" borderId="8" xfId="0" applyFont="1" applyFill="1" applyBorder="1"/>
    <xf numFmtId="1" fontId="1" fillId="8" borderId="2" xfId="0" applyNumberFormat="1" applyFont="1" applyFill="1" applyBorder="1"/>
    <xf numFmtId="16" fontId="1" fillId="3" borderId="3" xfId="0" applyNumberFormat="1" applyFont="1" applyFill="1" applyBorder="1" applyAlignment="1">
      <alignment horizontal="right"/>
    </xf>
    <xf numFmtId="1" fontId="1" fillId="9" borderId="2" xfId="0" applyNumberFormat="1" applyFont="1" applyFill="1" applyBorder="1"/>
    <xf numFmtId="0" fontId="0" fillId="9" borderId="6" xfId="0" applyFill="1" applyBorder="1"/>
    <xf numFmtId="20" fontId="0" fillId="9" borderId="6" xfId="0" applyNumberFormat="1" applyFill="1" applyBorder="1"/>
    <xf numFmtId="0" fontId="0" fillId="9" borderId="3" xfId="0" applyFill="1" applyBorder="1"/>
    <xf numFmtId="14" fontId="0" fillId="5" borderId="2" xfId="0" applyNumberFormat="1" applyFill="1" applyBorder="1"/>
    <xf numFmtId="20" fontId="0" fillId="5" borderId="6" xfId="0" applyNumberFormat="1" applyFill="1" applyBorder="1"/>
    <xf numFmtId="0" fontId="0" fillId="5" borderId="6" xfId="0" applyFill="1" applyBorder="1"/>
    <xf numFmtId="0" fontId="0" fillId="4" borderId="1" xfId="0" applyFill="1" applyBorder="1" applyAlignment="1">
      <alignment wrapText="1"/>
    </xf>
    <xf numFmtId="20" fontId="0" fillId="6" borderId="1" xfId="0" applyNumberFormat="1" applyFill="1" applyBorder="1"/>
    <xf numFmtId="14" fontId="1" fillId="7" borderId="2" xfId="0" applyNumberFormat="1" applyFont="1" applyFill="1" applyBorder="1"/>
    <xf numFmtId="20" fontId="0" fillId="7" borderId="6" xfId="0" applyNumberFormat="1" applyFill="1" applyBorder="1"/>
    <xf numFmtId="0" fontId="0" fillId="7" borderId="6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_rels/chart83.xml.rels><?xml version="1.0" encoding="UTF-8" standalone="yes"?>
<Relationships xmlns="http://schemas.openxmlformats.org/package/2006/relationships"><Relationship Id="rId2" Type="http://schemas.microsoft.com/office/2011/relationships/chartColorStyle" Target="colors83.xml"/><Relationship Id="rId1" Type="http://schemas.microsoft.com/office/2011/relationships/chartStyle" Target="style83.xml"/></Relationships>
</file>

<file path=xl/charts/_rels/chart84.xml.rels><?xml version="1.0" encoding="UTF-8" standalone="yes"?>
<Relationships xmlns="http://schemas.openxmlformats.org/package/2006/relationships"><Relationship Id="rId2" Type="http://schemas.microsoft.com/office/2011/relationships/chartColorStyle" Target="colors84.xml"/><Relationship Id="rId1" Type="http://schemas.microsoft.com/office/2011/relationships/chartStyle" Target="style84.xml"/></Relationships>
</file>

<file path=xl/charts/_rels/chart85.xml.rels><?xml version="1.0" encoding="UTF-8" standalone="yes"?>
<Relationships xmlns="http://schemas.openxmlformats.org/package/2006/relationships"><Relationship Id="rId2" Type="http://schemas.microsoft.com/office/2011/relationships/chartColorStyle" Target="colors85.xml"/><Relationship Id="rId1" Type="http://schemas.microsoft.com/office/2011/relationships/chartStyle" Target="style85.xml"/></Relationships>
</file>

<file path=xl/charts/_rels/chart86.xml.rels><?xml version="1.0" encoding="UTF-8" standalone="yes"?>
<Relationships xmlns="http://schemas.openxmlformats.org/package/2006/relationships"><Relationship Id="rId2" Type="http://schemas.microsoft.com/office/2011/relationships/chartColorStyle" Target="colors86.xml"/><Relationship Id="rId1" Type="http://schemas.microsoft.com/office/2011/relationships/chartStyle" Target="style86.xml"/></Relationships>
</file>

<file path=xl/charts/_rels/chart87.xml.rels><?xml version="1.0" encoding="UTF-8" standalone="yes"?>
<Relationships xmlns="http://schemas.openxmlformats.org/package/2006/relationships"><Relationship Id="rId2" Type="http://schemas.microsoft.com/office/2011/relationships/chartColorStyle" Target="colors87.xml"/><Relationship Id="rId1" Type="http://schemas.microsoft.com/office/2011/relationships/chartStyle" Target="style87.xml"/></Relationships>
</file>

<file path=xl/charts/_rels/chart88.xml.rels><?xml version="1.0" encoding="UTF-8" standalone="yes"?>
<Relationships xmlns="http://schemas.openxmlformats.org/package/2006/relationships"><Relationship Id="rId2" Type="http://schemas.microsoft.com/office/2011/relationships/chartColorStyle" Target="colors88.xml"/><Relationship Id="rId1" Type="http://schemas.microsoft.com/office/2011/relationships/chartStyle" Target="style88.xml"/></Relationships>
</file>

<file path=xl/charts/_rels/chart89.xml.rels><?xml version="1.0" encoding="UTF-8" standalone="yes"?>
<Relationships xmlns="http://schemas.openxmlformats.org/package/2006/relationships"><Relationship Id="rId2" Type="http://schemas.microsoft.com/office/2011/relationships/chartColorStyle" Target="colors89.xml"/><Relationship Id="rId1" Type="http://schemas.microsoft.com/office/2011/relationships/chartStyle" Target="style89.xml"/></Relationships>
</file>

<file path=xl/charts/_rels/chart90.xml.rels><?xml version="1.0" encoding="UTF-8" standalone="yes"?>
<Relationships xmlns="http://schemas.openxmlformats.org/package/2006/relationships"><Relationship Id="rId2" Type="http://schemas.microsoft.com/office/2011/relationships/chartColorStyle" Target="colors90.xml"/><Relationship Id="rId1" Type="http://schemas.microsoft.com/office/2011/relationships/chartStyle" Target="style90.xml"/></Relationships>
</file>

<file path=xl/charts/_rels/chart91.xml.rels><?xml version="1.0" encoding="UTF-8" standalone="yes"?>
<Relationships xmlns="http://schemas.openxmlformats.org/package/2006/relationships"><Relationship Id="rId2" Type="http://schemas.microsoft.com/office/2011/relationships/chartColorStyle" Target="colors91.xml"/><Relationship Id="rId1" Type="http://schemas.microsoft.com/office/2011/relationships/chartStyle" Target="style91.xml"/></Relationships>
</file>

<file path=xl/charts/_rels/chart92.xml.rels><?xml version="1.0" encoding="UTF-8" standalone="yes"?>
<Relationships xmlns="http://schemas.openxmlformats.org/package/2006/relationships"><Relationship Id="rId2" Type="http://schemas.microsoft.com/office/2011/relationships/chartColorStyle" Target="colors92.xml"/><Relationship Id="rId1" Type="http://schemas.microsoft.com/office/2011/relationships/chartStyle" Target="style92.xml"/></Relationships>
</file>

<file path=xl/charts/_rels/chart93.xml.rels><?xml version="1.0" encoding="UTF-8" standalone="yes"?>
<Relationships xmlns="http://schemas.openxmlformats.org/package/2006/relationships"><Relationship Id="rId2" Type="http://schemas.microsoft.com/office/2011/relationships/chartColorStyle" Target="colors93.xml"/><Relationship Id="rId1" Type="http://schemas.microsoft.com/office/2011/relationships/chartStyle" Target="style93.xml"/></Relationships>
</file>

<file path=xl/charts/_rels/chart94.xml.rels><?xml version="1.0" encoding="UTF-8" standalone="yes"?>
<Relationships xmlns="http://schemas.openxmlformats.org/package/2006/relationships"><Relationship Id="rId2" Type="http://schemas.microsoft.com/office/2011/relationships/chartColorStyle" Target="colors94.xml"/><Relationship Id="rId1" Type="http://schemas.microsoft.com/office/2011/relationships/chartStyle" Target="style94.xml"/></Relationships>
</file>

<file path=xl/charts/_rels/chart95.xml.rels><?xml version="1.0" encoding="UTF-8" standalone="yes"?>
<Relationships xmlns="http://schemas.openxmlformats.org/package/2006/relationships"><Relationship Id="rId2" Type="http://schemas.microsoft.com/office/2011/relationships/chartColorStyle" Target="colors95.xml"/><Relationship Id="rId1" Type="http://schemas.microsoft.com/office/2011/relationships/chartStyle" Target="style95.xml"/></Relationships>
</file>

<file path=xl/charts/_rels/chart96.xml.rels><?xml version="1.0" encoding="UTF-8" standalone="yes"?>
<Relationships xmlns="http://schemas.openxmlformats.org/package/2006/relationships"><Relationship Id="rId2" Type="http://schemas.microsoft.com/office/2011/relationships/chartColorStyle" Target="colors96.xml"/><Relationship Id="rId1" Type="http://schemas.microsoft.com/office/2011/relationships/chartStyle" Target="style96.xml"/></Relationships>
</file>

<file path=xl/charts/_rels/chart97.xml.rels><?xml version="1.0" encoding="UTF-8" standalone="yes"?>
<Relationships xmlns="http://schemas.openxmlformats.org/package/2006/relationships"><Relationship Id="rId2" Type="http://schemas.microsoft.com/office/2011/relationships/chartColorStyle" Target="colors97.xml"/><Relationship Id="rId1" Type="http://schemas.microsoft.com/office/2011/relationships/chartStyle" Target="style97.xml"/></Relationships>
</file>

<file path=xl/charts/_rels/chart98.xml.rels><?xml version="1.0" encoding="UTF-8" standalone="yes"?>
<Relationships xmlns="http://schemas.openxmlformats.org/package/2006/relationships"><Relationship Id="rId2" Type="http://schemas.microsoft.com/office/2011/relationships/chartColorStyle" Target="colors98.xml"/><Relationship Id="rId1" Type="http://schemas.microsoft.com/office/2011/relationships/chartStyle" Target="style98.xml"/></Relationships>
</file>

<file path=xl/charts/_rels/chart99.xml.rels><?xml version="1.0" encoding="UTF-8" standalone="yes"?>
<Relationships xmlns="http://schemas.openxmlformats.org/package/2006/relationships"><Relationship Id="rId2" Type="http://schemas.microsoft.com/office/2011/relationships/chartColorStyle" Target="colors99.xml"/><Relationship Id="rId1" Type="http://schemas.microsoft.com/office/2011/relationships/chartStyle" Target="style99.xml"/></Relationships>
</file>

<file path=xl/charts/_rels/chart100.xml.rels><?xml version="1.0" encoding="UTF-8" standalone="yes"?>
<Relationships xmlns="http://schemas.openxmlformats.org/package/2006/relationships"><Relationship Id="rId2" Type="http://schemas.microsoft.com/office/2011/relationships/chartColorStyle" Target="colors100.xml"/><Relationship Id="rId1" Type="http://schemas.microsoft.com/office/2011/relationships/chartStyle" Target="style10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'Week 1'!$F$11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1'!$A$12:$A$16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1'!$F$12:$F$16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20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0F-4644-9748-407D20927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35283631"/>
        <c:axId val="1868963615"/>
      </c:barChart>
      <c:catAx>
        <c:axId val="213528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963615"/>
        <c:crosses val="autoZero"/>
        <c:auto val="1"/>
        <c:lblAlgn val="ctr"/>
        <c:lblOffset val="100"/>
        <c:noMultiLvlLbl val="0"/>
      </c:catAx>
      <c:valAx>
        <c:axId val="186896361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28363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19E-45ED-B3E2-2352DCEB3D6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19E-45ED-B3E2-2352DCEB3D64}"/>
              </c:ext>
            </c:extLst>
          </c:dPt>
          <c:cat>
            <c:strRef>
              <c:f>('Week 1'!$C$5,'Week 1'!$D$5)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1'!$C$6,'Week 1'!$D$6)</c:f>
              <c:numCache>
                <c:formatCode>General</c:formatCode>
                <c:ptCount val="2"/>
                <c:pt idx="0">
                  <c:v>175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9-4653-AA10-83260E5C2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A8-4CED-98BC-442F354DF0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A8-4CED-98BC-442F354DF035}"/>
              </c:ext>
            </c:extLst>
          </c:dPt>
          <c:cat>
            <c:strRef>
              <c:f>('Week 1'!$C$5,'Week 1'!$D$5)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1'!$C$7,'Week 1'!$D$7)</c:f>
              <c:numCache>
                <c:formatCode>General</c:formatCode>
                <c:ptCount val="2"/>
                <c:pt idx="0">
                  <c:v>176.2</c:v>
                </c:pt>
                <c:pt idx="1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0E-400F-83FD-E342C0BE9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F16-4468-8C2E-9C0941942F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F16-4468-8C2E-9C0941942F29}"/>
              </c:ext>
            </c:extLst>
          </c:dPt>
          <c:cat>
            <c:strRef>
              <c:f>('Week 1'!$C$5,'Week 1'!$D$5)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1'!$C$8,'Week 1'!$D$8)</c:f>
              <c:numCache>
                <c:formatCode>General</c:formatCode>
                <c:ptCount val="2"/>
                <c:pt idx="0">
                  <c:v>176.2</c:v>
                </c:pt>
                <c:pt idx="1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22-44E9-88BC-F70B27BE7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F9-47FB-9533-27EC23D383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BF9-47FB-9533-27EC23D38329}"/>
              </c:ext>
            </c:extLst>
          </c:dPt>
          <c:cat>
            <c:strRef>
              <c:f>('Week 2'!$D$5,'Week 2'!$E$5)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2'!$D$6,'Week 2'!$E$6)</c:f>
              <c:numCache>
                <c:formatCode>General</c:formatCode>
                <c:ptCount val="2"/>
                <c:pt idx="0">
                  <c:v>169.3</c:v>
                </c:pt>
                <c:pt idx="1">
                  <c:v>10.7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B46-4398-8C63-C33CC4E40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'Week 2'!$F$11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2'!$A$12:$A$16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2'!$F$12:$F$16</c:f>
              <c:numCache>
                <c:formatCode>General</c:formatCode>
                <c:ptCount val="5"/>
                <c:pt idx="0">
                  <c:v>7</c:v>
                </c:pt>
                <c:pt idx="1">
                  <c:v>15</c:v>
                </c:pt>
                <c:pt idx="2">
                  <c:v>10</c:v>
                </c:pt>
                <c:pt idx="3">
                  <c:v>40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D4-479A-AA76-5E6F52118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8C1-4545-9E6B-4973A4CD9A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8C1-4545-9E6B-4973A4CD9AA0}"/>
              </c:ext>
            </c:extLst>
          </c:dPt>
          <c:cat>
            <c:strRef>
              <c:f>('Week 2'!$D$5,'Week 2'!$E$5)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2'!$D$8,'Week 2'!$E$8)</c:f>
              <c:numCache>
                <c:formatCode>General</c:formatCode>
                <c:ptCount val="2"/>
                <c:pt idx="0">
                  <c:v>171.39999999999998</c:v>
                </c:pt>
                <c:pt idx="1">
                  <c:v>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C1-4545-9E6B-4973A4CD9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0CE-4219-8F7A-4712C4B2D0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CE-4219-8F7A-4712C4B2D0C9}"/>
              </c:ext>
            </c:extLst>
          </c:dPt>
          <c:cat>
            <c:strRef>
              <c:f>('Week 2'!$D$5,'Week 2'!$E$5)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2'!$D$7,'Week 2'!$E$7)</c:f>
              <c:numCache>
                <c:formatCode>General</c:formatCode>
                <c:ptCount val="2"/>
                <c:pt idx="0">
                  <c:v>171.39999999999998</c:v>
                </c:pt>
                <c:pt idx="1">
                  <c:v>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CE-4219-8F7A-4712C4B2D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D8-4B22-B80A-B8E5F27E9B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D8-4B22-B80A-B8E5F27E9B85}"/>
              </c:ext>
            </c:extLst>
          </c:dPt>
          <c:cat>
            <c:strRef>
              <c:f>('Week 3'!$D$5,'Week 3'!$E$5)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3'!$D$6,'Week 3'!$E$6)</c:f>
              <c:numCache>
                <c:formatCode>General</c:formatCode>
                <c:ptCount val="2"/>
                <c:pt idx="0">
                  <c:v>159.70000000000002</c:v>
                </c:pt>
                <c:pt idx="1">
                  <c:v>20.299999999999997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D8-4B22-B80A-B8E5F27E9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64C-41CD-8CB5-410F6FBF60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64C-41CD-8CB5-410F6FBF6093}"/>
              </c:ext>
            </c:extLst>
          </c:dPt>
          <c:cat>
            <c:strRef>
              <c:f>('Week 3'!$D$5,'Week 3'!$E$5)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3'!$D$7,'Week 3'!$E$7)</c:f>
              <c:numCache>
                <c:formatCode>General</c:formatCode>
                <c:ptCount val="2"/>
                <c:pt idx="0">
                  <c:v>161.39999999999998</c:v>
                </c:pt>
                <c:pt idx="1">
                  <c:v>18.600000000000001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4C-41CD-8CB5-410F6FBF6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71F-4A10-8B40-DD667D562C1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71F-4A10-8B40-DD667D562C18}"/>
              </c:ext>
            </c:extLst>
          </c:dPt>
          <c:cat>
            <c:strRef>
              <c:f>('Week 3'!$D$5,'Week 3'!$E$5)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3'!$D$8,'Week 3'!$E$8)</c:f>
              <c:numCache>
                <c:formatCode>General</c:formatCode>
                <c:ptCount val="2"/>
                <c:pt idx="0">
                  <c:v>163.69999999999999</c:v>
                </c:pt>
                <c:pt idx="1">
                  <c:v>16.3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1F-4A10-8B40-DD667D562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'Week 3'!$F$11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3'!$A$12:$A$16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3'!$F$12:$F$16</c:f>
              <c:numCache>
                <c:formatCode>General</c:formatCode>
                <c:ptCount val="5"/>
                <c:pt idx="0">
                  <c:v>15</c:v>
                </c:pt>
                <c:pt idx="1">
                  <c:v>25</c:v>
                </c:pt>
                <c:pt idx="2">
                  <c:v>10</c:v>
                </c:pt>
                <c:pt idx="3">
                  <c:v>65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08-4C38-89FE-37D894490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E6-49BA-83A2-C1A48E9798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E6-49BA-83A2-C1A48E9798AF}"/>
              </c:ext>
            </c:extLst>
          </c:dPt>
          <c:cat>
            <c:strRef>
              <c:f>('Week 4'!$D$5,'Week 4'!$E$5)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4'!$D$6,'Week 4'!$E$6)</c:f>
              <c:numCache>
                <c:formatCode>General</c:formatCode>
                <c:ptCount val="2"/>
                <c:pt idx="0">
                  <c:v>151.9</c:v>
                </c:pt>
                <c:pt idx="1">
                  <c:v>28.099999999999998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E6-49BA-83A2-C1A48E979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96-4E8C-908A-CEBD90CAC9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96-4E8C-908A-CEBD90CAC9F9}"/>
              </c:ext>
            </c:extLst>
          </c:dPt>
          <c:cat>
            <c:strRef>
              <c:f>('Week 4'!$D$5,'Week 4'!$E$5)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4'!$D$7,'Week 4'!$E$7)</c:f>
              <c:numCache>
                <c:formatCode>General</c:formatCode>
                <c:ptCount val="2"/>
                <c:pt idx="0">
                  <c:v>153.79999999999998</c:v>
                </c:pt>
                <c:pt idx="1">
                  <c:v>26.200000000000003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96-4E8C-908A-CEBD90CAC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8ED-49A5-A947-1A0ED10D38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8ED-49A5-A947-1A0ED10D38D1}"/>
              </c:ext>
            </c:extLst>
          </c:dPt>
          <c:cat>
            <c:strRef>
              <c:f>('Week 4'!$D$5,'Week 4'!$E$5)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4'!$D$8,'Week 4'!$E$8)</c:f>
              <c:numCache>
                <c:formatCode>General</c:formatCode>
                <c:ptCount val="2"/>
                <c:pt idx="0">
                  <c:v>156.1</c:v>
                </c:pt>
                <c:pt idx="1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ED-49A5-A947-1A0ED10D3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'Week 4'!$F$11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4'!$A$12:$A$16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4'!$F$12:$F$16</c:f>
              <c:numCache>
                <c:formatCode>General</c:formatCode>
                <c:ptCount val="5"/>
                <c:pt idx="0">
                  <c:v>20</c:v>
                </c:pt>
                <c:pt idx="1">
                  <c:v>25</c:v>
                </c:pt>
                <c:pt idx="2">
                  <c:v>12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8-4C8F-9596-DB4A0BEEB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57-4984-9C9B-2CAB25B208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57-4984-9C9B-2CAB25B208B1}"/>
              </c:ext>
            </c:extLst>
          </c:dPt>
          <c:cat>
            <c:strRef>
              <c:f>('Week 5'!$D$5,'Week 5'!$E$5)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5'!$D$6,'Week 5'!$E$6)</c:f>
              <c:numCache>
                <c:formatCode>General</c:formatCode>
                <c:ptCount val="2"/>
                <c:pt idx="0">
                  <c:v>142.4</c:v>
                </c:pt>
                <c:pt idx="1">
                  <c:v>37.599999999999994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57-4984-9C9B-2CAB25B20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4BE-4311-A3E7-ECC9195FE2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4BE-4311-A3E7-ECC9195FE2D1}"/>
              </c:ext>
            </c:extLst>
          </c:dPt>
          <c:cat>
            <c:strRef>
              <c:f>('Week 5'!$D$5,'Week 5'!$E$5)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5'!$D$7,'Week 5'!$E$7)</c:f>
              <c:numCache>
                <c:formatCode>General</c:formatCode>
                <c:ptCount val="2"/>
                <c:pt idx="0">
                  <c:v>153.79999999999998</c:v>
                </c:pt>
                <c:pt idx="1">
                  <c:v>26.200000000000003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BE-4311-A3E7-ECC9195FE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C7-4279-AC70-50D8E274D99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C7-4279-AC70-50D8E274D996}"/>
              </c:ext>
            </c:extLst>
          </c:dPt>
          <c:cat>
            <c:strRef>
              <c:f>('Week 5'!$D$5,'Week 5'!$E$5)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5'!$D$8,'Week 5'!$E$8)</c:f>
              <c:numCache>
                <c:formatCode>General</c:formatCode>
                <c:ptCount val="2"/>
                <c:pt idx="0">
                  <c:v>147.6</c:v>
                </c:pt>
                <c:pt idx="1">
                  <c:v>32.4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C7-4279-AC70-50D8E274D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'Week 5'!$F$11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5'!$A$12:$A$16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5'!$F$12:$F$16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45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1B-4A7C-8C81-24F2C9248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18-44F7-9BC4-453BEDEBA5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18-44F7-9BC4-453BEDEBA5E3}"/>
              </c:ext>
            </c:extLst>
          </c:dPt>
          <c:cat>
            <c:strRef>
              <c:f>('Week 6'!$D$5,'Week 6'!$E$5)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6'!$D$6,'Week 6'!$E$6)</c:f>
              <c:numCache>
                <c:formatCode>General</c:formatCode>
                <c:ptCount val="2"/>
                <c:pt idx="0">
                  <c:v>137.1</c:v>
                </c:pt>
                <c:pt idx="1">
                  <c:v>42.899999999999991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18-44F7-9BC4-453BEDEBA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41E-442C-AB0B-FB78580890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41E-442C-AB0B-FB78580890ED}"/>
              </c:ext>
            </c:extLst>
          </c:dPt>
          <c:cat>
            <c:strRef>
              <c:f>('Week 6'!$D$5,'Week 6'!$E$5)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6'!$D$7,'Week 6'!$E$7)</c:f>
              <c:numCache>
                <c:formatCode>General</c:formatCode>
                <c:ptCount val="2"/>
                <c:pt idx="0">
                  <c:v>147.99999999999997</c:v>
                </c:pt>
                <c:pt idx="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1E-442C-AB0B-FB7858089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6A1-4341-8C70-FC7F24262A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A1-4341-8C70-FC7F24262A03}"/>
              </c:ext>
            </c:extLst>
          </c:dPt>
          <c:cat>
            <c:strRef>
              <c:f>('Week 6'!$D$5,'Week 6'!$E$5)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6'!$D$8,'Week 6'!$E$8)</c:f>
              <c:numCache>
                <c:formatCode>General</c:formatCode>
                <c:ptCount val="2"/>
                <c:pt idx="0">
                  <c:v>143.79999999999998</c:v>
                </c:pt>
                <c:pt idx="1">
                  <c:v>36.199999999999996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A1-4341-8C70-FC7F24262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'Week 6'!$F$11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6'!$A$12:$A$16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6'!$F$12:$F$16</c:f>
              <c:numCache>
                <c:formatCode>General</c:formatCode>
                <c:ptCount val="5"/>
                <c:pt idx="0">
                  <c:v>25</c:v>
                </c:pt>
                <c:pt idx="1">
                  <c:v>40</c:v>
                </c:pt>
                <c:pt idx="2">
                  <c:v>45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65-460C-9428-8419D007F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E46-4227-8880-04CA334463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46-4227-8880-04CA3344632C}"/>
              </c:ext>
            </c:extLst>
          </c:dPt>
          <c:cat>
            <c:strRef>
              <c:f>('Week 7'!$D$5,'Week 7'!$E$5)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7'!$D$6,'Week 7'!$E$6)</c:f>
              <c:numCache>
                <c:formatCode>General</c:formatCode>
                <c:ptCount val="2"/>
                <c:pt idx="0">
                  <c:v>133.29999999999998</c:v>
                </c:pt>
                <c:pt idx="1">
                  <c:v>46.699999999999989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46-4227-8880-04CA33446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ABD-4FD2-A5CD-B7D18C5EF7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ABD-4FD2-A5CD-B7D18C5EF7C3}"/>
              </c:ext>
            </c:extLst>
          </c:dPt>
          <c:cat>
            <c:strRef>
              <c:f>('Week 7'!$D$5,'Week 7'!$E$5)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7'!$D$7,'Week 7'!$E$7)</c:f>
              <c:numCache>
                <c:formatCode>General</c:formatCode>
                <c:ptCount val="2"/>
                <c:pt idx="0">
                  <c:v>144.19999999999996</c:v>
                </c:pt>
                <c:pt idx="1">
                  <c:v>35.799999999999997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BD-4FD2-A5CD-B7D18C5EF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D41-4539-A1B3-129CFE0BC85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D41-4539-A1B3-129CFE0BC85D}"/>
              </c:ext>
            </c:extLst>
          </c:dPt>
          <c:cat>
            <c:strRef>
              <c:f>('Week 7'!$D$5,'Week 7'!$E$5)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7'!$D$8,'Week 7'!$E$8)</c:f>
              <c:numCache>
                <c:formatCode>General</c:formatCode>
                <c:ptCount val="2"/>
                <c:pt idx="0">
                  <c:v>139.99999999999997</c:v>
                </c:pt>
                <c:pt idx="1">
                  <c:v>39.999999999999993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41-4539-A1B3-129CFE0BC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'Week 7'!$F$11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7'!$A$12:$A$16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7'!$F$12:$F$16</c:f>
              <c:numCache>
                <c:formatCode>General</c:formatCode>
                <c:ptCount val="5"/>
                <c:pt idx="0">
                  <c:v>25</c:v>
                </c:pt>
                <c:pt idx="1">
                  <c:v>40</c:v>
                </c:pt>
                <c:pt idx="2">
                  <c:v>45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3-4ACC-A1CC-D3CC15933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79-4AEF-9323-1C81DD16FD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79-4AEF-9323-1C81DD16FD83}"/>
              </c:ext>
            </c:extLst>
          </c:dPt>
          <c:cat>
            <c:strRef>
              <c:f>('Week 8'!$D$5,'Week 8'!$E$5)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8'!$D$6,'Week 8'!$E$6)</c:f>
              <c:numCache>
                <c:formatCode>General</c:formatCode>
                <c:ptCount val="2"/>
                <c:pt idx="0">
                  <c:v>126.29999999999998</c:v>
                </c:pt>
                <c:pt idx="1">
                  <c:v>53.699999999999989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79-4AEF-9323-1C81DD16F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E1-4A27-BB84-43AAF5573B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E1-4A27-BB84-43AAF5573B1D}"/>
              </c:ext>
            </c:extLst>
          </c:dPt>
          <c:cat>
            <c:strRef>
              <c:f>('Week 8'!$D$5,'Week 8'!$E$5)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8'!$D$7,'Week 8'!$E$7)</c:f>
              <c:numCache>
                <c:formatCode>General</c:formatCode>
                <c:ptCount val="2"/>
                <c:pt idx="0">
                  <c:v>144.19999999999996</c:v>
                </c:pt>
                <c:pt idx="1">
                  <c:v>35.799999999999997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E1-4A27-BB84-43AAF5573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FDF-41C1-A810-6976212315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DF-41C1-A810-697621231583}"/>
              </c:ext>
            </c:extLst>
          </c:dPt>
          <c:cat>
            <c:strRef>
              <c:f>('Week 8'!$D$5,'Week 8'!$E$5)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8'!$D$8,'Week 8'!$E$8)</c:f>
              <c:numCache>
                <c:formatCode>General</c:formatCode>
                <c:ptCount val="2"/>
                <c:pt idx="0">
                  <c:v>137.99999999999997</c:v>
                </c:pt>
                <c:pt idx="1">
                  <c:v>41.999999999999993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DF-41C1-A810-697621231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'Week 8'!$F$11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8'!$A$12:$A$16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8'!$F$12:$F$16</c:f>
              <c:numCache>
                <c:formatCode>General</c:formatCode>
                <c:ptCount val="5"/>
                <c:pt idx="0">
                  <c:v>25</c:v>
                </c:pt>
                <c:pt idx="1">
                  <c:v>40</c:v>
                </c:pt>
                <c:pt idx="2">
                  <c:v>45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7-4E83-9BD9-36B6B47D4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02-4AE5-AD94-52BD147C0E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02-4AE5-AD94-52BD147C0EDA}"/>
              </c:ext>
            </c:extLst>
          </c:dPt>
          <c:cat>
            <c:strRef>
              <c:f>('Week 9'!$D$5,'Week 9'!$E$5)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9'!$D$6,'Week 9'!$E$6)</c:f>
              <c:numCache>
                <c:formatCode>General</c:formatCode>
                <c:ptCount val="2"/>
                <c:pt idx="0">
                  <c:v>122.79999999999998</c:v>
                </c:pt>
                <c:pt idx="1">
                  <c:v>57.199999999999989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02-4AE5-AD94-52BD147C0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E9-4876-8F60-28D4A37D65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E9-4876-8F60-28D4A37D65C3}"/>
              </c:ext>
            </c:extLst>
          </c:dPt>
          <c:cat>
            <c:strRef>
              <c:f>('Week 9'!$D$5,'Week 9'!$E$5)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9'!$D$7,'Week 9'!$E$7)</c:f>
              <c:numCache>
                <c:formatCode>General</c:formatCode>
                <c:ptCount val="2"/>
                <c:pt idx="0">
                  <c:v>144.19999999999996</c:v>
                </c:pt>
                <c:pt idx="1">
                  <c:v>35.799999999999997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E9-4876-8F60-28D4A37D6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B77-432E-8D36-5130F606A1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B77-432E-8D36-5130F606A172}"/>
              </c:ext>
            </c:extLst>
          </c:dPt>
          <c:cat>
            <c:strRef>
              <c:f>('Week 9'!$D$5,'Week 9'!$E$5)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9'!$D$8,'Week 9'!$E$8)</c:f>
              <c:numCache>
                <c:formatCode>General</c:formatCode>
                <c:ptCount val="2"/>
                <c:pt idx="0">
                  <c:v>137.99999999999997</c:v>
                </c:pt>
                <c:pt idx="1">
                  <c:v>41.999999999999993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77-432E-8D36-5130F606A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820996094706549E-2"/>
          <c:y val="0.19194971384029344"/>
          <c:w val="0.87531445646313666"/>
          <c:h val="0.703957131334971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'Week 9'!$F$11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9'!$A$12:$A$16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9'!$F$12:$F$16</c:f>
              <c:numCache>
                <c:formatCode>General</c:formatCode>
                <c:ptCount val="5"/>
                <c:pt idx="0">
                  <c:v>25</c:v>
                </c:pt>
                <c:pt idx="1">
                  <c:v>40</c:v>
                </c:pt>
                <c:pt idx="2">
                  <c:v>45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53-4595-81B2-8F961DC4C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3F-4150-ADF8-D0DA00B52E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3F-4150-ADF8-D0DA00B52EBB}"/>
              </c:ext>
            </c:extLst>
          </c:dPt>
          <c:cat>
            <c:strRef>
              <c:f>('Week 10'!$D$5,'Week 10'!$E$5)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10'!$D$6,'Week 10'!$E$6)</c:f>
              <c:numCache>
                <c:formatCode>General</c:formatCode>
                <c:ptCount val="2"/>
                <c:pt idx="0">
                  <c:v>109.79999999999998</c:v>
                </c:pt>
                <c:pt idx="1">
                  <c:v>70.199999999999989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3F-4150-ADF8-D0DA00B52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178-4983-907E-EDF7CD29B5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178-4983-907E-EDF7CD29B5FD}"/>
              </c:ext>
            </c:extLst>
          </c:dPt>
          <c:cat>
            <c:strRef>
              <c:f>('Week 10'!$D$5,'Week 10'!$E$5)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10'!$D$7,'Week 10'!$E$7)</c:f>
              <c:numCache>
                <c:formatCode>General</c:formatCode>
                <c:ptCount val="2"/>
                <c:pt idx="0">
                  <c:v>137.89999999999995</c:v>
                </c:pt>
                <c:pt idx="1">
                  <c:v>42.099999999999994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78-4983-907E-EDF7CD29B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4C-4CB8-9F6E-E6106A8949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4C-4CB8-9F6E-E6106A8949B7}"/>
              </c:ext>
            </c:extLst>
          </c:dPt>
          <c:cat>
            <c:strRef>
              <c:f>('Week 10'!$D$5,'Week 10'!$E$5)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10'!$D$8,'Week 10'!$E$8)</c:f>
              <c:numCache>
                <c:formatCode>General</c:formatCode>
                <c:ptCount val="2"/>
                <c:pt idx="0">
                  <c:v>127.19999999999997</c:v>
                </c:pt>
                <c:pt idx="1">
                  <c:v>52.8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4C-4CB8-9F6E-E6106A894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820996094706549E-2"/>
          <c:y val="0.19194971384029344"/>
          <c:w val="0.87531445646313666"/>
          <c:h val="0.703957131334971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'Week 10'!$F$11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10'!$A$12:$A$16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10'!$F$12:$F$16</c:f>
              <c:numCache>
                <c:formatCode>General</c:formatCode>
                <c:ptCount val="5"/>
                <c:pt idx="0">
                  <c:v>25</c:v>
                </c:pt>
                <c:pt idx="1">
                  <c:v>40</c:v>
                </c:pt>
                <c:pt idx="2">
                  <c:v>45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E-4266-AD8D-421234063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407-46A6-9491-4F8AFF182A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07-46A6-9491-4F8AFF182AD9}"/>
              </c:ext>
            </c:extLst>
          </c:dPt>
          <c:cat>
            <c:strRef>
              <c:f>('Week 11'!$D$5,'Week 11'!$E$5)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11'!$D$6,'Week 11'!$E$6)</c:f>
              <c:numCache>
                <c:formatCode>General</c:formatCode>
                <c:ptCount val="2"/>
                <c:pt idx="0">
                  <c:v>106.79999999999998</c:v>
                </c:pt>
                <c:pt idx="1">
                  <c:v>73.199999999999989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07-46A6-9491-4F8AFF182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7F-494A-AC19-F874279BAC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7F-494A-AC19-F874279BACC1}"/>
              </c:ext>
            </c:extLst>
          </c:dPt>
          <c:cat>
            <c:strRef>
              <c:f>('Week 11'!$D$5,'Week 11'!$E$5)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11'!$D$7,'Week 11'!$E$7)</c:f>
              <c:numCache>
                <c:formatCode>General</c:formatCode>
                <c:ptCount val="2"/>
                <c:pt idx="0">
                  <c:v>134.89999999999995</c:v>
                </c:pt>
                <c:pt idx="1">
                  <c:v>45.099999999999994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7F-494A-AC19-F874279BA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99-4C7B-840B-D7CD273683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99-4C7B-840B-D7CD27368342}"/>
              </c:ext>
            </c:extLst>
          </c:dPt>
          <c:cat>
            <c:strRef>
              <c:f>('Week 11'!$D$5,'Week 11'!$E$5)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11'!$D$8,'Week 11'!$E$8)</c:f>
              <c:numCache>
                <c:formatCode>General</c:formatCode>
                <c:ptCount val="2"/>
                <c:pt idx="0">
                  <c:v>122.19999999999997</c:v>
                </c:pt>
                <c:pt idx="1">
                  <c:v>57.8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99-4C7B-840B-D7CD27368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820996094706549E-2"/>
          <c:y val="0.19194971384029344"/>
          <c:w val="0.87531445646313666"/>
          <c:h val="0.703957131334971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'Week 11'!$F$11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11'!$A$12:$A$16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11'!$F$12:$F$16</c:f>
              <c:numCache>
                <c:formatCode>General</c:formatCode>
                <c:ptCount val="5"/>
                <c:pt idx="0">
                  <c:v>25</c:v>
                </c:pt>
                <c:pt idx="1">
                  <c:v>40</c:v>
                </c:pt>
                <c:pt idx="2">
                  <c:v>45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90-48F8-9FB5-24218BF89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60-4C6A-B97C-B449F47F98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60-4C6A-B97C-B449F47F983C}"/>
              </c:ext>
            </c:extLst>
          </c:dPt>
          <c:cat>
            <c:strRef>
              <c:f>('Week 12'!$D$5,'Week 12'!$E$5)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12'!$D$6,'Week 12'!$E$6)</c:f>
              <c:numCache>
                <c:formatCode>General</c:formatCode>
                <c:ptCount val="2"/>
                <c:pt idx="0">
                  <c:v>103.49999999999999</c:v>
                </c:pt>
                <c:pt idx="1">
                  <c:v>76.499999999999986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60-4C6A-B97C-B449F47F9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D9-46FC-B4BA-FF2E2578BD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6D9-46FC-B4BA-FF2E2578BDB8}"/>
              </c:ext>
            </c:extLst>
          </c:dPt>
          <c:cat>
            <c:strRef>
              <c:f>('Week 12'!$D$5,'Week 12'!$E$5)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12'!$D$7,'Week 12'!$E$7)</c:f>
              <c:numCache>
                <c:formatCode>General</c:formatCode>
                <c:ptCount val="2"/>
                <c:pt idx="0">
                  <c:v>130.09999999999994</c:v>
                </c:pt>
                <c:pt idx="1">
                  <c:v>49.899999999999991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D9-46FC-B4BA-FF2E2578B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EB6-4452-A243-2A0F9786FD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EB6-4452-A243-2A0F9786FDF3}"/>
              </c:ext>
            </c:extLst>
          </c:dPt>
          <c:cat>
            <c:strRef>
              <c:f>('Week 12'!$D$5,'Week 12'!$E$5)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12'!$D$8,'Week 12'!$E$8)</c:f>
              <c:numCache>
                <c:formatCode>General</c:formatCode>
                <c:ptCount val="2"/>
                <c:pt idx="0">
                  <c:v>117.39999999999998</c:v>
                </c:pt>
                <c:pt idx="1">
                  <c:v>62.599999999999994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6-4452-A243-2A0F9786F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820996094706549E-2"/>
          <c:y val="0.19194971384029344"/>
          <c:w val="0.87531445646313666"/>
          <c:h val="0.703957131334971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'Week 11'!$F$11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11'!$A$12:$A$16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11'!$F$12:$F$16</c:f>
              <c:numCache>
                <c:formatCode>General</c:formatCode>
                <c:ptCount val="5"/>
                <c:pt idx="0">
                  <c:v>25</c:v>
                </c:pt>
                <c:pt idx="1">
                  <c:v>40</c:v>
                </c:pt>
                <c:pt idx="2">
                  <c:v>45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A-4335-800D-4241AF97A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C75-4C78-88DC-EBFD21FA81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75-4C78-88DC-EBFD21FA8194}"/>
              </c:ext>
            </c:extLst>
          </c:dPt>
          <c:cat>
            <c:strRef>
              <c:f>('Week 13'!$D$5,'Week 13'!$E$5)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13'!$D$6,'Week 13'!$E$6)</c:f>
              <c:numCache>
                <c:formatCode>General</c:formatCode>
                <c:ptCount val="2"/>
                <c:pt idx="0">
                  <c:v>98.399999999999991</c:v>
                </c:pt>
                <c:pt idx="1">
                  <c:v>81.59999999999998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75-4C78-88DC-EBFD21FA8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D9-4205-92CF-4981F7C6D1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D9-4205-92CF-4981F7C6D15F}"/>
              </c:ext>
            </c:extLst>
          </c:dPt>
          <c:cat>
            <c:strRef>
              <c:f>('Week 13'!$D$5,'Week 13'!$E$5)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13'!$D$7,'Week 13'!$E$7)</c:f>
              <c:numCache>
                <c:formatCode>General</c:formatCode>
                <c:ptCount val="2"/>
                <c:pt idx="0">
                  <c:v>124.99999999999994</c:v>
                </c:pt>
                <c:pt idx="1">
                  <c:v>54.999999999999993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D9-4205-92CF-4981F7C6D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B5A-4988-AAC4-8EECA58746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B5A-4988-AAC4-8EECA5874659}"/>
              </c:ext>
            </c:extLst>
          </c:dPt>
          <c:cat>
            <c:strRef>
              <c:f>('Week 13'!$D$5,'Week 13'!$E$5)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13'!$D$8,'Week 13'!$E$8)</c:f>
              <c:numCache>
                <c:formatCode>General</c:formatCode>
                <c:ptCount val="2"/>
                <c:pt idx="0">
                  <c:v>110.09999999999998</c:v>
                </c:pt>
                <c:pt idx="1">
                  <c:v>69.899999999999991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5A-4988-AAC4-8EECA5874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820996094706549E-2"/>
          <c:y val="0.19194971384029344"/>
          <c:w val="0.87531445646313666"/>
          <c:h val="0.703957131334971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'Week 13'!$F$11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13'!$A$12:$A$16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13'!$F$12:$F$16</c:f>
              <c:numCache>
                <c:formatCode>General</c:formatCode>
                <c:ptCount val="5"/>
                <c:pt idx="0">
                  <c:v>40</c:v>
                </c:pt>
                <c:pt idx="1">
                  <c:v>40</c:v>
                </c:pt>
                <c:pt idx="2">
                  <c:v>45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7-4DC8-B4A9-E90704739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16F-4CC2-8E91-A8F6F162B56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6F-4CC2-8E91-A8F6F162B562}"/>
              </c:ext>
            </c:extLst>
          </c:dPt>
          <c:cat>
            <c:strRef>
              <c:f>('Week 14'!$D$5,'Week 14'!$E$5)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14'!$D$6,'Week 14'!$E$6)</c:f>
              <c:numCache>
                <c:formatCode>General</c:formatCode>
                <c:ptCount val="2"/>
                <c:pt idx="0">
                  <c:v>96.899999999999991</c:v>
                </c:pt>
                <c:pt idx="1">
                  <c:v>83.09999999999998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6F-4CC2-8E91-A8F6F162B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5E-42D2-AC04-BDEE400D60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5E-42D2-AC04-BDEE400D601F}"/>
              </c:ext>
            </c:extLst>
          </c:dPt>
          <c:cat>
            <c:strRef>
              <c:f>('Week 14'!$D$5,'Week 14'!$E$5)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14'!$D$7,'Week 14'!$E$7)</c:f>
              <c:numCache>
                <c:formatCode>General</c:formatCode>
                <c:ptCount val="2"/>
                <c:pt idx="0">
                  <c:v>124.99999999999994</c:v>
                </c:pt>
                <c:pt idx="1">
                  <c:v>54.999999999999993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5E-42D2-AC04-BDEE400D6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F6-4BA9-BCE5-452D4651A3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F6-4BA9-BCE5-452D4651A310}"/>
              </c:ext>
            </c:extLst>
          </c:dPt>
          <c:cat>
            <c:strRef>
              <c:f>('Week 14'!$D$5,'Week 14'!$E$5)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14'!$D$8,'Week 14'!$E$8)</c:f>
              <c:numCache>
                <c:formatCode>General</c:formatCode>
                <c:ptCount val="2"/>
                <c:pt idx="0">
                  <c:v>109.09999999999998</c:v>
                </c:pt>
                <c:pt idx="1">
                  <c:v>70.899999999999991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F6-4BA9-BCE5-452D4651A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820996094706549E-2"/>
          <c:y val="0.19194971384029344"/>
          <c:w val="0.87531445646313666"/>
          <c:h val="0.703957131334971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'Week 14'!$F$11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14'!$A$12:$A$16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14'!$F$12:$F$16</c:f>
              <c:numCache>
                <c:formatCode>General</c:formatCode>
                <c:ptCount val="5"/>
                <c:pt idx="0">
                  <c:v>40</c:v>
                </c:pt>
                <c:pt idx="1">
                  <c:v>40</c:v>
                </c:pt>
                <c:pt idx="2">
                  <c:v>45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A0-497F-8817-71C4A657F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8E7-4830-87F7-5A2615D428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E7-4830-87F7-5A2615D42889}"/>
              </c:ext>
            </c:extLst>
          </c:dPt>
          <c:cat>
            <c:strRef>
              <c:f>('Week 15'!$D$5,'Week 15'!$E$5)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15'!$D$6,'Week 15'!$E$6)</c:f>
              <c:numCache>
                <c:formatCode>General</c:formatCode>
                <c:ptCount val="2"/>
                <c:pt idx="0">
                  <c:v>90.899999999999991</c:v>
                </c:pt>
                <c:pt idx="1">
                  <c:v>89.09999999999998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E7-4830-87F7-5A2615D42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330-4780-B4FD-43FD54ACD0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330-4780-B4FD-43FD54ACD0F5}"/>
              </c:ext>
            </c:extLst>
          </c:dPt>
          <c:cat>
            <c:strRef>
              <c:f>('Week 15'!$D$5,'Week 15'!$E$5)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15'!$D$7,'Week 15'!$E$7)</c:f>
              <c:numCache>
                <c:formatCode>General</c:formatCode>
                <c:ptCount val="2"/>
                <c:pt idx="0">
                  <c:v>118.99999999999994</c:v>
                </c:pt>
                <c:pt idx="1">
                  <c:v>60.999999999999993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30-4780-B4FD-43FD54ACD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D1-4839-9EC0-323F4315D6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D1-4839-9EC0-323F4315D62B}"/>
              </c:ext>
            </c:extLst>
          </c:dPt>
          <c:cat>
            <c:strRef>
              <c:f>('Week 15'!$D$5,'Week 15'!$E$5)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15'!$D$8,'Week 15'!$E$8)</c:f>
              <c:numCache>
                <c:formatCode>General</c:formatCode>
                <c:ptCount val="2"/>
                <c:pt idx="0">
                  <c:v>103.09999999999998</c:v>
                </c:pt>
                <c:pt idx="1">
                  <c:v>76.899999999999991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D1-4839-9EC0-323F4315D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820996094706549E-2"/>
          <c:y val="0.19194971384029344"/>
          <c:w val="0.87531445646313666"/>
          <c:h val="0.703957131334971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'Week 15'!$F$11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15'!$A$12:$A$16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15'!$F$12:$F$16</c:f>
              <c:numCache>
                <c:formatCode>General</c:formatCode>
                <c:ptCount val="5"/>
                <c:pt idx="0">
                  <c:v>40</c:v>
                </c:pt>
                <c:pt idx="1">
                  <c:v>40</c:v>
                </c:pt>
                <c:pt idx="2">
                  <c:v>60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97-4180-802B-DE0993338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DB-49CF-B54B-FA79C9F08D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DB-49CF-B54B-FA79C9F08D17}"/>
              </c:ext>
            </c:extLst>
          </c:dPt>
          <c:cat>
            <c:strRef>
              <c:f>('Week 16'!$D$5,'Week 16'!$E$5)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16'!$D$6,'Week 16'!$E$6)</c:f>
              <c:numCache>
                <c:formatCode>General</c:formatCode>
                <c:ptCount val="2"/>
                <c:pt idx="0">
                  <c:v>90.899999999999991</c:v>
                </c:pt>
                <c:pt idx="1">
                  <c:v>89.09999999999998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DB-49CF-B54B-FA79C9F08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EA7-4994-9132-467E3D9EB3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EA7-4994-9132-467E3D9EB304}"/>
              </c:ext>
            </c:extLst>
          </c:dPt>
          <c:cat>
            <c:strRef>
              <c:f>('Week 16'!$D$5,'Week 16'!$E$5)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16'!$D$7,'Week 16'!$E$7)</c:f>
              <c:numCache>
                <c:formatCode>General</c:formatCode>
                <c:ptCount val="2"/>
                <c:pt idx="0">
                  <c:v>118.99999999999994</c:v>
                </c:pt>
                <c:pt idx="1">
                  <c:v>60.999999999999993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A7-4994-9132-467E3D9EB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EA-4BDD-9833-DD891A2A01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EA-4BDD-9833-DD891A2A01E3}"/>
              </c:ext>
            </c:extLst>
          </c:dPt>
          <c:cat>
            <c:strRef>
              <c:f>('Week 16'!$D$5,'Week 16'!$E$5)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16'!$D$8,'Week 16'!$E$8)</c:f>
              <c:numCache>
                <c:formatCode>General</c:formatCode>
                <c:ptCount val="2"/>
                <c:pt idx="0">
                  <c:v>103.09999999999998</c:v>
                </c:pt>
                <c:pt idx="1">
                  <c:v>76.899999999999991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EA-4BDD-9833-DD891A2A0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820996094706549E-2"/>
          <c:y val="0.19194971384029344"/>
          <c:w val="0.87531445646313666"/>
          <c:h val="0.703957131334971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'Week 16'!$F$11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16'!$A$12:$A$16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16'!$F$12:$F$16</c:f>
              <c:numCache>
                <c:formatCode>General</c:formatCode>
                <c:ptCount val="5"/>
                <c:pt idx="0">
                  <c:v>40</c:v>
                </c:pt>
                <c:pt idx="1">
                  <c:v>40</c:v>
                </c:pt>
                <c:pt idx="2">
                  <c:v>60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81-4DC1-A7C1-ADB77B7C1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43-4E8F-9C6C-93D5121F97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43-4E8F-9C6C-93D5121F97F5}"/>
              </c:ext>
            </c:extLst>
          </c:dPt>
          <c:cat>
            <c:strRef>
              <c:f>('Week 17'!$D$5,'Week 17'!$E$5)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17'!$D$6,'Week 17'!$E$6)</c:f>
              <c:numCache>
                <c:formatCode>General</c:formatCode>
                <c:ptCount val="2"/>
                <c:pt idx="0">
                  <c:v>78.999999999999986</c:v>
                </c:pt>
                <c:pt idx="1">
                  <c:v>100.99999999999999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43-4E8F-9C6C-93D5121F9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D1-4844-AE40-357E3D385B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D1-4844-AE40-357E3D385B15}"/>
              </c:ext>
            </c:extLst>
          </c:dPt>
          <c:cat>
            <c:strRef>
              <c:f>('Week 17'!$D$5,'Week 17'!$E$5)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17'!$D$7,'Week 17'!$E$7)</c:f>
              <c:numCache>
                <c:formatCode>General</c:formatCode>
                <c:ptCount val="2"/>
                <c:pt idx="0">
                  <c:v>118.99999999999994</c:v>
                </c:pt>
                <c:pt idx="1">
                  <c:v>60.999999999999993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D1-4844-AE40-357E3D385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79A-48E5-BE59-8CF4062F8C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9A-48E5-BE59-8CF4062F8C42}"/>
              </c:ext>
            </c:extLst>
          </c:dPt>
          <c:cat>
            <c:strRef>
              <c:f>('Week 17'!$D$5,'Week 17'!$E$5)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17'!$D$8,'Week 17'!$E$8)</c:f>
              <c:numCache>
                <c:formatCode>General</c:formatCode>
                <c:ptCount val="2"/>
                <c:pt idx="0">
                  <c:v>103.09999999999998</c:v>
                </c:pt>
                <c:pt idx="1">
                  <c:v>76.899999999999991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9A-48E5-BE59-8CF4062F8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820996094706549E-2"/>
          <c:y val="0.19194971384029344"/>
          <c:w val="0.87531445646313666"/>
          <c:h val="0.703957131334971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'Week 17'!$F$11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17'!$A$12:$A$16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17'!$F$12:$F$16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60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3-4C63-A0A6-07960FB8C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FEC-4AFB-9B52-9D7597CD94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EC-4AFB-9B52-9D7597CD947B}"/>
              </c:ext>
            </c:extLst>
          </c:dPt>
          <c:cat>
            <c:strRef>
              <c:f>('Week 18'!$D$5,'Week 18'!$E$5)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18'!$D$6,'Week 18'!$E$6)</c:f>
              <c:numCache>
                <c:formatCode>General</c:formatCode>
                <c:ptCount val="2"/>
                <c:pt idx="0">
                  <c:v>78.999999999999986</c:v>
                </c:pt>
                <c:pt idx="1">
                  <c:v>100.99999999999999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EC-4AFB-9B52-9D7597CD9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C9-4569-AA68-D86E2A47DD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C9-4569-AA68-D86E2A47DD3E}"/>
              </c:ext>
            </c:extLst>
          </c:dPt>
          <c:cat>
            <c:strRef>
              <c:f>('Week 18'!$D$5,'Week 18'!$E$5)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18'!$D$7,'Week 18'!$E$7)</c:f>
              <c:numCache>
                <c:formatCode>General</c:formatCode>
                <c:ptCount val="2"/>
                <c:pt idx="0">
                  <c:v>118.99999999999994</c:v>
                </c:pt>
                <c:pt idx="1">
                  <c:v>60.999999999999993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C9-4569-AA68-D86E2A47D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3C-4925-A6A0-A7ED91E688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3C-4925-A6A0-A7ED91E688F7}"/>
              </c:ext>
            </c:extLst>
          </c:dPt>
          <c:cat>
            <c:strRef>
              <c:f>('Week 18'!$D$5,'Week 18'!$E$5)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18'!$D$8,'Week 18'!$E$8)</c:f>
              <c:numCache>
                <c:formatCode>General</c:formatCode>
                <c:ptCount val="2"/>
                <c:pt idx="0">
                  <c:v>103.09999999999998</c:v>
                </c:pt>
                <c:pt idx="1">
                  <c:v>76.899999999999991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3C-4925-A6A0-A7ED91E68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820996094706549E-2"/>
          <c:y val="0.19194971384029344"/>
          <c:w val="0.87531445646313666"/>
          <c:h val="0.703957131334971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'Week 18'!$F$11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18'!$A$12:$A$16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18'!$F$12:$F$16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60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47-4C46-A7FF-3D5782104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17E-4B64-BCC8-6BEC565D55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17E-4B64-BCC8-6BEC565D5574}"/>
              </c:ext>
            </c:extLst>
          </c:dPt>
          <c:cat>
            <c:strRef>
              <c:f>('Week 19'!$D$5,'Week 19'!$E$5)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19'!$D$6,'Week 19'!$E$6)</c:f>
              <c:numCache>
                <c:formatCode>General</c:formatCode>
                <c:ptCount val="2"/>
                <c:pt idx="0">
                  <c:v>74.09999999999998</c:v>
                </c:pt>
                <c:pt idx="1">
                  <c:v>105.89999999999999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7E-4B64-BCC8-6BEC565D5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3F-48F8-BEA4-29F959E9B6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3F-48F8-BEA4-29F959E9B63A}"/>
              </c:ext>
            </c:extLst>
          </c:dPt>
          <c:cat>
            <c:strRef>
              <c:f>('Week 19'!$D$5,'Week 19'!$E$5)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19'!$D$7,'Week 19'!$E$7)</c:f>
              <c:numCache>
                <c:formatCode>General</c:formatCode>
                <c:ptCount val="2"/>
                <c:pt idx="0">
                  <c:v>115.19999999999995</c:v>
                </c:pt>
                <c:pt idx="1">
                  <c:v>64.8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3F-48F8-BEA4-29F959E9B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41-476D-AB44-39FF9142178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41-476D-AB44-39FF9142178B}"/>
              </c:ext>
            </c:extLst>
          </c:dPt>
          <c:cat>
            <c:strRef>
              <c:f>('Week 19'!$D$5,'Week 19'!$E$5)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19'!$D$8,'Week 19'!$E$8)</c:f>
              <c:numCache>
                <c:formatCode>General</c:formatCode>
                <c:ptCount val="2"/>
                <c:pt idx="0">
                  <c:v>94.999999999999986</c:v>
                </c:pt>
                <c:pt idx="1">
                  <c:v>84.999999999999986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41-476D-AB44-39FF91421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820996094706549E-2"/>
          <c:y val="0.19194971384029344"/>
          <c:w val="0.87531445646313666"/>
          <c:h val="0.703957131334971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'Week 19'!$F$11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19'!$A$12:$A$16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19'!$F$12:$F$16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60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12-4674-A448-2A10F5FDC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3E1-4957-9E18-513D36195A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3E1-4957-9E18-513D36195AC0}"/>
              </c:ext>
            </c:extLst>
          </c:dPt>
          <c:cat>
            <c:strRef>
              <c:f>('Week 20'!$D$5,'Week 20'!$E$5)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20'!$D$6,'Week 20'!$E$6)</c:f>
              <c:numCache>
                <c:formatCode>General</c:formatCode>
                <c:ptCount val="2"/>
                <c:pt idx="0">
                  <c:v>69.09999999999998</c:v>
                </c:pt>
                <c:pt idx="1">
                  <c:v>110.89999999999999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E1-4957-9E18-513D36195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22-4C1B-8CB5-991D48256F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22-4C1B-8CB5-991D48256F32}"/>
              </c:ext>
            </c:extLst>
          </c:dPt>
          <c:cat>
            <c:strRef>
              <c:f>('Week 20'!$D$5,'Week 20'!$E$5)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20'!$D$7,'Week 20'!$E$7)</c:f>
              <c:numCache>
                <c:formatCode>General</c:formatCode>
                <c:ptCount val="2"/>
                <c:pt idx="0">
                  <c:v>110.19999999999995</c:v>
                </c:pt>
                <c:pt idx="1">
                  <c:v>69.8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22-4C1B-8CB5-991D48256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FE-43AF-B095-1C653E1051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AFE-43AF-B095-1C653E105134}"/>
              </c:ext>
            </c:extLst>
          </c:dPt>
          <c:cat>
            <c:strRef>
              <c:f>('Week 20'!$D$5,'Week 20'!$E$5)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20'!$D$8,'Week 20'!$E$8)</c:f>
              <c:numCache>
                <c:formatCode>General</c:formatCode>
                <c:ptCount val="2"/>
                <c:pt idx="0">
                  <c:v>89.999999999999986</c:v>
                </c:pt>
                <c:pt idx="1">
                  <c:v>89.999999999999986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FE-43AF-B095-1C653E105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820996094706549E-2"/>
          <c:y val="0.19194971384029344"/>
          <c:w val="0.87531445646313666"/>
          <c:h val="0.703957131334971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'Week 20'!$F$11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20'!$A$12:$A$16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20'!$F$12:$F$16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60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57-4816-9624-F3F01EC51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61-42DD-A732-AE2E3AEC16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61-42DD-A732-AE2E3AEC165A}"/>
              </c:ext>
            </c:extLst>
          </c:dPt>
          <c:cat>
            <c:strRef>
              <c:f>('Week 21'!$D$5,'Week 21'!$E$5)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21'!$D$6,'Week 21'!$E$6)</c:f>
              <c:numCache>
                <c:formatCode>General</c:formatCode>
                <c:ptCount val="2"/>
                <c:pt idx="0">
                  <c:v>62.499999999999979</c:v>
                </c:pt>
                <c:pt idx="1">
                  <c:v>117.49999999999999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61-42DD-A732-AE2E3AEC1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B7-4713-97FB-AF3131E120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B7-4713-97FB-AF3131E120F9}"/>
              </c:ext>
            </c:extLst>
          </c:dPt>
          <c:cat>
            <c:strRef>
              <c:f>('Week 21'!$D$5,'Week 21'!$E$5)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21'!$D$7,'Week 21'!$E$7)</c:f>
              <c:numCache>
                <c:formatCode>General</c:formatCode>
                <c:ptCount val="2"/>
                <c:pt idx="0">
                  <c:v>106.39999999999995</c:v>
                </c:pt>
                <c:pt idx="1">
                  <c:v>73.599999999999994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B7-4713-97FB-AF3131E12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C9-434C-8BC9-889D520D40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C9-434C-8BC9-889D520D40C6}"/>
              </c:ext>
            </c:extLst>
          </c:dPt>
          <c:cat>
            <c:strRef>
              <c:f>('Week 21'!$D$5,'Week 21'!$E$5)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21'!$D$8,'Week 21'!$E$8)</c:f>
              <c:numCache>
                <c:formatCode>General</c:formatCode>
                <c:ptCount val="2"/>
                <c:pt idx="0">
                  <c:v>80.899999999999991</c:v>
                </c:pt>
                <c:pt idx="1">
                  <c:v>99.09999999999998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C9-434C-8BC9-889D520D4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820996094706549E-2"/>
          <c:y val="0.19194971384029344"/>
          <c:w val="0.87531445646313666"/>
          <c:h val="0.703957131334971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'Week 21'!$F$11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21'!$A$12:$A$16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21'!$F$12:$F$16</c:f>
              <c:numCache>
                <c:formatCode>General</c:formatCode>
                <c:ptCount val="5"/>
                <c:pt idx="0">
                  <c:v>40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45-4310-9E4A-B354A2DA3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E06-4B52-B7C5-9FA97C6142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E06-4B52-B7C5-9FA97C614204}"/>
              </c:ext>
            </c:extLst>
          </c:dPt>
          <c:cat>
            <c:strRef>
              <c:f>('Week 22'!$D$5,'Week 22'!$E$5)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22'!$D$6,'Week 22'!$E$6)</c:f>
              <c:numCache>
                <c:formatCode>General</c:formatCode>
                <c:ptCount val="2"/>
                <c:pt idx="0">
                  <c:v>59.59999999999998</c:v>
                </c:pt>
                <c:pt idx="1">
                  <c:v>120.39999999999999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06-4B52-B7C5-9FA97C614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38-47A6-981B-91DCBC92196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38-47A6-981B-91DCBC921962}"/>
              </c:ext>
            </c:extLst>
          </c:dPt>
          <c:cat>
            <c:strRef>
              <c:f>('Week 22'!$D$5,'Week 22'!$E$5)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22'!$D$7,'Week 22'!$E$7)</c:f>
              <c:numCache>
                <c:formatCode>General</c:formatCode>
                <c:ptCount val="2"/>
                <c:pt idx="0">
                  <c:v>100.69999999999995</c:v>
                </c:pt>
                <c:pt idx="1">
                  <c:v>79.3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38-47A6-981B-91DCBC921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7FE-4122-940E-9A259E5D46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FE-4122-940E-9A259E5D466C}"/>
              </c:ext>
            </c:extLst>
          </c:dPt>
          <c:cat>
            <c:strRef>
              <c:f>('Week 22'!$D$5,'Week 22'!$E$5)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22'!$D$8,'Week 22'!$E$8)</c:f>
              <c:numCache>
                <c:formatCode>General</c:formatCode>
                <c:ptCount val="2"/>
                <c:pt idx="0">
                  <c:v>74.199999999999989</c:v>
                </c:pt>
                <c:pt idx="1">
                  <c:v>105.79999999999998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FE-4122-940E-9A259E5D4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820996094706549E-2"/>
          <c:y val="0.19194971384029344"/>
          <c:w val="0.87531445646313666"/>
          <c:h val="0.703957131334971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'Week 22'!$F$11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22'!$A$12:$A$16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22'!$F$12:$F$16</c:f>
              <c:numCache>
                <c:formatCode>General</c:formatCode>
                <c:ptCount val="5"/>
                <c:pt idx="0">
                  <c:v>40</c:v>
                </c:pt>
                <c:pt idx="1">
                  <c:v>70</c:v>
                </c:pt>
                <c:pt idx="2">
                  <c:v>75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B-4862-BC67-B7C4C7D43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F1-41AE-95FA-7646849FA6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F1-41AE-95FA-7646849FA60E}"/>
              </c:ext>
            </c:extLst>
          </c:dPt>
          <c:cat>
            <c:strRef>
              <c:f>('Week 23'!$D$5,'Week 23'!$E$5)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23'!$D$6,'Week 23'!$E$6)</c:f>
              <c:numCache>
                <c:formatCode>General</c:formatCode>
                <c:ptCount val="2"/>
                <c:pt idx="0">
                  <c:v>57.09999999999998</c:v>
                </c:pt>
                <c:pt idx="1">
                  <c:v>122.89999999999999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F1-41AE-95FA-7646849FA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C9-45FF-8360-2F6E8111B2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C9-45FF-8360-2F6E8111B208}"/>
              </c:ext>
            </c:extLst>
          </c:dPt>
          <c:cat>
            <c:strRef>
              <c:f>('Week 23'!$D$5,'Week 23'!$E$5)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23'!$D$7,'Week 23'!$E$7)</c:f>
              <c:numCache>
                <c:formatCode>General</c:formatCode>
                <c:ptCount val="2"/>
                <c:pt idx="0">
                  <c:v>100.69999999999995</c:v>
                </c:pt>
                <c:pt idx="1">
                  <c:v>79.3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C9-45FF-8360-2F6E8111B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29D-4EA1-A0FC-928067CEEB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29D-4EA1-A0FC-928067CEEBA9}"/>
              </c:ext>
            </c:extLst>
          </c:dPt>
          <c:cat>
            <c:strRef>
              <c:f>('Week 23'!$D$5,'Week 23'!$E$5)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23'!$D$8,'Week 23'!$E$8)</c:f>
              <c:numCache>
                <c:formatCode>General</c:formatCode>
                <c:ptCount val="2"/>
                <c:pt idx="0">
                  <c:v>74.199999999999989</c:v>
                </c:pt>
                <c:pt idx="1">
                  <c:v>105.79999999999998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9D-4EA1-A0FC-928067CEE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527519720804551E-2"/>
          <c:y val="0.20668108098076107"/>
          <c:w val="0.87531445646313666"/>
          <c:h val="0.703957131334971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'Week 23'!$F$11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23'!$A$12:$A$16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23'!$F$12:$F$16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75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2-459B-B467-6A065FB56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9E-4638-935D-B84BAFB615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9E-4638-935D-B84BAFB6157E}"/>
              </c:ext>
            </c:extLst>
          </c:dPt>
          <c:cat>
            <c:strRef>
              <c:f>('Week 24'!$D$5,'Week 24'!$E$5)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24'!$D$6,'Week 24'!$E$6)</c:f>
              <c:numCache>
                <c:formatCode>General</c:formatCode>
                <c:ptCount val="2"/>
                <c:pt idx="0">
                  <c:v>47.09999999999998</c:v>
                </c:pt>
                <c:pt idx="1">
                  <c:v>132.89999999999998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9E-4638-935D-B84BAFB61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3BE-47A1-AC3B-8ABD39DD44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BE-47A1-AC3B-8ABD39DD4423}"/>
              </c:ext>
            </c:extLst>
          </c:dPt>
          <c:cat>
            <c:strRef>
              <c:f>('Week 24'!$D$5,'Week 24'!$E$5)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24'!$D$7,'Week 24'!$E$7)</c:f>
              <c:numCache>
                <c:formatCode>General</c:formatCode>
                <c:ptCount val="2"/>
                <c:pt idx="0">
                  <c:v>100.69999999999995</c:v>
                </c:pt>
                <c:pt idx="1">
                  <c:v>79.3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BE-47A1-AC3B-8ABD39DD4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C28-42BD-9DAB-630955137A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C28-42BD-9DAB-630955137AB6}"/>
              </c:ext>
            </c:extLst>
          </c:dPt>
          <c:cat>
            <c:strRef>
              <c:f>('Week 24'!$D$5,'Week 24'!$E$5)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24'!$D$8,'Week 24'!$E$8)</c:f>
              <c:numCache>
                <c:formatCode>General</c:formatCode>
                <c:ptCount val="2"/>
                <c:pt idx="0">
                  <c:v>64.199999999999989</c:v>
                </c:pt>
                <c:pt idx="1">
                  <c:v>115.79999999999998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28-42BD-9DAB-630955137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527519720804551E-2"/>
          <c:y val="0.20668108098076107"/>
          <c:w val="0.87531445646313666"/>
          <c:h val="0.703957131334971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'Week 24'!$F$11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24'!$A$12:$A$16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24'!$F$12:$F$16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85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FE-4BE6-887A-AE556767A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LUC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19C-442F-A172-4E56A02F1B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19C-442F-A172-4E56A02F1BB8}"/>
              </c:ext>
            </c:extLst>
          </c:dPt>
          <c:cat>
            <c:strRef>
              <c:f>('Week 25'!$D$5,'Week 25'!$E$5)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25'!$D$6,'Week 25'!$E$6)</c:f>
              <c:numCache>
                <c:formatCode>General</c:formatCode>
                <c:ptCount val="2"/>
                <c:pt idx="0">
                  <c:v>38.799999999999983</c:v>
                </c:pt>
                <c:pt idx="1">
                  <c:v>141.19999999999999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9C-442F-A172-4E56A02F1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3A0-421B-B8B1-A9597FF967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3A0-421B-B8B1-A9597FF967D7}"/>
              </c:ext>
            </c:extLst>
          </c:dPt>
          <c:cat>
            <c:strRef>
              <c:f>('Week 25'!$D$5,'Week 25'!$E$5)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25'!$D$7,'Week 25'!$E$7)</c:f>
              <c:numCache>
                <c:formatCode>General</c:formatCode>
                <c:ptCount val="2"/>
                <c:pt idx="0">
                  <c:v>92.399999999999949</c:v>
                </c:pt>
                <c:pt idx="1">
                  <c:v>87.6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A0-421B-B8B1-A9597FF96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0F-46B8-9296-1F38F64D97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0F-46B8-9296-1F38F64D977B}"/>
              </c:ext>
            </c:extLst>
          </c:dPt>
          <c:cat>
            <c:strRef>
              <c:f>('Week 25'!$D$5,'Week 25'!$E$5)</c:f>
              <c:strCache>
                <c:ptCount val="2"/>
                <c:pt idx="0">
                  <c:v>Stunden offen</c:v>
                </c:pt>
                <c:pt idx="1">
                  <c:v>Stunden gesamt</c:v>
                </c:pt>
              </c:strCache>
            </c:strRef>
          </c:cat>
          <c:val>
            <c:numRef>
              <c:f>('Week 25'!$D$8,'Week 25'!$E$8)</c:f>
              <c:numCache>
                <c:formatCode>General</c:formatCode>
                <c:ptCount val="2"/>
                <c:pt idx="0">
                  <c:v>55.899999999999991</c:v>
                </c:pt>
                <c:pt idx="1">
                  <c:v>124.09999999999998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0F-46B8-9296-1F38F64D9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527519720804551E-2"/>
          <c:y val="0.20668108098076107"/>
          <c:w val="0.87531445646313666"/>
          <c:h val="0.703957131334971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'Week 25'!$F$11</c:f>
              <c:strCache>
                <c:ptCount val="1"/>
                <c:pt idx="0">
                  <c:v>Fortschritt [%]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 25'!$A$12:$A$16</c:f>
              <c:strCache>
                <c:ptCount val="5"/>
                <c:pt idx="0">
                  <c:v>AP1</c:v>
                </c:pt>
                <c:pt idx="1">
                  <c:v>AP2</c:v>
                </c:pt>
                <c:pt idx="2">
                  <c:v>AP3</c:v>
                </c:pt>
                <c:pt idx="3">
                  <c:v>AP4</c:v>
                </c:pt>
                <c:pt idx="4">
                  <c:v>AP5</c:v>
                </c:pt>
              </c:strCache>
            </c:strRef>
          </c:cat>
          <c:val>
            <c:numRef>
              <c:f>'Week 25'!$F$12:$F$16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85</c:v>
                </c:pt>
                <c:pt idx="3">
                  <c:v>70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C6-4EF1-A451-CA6922CC3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94932367"/>
        <c:axId val="1821649279"/>
      </c:barChart>
      <c:catAx>
        <c:axId val="1994932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49279"/>
        <c:crosses val="autoZero"/>
        <c:auto val="1"/>
        <c:lblAlgn val="ctr"/>
        <c:lblOffset val="100"/>
        <c:noMultiLvlLbl val="0"/>
      </c:catAx>
      <c:valAx>
        <c:axId val="182164927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93236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chart" Target="../charts/chart2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4" Type="http://schemas.openxmlformats.org/officeDocument/2006/relationships/chart" Target="../charts/chart36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4" Type="http://schemas.openxmlformats.org/officeDocument/2006/relationships/chart" Target="../charts/chart4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4" Type="http://schemas.openxmlformats.org/officeDocument/2006/relationships/chart" Target="../charts/chart44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Relationship Id="rId4" Type="http://schemas.openxmlformats.org/officeDocument/2006/relationships/chart" Target="../charts/chart48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1.xml"/><Relationship Id="rId2" Type="http://schemas.openxmlformats.org/officeDocument/2006/relationships/chart" Target="../charts/chart50.xml"/><Relationship Id="rId1" Type="http://schemas.openxmlformats.org/officeDocument/2006/relationships/chart" Target="../charts/chart49.xml"/><Relationship Id="rId4" Type="http://schemas.openxmlformats.org/officeDocument/2006/relationships/chart" Target="../charts/chart52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5.xml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4" Type="http://schemas.openxmlformats.org/officeDocument/2006/relationships/chart" Target="../charts/chart56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9.xml"/><Relationship Id="rId2" Type="http://schemas.openxmlformats.org/officeDocument/2006/relationships/chart" Target="../charts/chart58.xml"/><Relationship Id="rId1" Type="http://schemas.openxmlformats.org/officeDocument/2006/relationships/chart" Target="../charts/chart57.xml"/><Relationship Id="rId4" Type="http://schemas.openxmlformats.org/officeDocument/2006/relationships/chart" Target="../charts/chart60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3.xml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4" Type="http://schemas.openxmlformats.org/officeDocument/2006/relationships/chart" Target="../charts/chart64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7.xml"/><Relationship Id="rId2" Type="http://schemas.openxmlformats.org/officeDocument/2006/relationships/chart" Target="../charts/chart66.xml"/><Relationship Id="rId1" Type="http://schemas.openxmlformats.org/officeDocument/2006/relationships/chart" Target="../charts/chart65.xml"/><Relationship Id="rId4" Type="http://schemas.openxmlformats.org/officeDocument/2006/relationships/chart" Target="../charts/chart68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1.xml"/><Relationship Id="rId2" Type="http://schemas.openxmlformats.org/officeDocument/2006/relationships/chart" Target="../charts/chart70.xml"/><Relationship Id="rId1" Type="http://schemas.openxmlformats.org/officeDocument/2006/relationships/chart" Target="../charts/chart69.xml"/><Relationship Id="rId4" Type="http://schemas.openxmlformats.org/officeDocument/2006/relationships/chart" Target="../charts/chart72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5.xml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4" Type="http://schemas.openxmlformats.org/officeDocument/2006/relationships/chart" Target="../charts/chart76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9.xml"/><Relationship Id="rId2" Type="http://schemas.openxmlformats.org/officeDocument/2006/relationships/chart" Target="../charts/chart78.xml"/><Relationship Id="rId1" Type="http://schemas.openxmlformats.org/officeDocument/2006/relationships/chart" Target="../charts/chart77.xml"/><Relationship Id="rId4" Type="http://schemas.openxmlformats.org/officeDocument/2006/relationships/chart" Target="../charts/chart80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3.xml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4" Type="http://schemas.openxmlformats.org/officeDocument/2006/relationships/chart" Target="../charts/chart84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7.xml"/><Relationship Id="rId2" Type="http://schemas.openxmlformats.org/officeDocument/2006/relationships/chart" Target="../charts/chart86.xml"/><Relationship Id="rId1" Type="http://schemas.openxmlformats.org/officeDocument/2006/relationships/chart" Target="../charts/chart85.xml"/><Relationship Id="rId4" Type="http://schemas.openxmlformats.org/officeDocument/2006/relationships/chart" Target="../charts/chart88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1.xml"/><Relationship Id="rId2" Type="http://schemas.openxmlformats.org/officeDocument/2006/relationships/chart" Target="../charts/chart90.xml"/><Relationship Id="rId1" Type="http://schemas.openxmlformats.org/officeDocument/2006/relationships/chart" Target="../charts/chart89.xml"/><Relationship Id="rId4" Type="http://schemas.openxmlformats.org/officeDocument/2006/relationships/chart" Target="../charts/chart92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5.xml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4" Type="http://schemas.openxmlformats.org/officeDocument/2006/relationships/chart" Target="../charts/chart96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9.xml"/><Relationship Id="rId2" Type="http://schemas.openxmlformats.org/officeDocument/2006/relationships/chart" Target="../charts/chart98.xml"/><Relationship Id="rId1" Type="http://schemas.openxmlformats.org/officeDocument/2006/relationships/chart" Target="../charts/chart97.xml"/><Relationship Id="rId4" Type="http://schemas.openxmlformats.org/officeDocument/2006/relationships/chart" Target="../charts/chart10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</xdr:colOff>
      <xdr:row>17</xdr:row>
      <xdr:rowOff>185737</xdr:rowOff>
    </xdr:from>
    <xdr:to>
      <xdr:col>3</xdr:col>
      <xdr:colOff>1119187</xdr:colOff>
      <xdr:row>32</xdr:row>
      <xdr:rowOff>71437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B0C60A3-2AC5-8EBE-5156-78C96841B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DA052AF-4CA8-025A-2F02-86E29A359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E395349-6191-AA6B-746A-FF6C7A058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14E11ED-A7CA-E2AA-6C7D-F4697ECAE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59B0583-A698-4BDA-A79D-A4D3451F4C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CA8F3046-06B5-AB64-0BAF-F3A771A5A6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762000</xdr:colOff>
      <xdr:row>18</xdr:row>
      <xdr:rowOff>1</xdr:rowOff>
    </xdr:from>
    <xdr:to>
      <xdr:col>14</xdr:col>
      <xdr:colOff>536483</xdr:colOff>
      <xdr:row>32</xdr:row>
      <xdr:rowOff>80964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FB0A8BD-7620-4D44-B517-8872E3CA0F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134471</xdr:colOff>
      <xdr:row>18</xdr:row>
      <xdr:rowOff>26894</xdr:rowOff>
    </xdr:from>
    <xdr:to>
      <xdr:col>10</xdr:col>
      <xdr:colOff>697848</xdr:colOff>
      <xdr:row>32</xdr:row>
      <xdr:rowOff>107857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80D1F2A9-51F0-4E31-81C2-0DB7BE6CF1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BD879BD-3CBB-4AFE-B9C8-80B0EE1519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FA03DA3-BE03-4E75-B938-2713D15F74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3AA3D20-AF46-4235-AB9A-DE779EB7E9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86FE1A66-C545-4D41-9738-2E5F41A1E4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CA3692E-6438-4AA0-9EC1-E28EECDB6A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56DA834-AA11-450B-A9F7-4AB52A7B2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853AFFBC-0B0B-4C20-8DD3-D6A05AA91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1AFB263-700B-4131-800E-6B4255A41F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59C351-B9C6-4884-A951-D536881E01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58AE8A8-4497-49DF-BB80-74D968A275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150C0364-C332-4CF7-9927-A99F764E30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2F5CE23-C54F-458C-AB23-DECE0A465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5D9FED7-6734-4693-BFB3-ABCA214B6C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A94C4C0-2D6F-4EB5-9A27-2A46D626CF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D918D1C-82DE-4CF8-87B2-4D96E4523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A2477F1-C710-4512-8E72-2F8D7735D2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FEDA9EA-1D89-4694-A787-83CBDD731C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9938470-BB9E-40AC-9809-4B0F167C13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664CC28-876C-4E99-8CAA-799FD7770E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54C91C86-E35C-4DEF-990B-0AF63440B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D4538CA-0E3F-4979-8D23-F105B29A1E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47C1038-4E6A-4769-B3AF-A5925EFED4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5C39E67-1EFC-426D-80A1-87085A5886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34F8167-26BE-4E8D-B015-592AC3756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4B827AB-873E-4CF6-845E-16B793F9E2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852FA93-381E-4F2C-8F8C-398573F158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E14EE8F-2FB5-4229-B9DA-42D3934FA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8E4F5E7E-7667-40C8-838B-46A88F4366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E818291-854C-40A6-86E4-281CDBE4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D43D4C3-85C8-4825-BA31-92500F6FA6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5DD856D-1422-41E8-8A80-810D00E06D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EE29DD1-B19F-4A07-B818-CCCE621BB9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304E4F9-E71C-4846-8EAD-127CC2873B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68EF388-83D8-4623-AAB8-1BE7562AA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3A20570-972E-4B60-AC97-2A063F4F40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10068343-8F83-42BF-A894-519DC6EDC6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FC3D258-8985-4E29-AD95-2CF01924A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9957566-44B0-4B98-BAC5-5ACD4A0586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951E8E19-2DCA-4495-8D04-ABFBC4C11D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807591A-846B-49C3-A481-0F6000D0BA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F359A1A-3C8E-462C-A06D-12DD0D899B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F3BD748-8A2A-45FB-B549-3C70AD2C8E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F000A5B-8BEB-4F9D-B190-AFE47BC85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D4AFBB3-034C-463B-962D-1CEEC3C52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A48C768-8486-42C4-AD71-7BE06000CC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DCAC3CE-E81C-400E-B503-4482FF81D3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52D23B7-EAE7-4767-8CD0-1B22212A60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E0501EE-E9A7-43C0-B51D-186AC3CEF2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CF9F573-7DED-4AC7-A56B-63FEB513B0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3FD2FD1-F145-4655-8C7B-96663A14C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839891D-F8A0-4C73-854A-F9FF1BD3A7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9094DCD9-11B2-45D7-8003-DF8BAD44D0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32CD212-F064-4B37-8F4F-104CDF9E9F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2185A0B-D20D-48C3-ADAF-7651AFE4A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6D71BC59-E490-4EA9-B930-45A2900681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20DA0E6-FF82-48AD-8278-0FE094240C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1C69F7E-626A-423C-BDA8-D08583C917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908D01D-E6F3-4D4D-B70A-1DFE6A46F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8B8ED4B-CD90-40C5-A3C3-B62688FCF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3DC1E0B1-2ECD-4027-96B7-35BAE8BD2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26AD8BC-A25E-433B-9127-6A761FB983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800CFFD-5CB8-4817-A132-2C5D397950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9865DBEE-4A87-4269-8345-514857054F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292331C-E368-46FA-85A7-1F7361EA2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B35BF2C-4272-4E31-A6C4-5AADDF605E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177111A-7090-4A24-AC0C-F12590C9BA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634E8316-0007-4160-8175-787931A92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8FD66D6E-6C83-444A-BCC0-F29CBC963B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A91D8A8-F537-444A-945B-780735B9BD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4393442-4D5D-4F17-9127-6891116B4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62584CAD-3622-482C-BC1E-A93FDAA8F9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BF027D6-E99A-4196-A73C-6C79D533A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5F4D592-9D6B-4C11-9E37-B3FA6BA891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B8F9E25-BC10-4924-BF92-765CCC149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3C5B6C8-FF46-4499-97F5-8BF2D70C55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1787AB3-B49A-4779-B52A-C374388948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89E6EC6-E61A-4D4E-95F9-EFA355023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91BF479-A516-44E0-84B8-FA9548287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81104B52-4904-41BB-B92C-544FBA26E9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39379A0A-27BF-4F77-AB02-E1638CB471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1F171E7-90B7-427B-84DA-549ED6AF8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14C4B20-098C-4C3B-AF59-BE9C73FBA9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D168BC7-65F1-4E5C-A07D-CA8E365B02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8AD220A-E1F0-452D-8ED1-8A430667AE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5B4383D-7607-45DE-9457-31EFD9FED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3619F3A-A0F6-4357-8622-6FA18204D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144B0F19-BAE4-4BA8-B097-587956777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DABDACCF-55E5-44DB-B884-C764AFAEB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18</xdr:row>
      <xdr:rowOff>4761</xdr:rowOff>
    </xdr:from>
    <xdr:to>
      <xdr:col>7</xdr:col>
      <xdr:colOff>66675</xdr:colOff>
      <xdr:row>32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18D5873-7CEE-4A9B-8C7B-446131DC7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95251</xdr:colOff>
      <xdr:row>17</xdr:row>
      <xdr:rowOff>190499</xdr:rowOff>
    </xdr:from>
    <xdr:to>
      <xdr:col>10</xdr:col>
      <xdr:colOff>704851</xdr:colOff>
      <xdr:row>32</xdr:row>
      <xdr:rowOff>95250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48B553D-2393-4B91-B6AD-3AEE57457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17</xdr:row>
      <xdr:rowOff>190499</xdr:rowOff>
    </xdr:from>
    <xdr:to>
      <xdr:col>14</xdr:col>
      <xdr:colOff>590550</xdr:colOff>
      <xdr:row>32</xdr:row>
      <xdr:rowOff>85724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FF89062-E2BF-4792-9852-82F5D83F9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18</xdr:row>
      <xdr:rowOff>14287</xdr:rowOff>
    </xdr:from>
    <xdr:to>
      <xdr:col>3</xdr:col>
      <xdr:colOff>1104900</xdr:colOff>
      <xdr:row>32</xdr:row>
      <xdr:rowOff>90487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9E6A329-FAF8-4F4F-A365-6A5B90FA3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7534-694C-40D9-8751-CE2B801AD914}">
  <dimension ref="A1:H161"/>
  <sheetViews>
    <sheetView zoomScale="85" zoomScaleNormal="85" workbookViewId="0">
      <selection activeCell="F165" sqref="F165"/>
    </sheetView>
  </sheetViews>
  <sheetFormatPr baseColWidth="10" defaultRowHeight="14.4" outlineLevelRow="2" x14ac:dyDescent="0.3"/>
  <cols>
    <col min="1" max="2" width="13.109375" customWidth="1"/>
    <col min="3" max="4" width="8.44140625" customWidth="1"/>
    <col min="6" max="6" width="33.33203125" customWidth="1"/>
    <col min="7" max="7" width="14.44140625" customWidth="1"/>
    <col min="8" max="8" width="30.33203125" customWidth="1"/>
  </cols>
  <sheetData>
    <row r="1" spans="1:8" x14ac:dyDescent="0.3">
      <c r="A1" s="11" t="s">
        <v>0</v>
      </c>
      <c r="B1" s="11" t="s">
        <v>28</v>
      </c>
      <c r="C1" s="11" t="s">
        <v>33</v>
      </c>
      <c r="D1" s="11" t="s">
        <v>34</v>
      </c>
      <c r="E1" s="11" t="s">
        <v>25</v>
      </c>
      <c r="F1" s="11" t="s">
        <v>26</v>
      </c>
      <c r="G1" s="11" t="s">
        <v>27</v>
      </c>
      <c r="H1" s="11" t="s">
        <v>32</v>
      </c>
    </row>
    <row r="2" spans="1:8" x14ac:dyDescent="0.3">
      <c r="A2" s="59">
        <v>2023</v>
      </c>
      <c r="B2" s="60"/>
      <c r="C2" s="60"/>
      <c r="D2" s="60"/>
      <c r="E2" s="60"/>
      <c r="F2" s="60"/>
      <c r="G2" s="60"/>
      <c r="H2" s="61"/>
    </row>
    <row r="3" spans="1:8" x14ac:dyDescent="0.3">
      <c r="A3" s="31" t="s">
        <v>67</v>
      </c>
      <c r="B3" s="32"/>
      <c r="C3" s="32"/>
      <c r="D3" s="32"/>
      <c r="E3" s="32"/>
      <c r="F3" s="32"/>
      <c r="G3" s="32"/>
      <c r="H3" s="33"/>
    </row>
    <row r="4" spans="1:8" hidden="1" outlineLevel="1" x14ac:dyDescent="0.3">
      <c r="A4" s="12" t="s">
        <v>35</v>
      </c>
      <c r="B4" s="13"/>
      <c r="C4" s="13"/>
      <c r="D4" s="13"/>
      <c r="E4" s="13"/>
      <c r="F4" s="13"/>
      <c r="G4" s="13"/>
      <c r="H4" s="18" t="s">
        <v>36</v>
      </c>
    </row>
    <row r="5" spans="1:8" hidden="1" outlineLevel="2" x14ac:dyDescent="0.3">
      <c r="A5" s="7">
        <v>45177</v>
      </c>
      <c r="B5" s="7" t="s">
        <v>29</v>
      </c>
      <c r="C5" s="9">
        <v>0.52777777777777779</v>
      </c>
      <c r="D5" s="9">
        <v>0.68055555555555547</v>
      </c>
      <c r="E5" s="9">
        <f>D5-C5</f>
        <v>0.15277777777777768</v>
      </c>
      <c r="F5" s="8" t="s">
        <v>12</v>
      </c>
      <c r="G5" s="8" t="s">
        <v>6</v>
      </c>
      <c r="H5" s="2" t="s">
        <v>18</v>
      </c>
    </row>
    <row r="6" spans="1:8" hidden="1" outlineLevel="2" x14ac:dyDescent="0.3">
      <c r="A6" s="14">
        <v>45177</v>
      </c>
      <c r="B6" s="14" t="s">
        <v>31</v>
      </c>
      <c r="C6" s="15">
        <v>0.52777777777777779</v>
      </c>
      <c r="D6" s="15">
        <v>0.68055555555555547</v>
      </c>
      <c r="E6" s="15">
        <f t="shared" ref="E6:E28" si="0">D6-C6</f>
        <v>0.15277777777777768</v>
      </c>
      <c r="F6" s="16" t="s">
        <v>13</v>
      </c>
      <c r="G6" s="16" t="s">
        <v>7</v>
      </c>
      <c r="H6" s="17" t="s">
        <v>16</v>
      </c>
    </row>
    <row r="7" spans="1:8" hidden="1" outlineLevel="2" x14ac:dyDescent="0.3">
      <c r="A7" s="7">
        <v>45177</v>
      </c>
      <c r="B7" s="7" t="s">
        <v>30</v>
      </c>
      <c r="C7" s="10">
        <v>0.52777777777777779</v>
      </c>
      <c r="D7" s="9">
        <v>0.68055555555555547</v>
      </c>
      <c r="E7" s="9">
        <f t="shared" si="0"/>
        <v>0.15277777777777768</v>
      </c>
      <c r="F7" s="8" t="s">
        <v>11</v>
      </c>
      <c r="G7" s="8" t="s">
        <v>5</v>
      </c>
      <c r="H7" s="2" t="s">
        <v>15</v>
      </c>
    </row>
    <row r="8" spans="1:8" hidden="1" outlineLevel="2" x14ac:dyDescent="0.3">
      <c r="A8" s="14">
        <v>45178</v>
      </c>
      <c r="B8" s="14" t="s">
        <v>29</v>
      </c>
      <c r="C8" s="15">
        <v>0.59722222222222221</v>
      </c>
      <c r="D8" s="15">
        <v>0.625</v>
      </c>
      <c r="E8" s="15">
        <f t="shared" si="0"/>
        <v>2.777777777777779E-2</v>
      </c>
      <c r="F8" s="16" t="s">
        <v>24</v>
      </c>
      <c r="G8" s="16" t="s">
        <v>22</v>
      </c>
      <c r="H8" s="17" t="s">
        <v>42</v>
      </c>
    </row>
    <row r="9" spans="1:8" hidden="1" outlineLevel="2" x14ac:dyDescent="0.3">
      <c r="A9" s="7">
        <v>45179</v>
      </c>
      <c r="B9" s="8" t="s">
        <v>29</v>
      </c>
      <c r="C9" s="9">
        <v>0.50694444444444442</v>
      </c>
      <c r="D9" s="9">
        <v>0.54166666666666663</v>
      </c>
      <c r="E9" s="9">
        <f t="shared" si="0"/>
        <v>3.472222222222221E-2</v>
      </c>
      <c r="F9" s="8" t="s">
        <v>37</v>
      </c>
      <c r="G9" s="8" t="s">
        <v>22</v>
      </c>
      <c r="H9" s="2" t="s">
        <v>39</v>
      </c>
    </row>
    <row r="10" spans="1:8" hidden="1" outlineLevel="1" collapsed="1" x14ac:dyDescent="0.3">
      <c r="A10" s="21" t="s">
        <v>38</v>
      </c>
      <c r="B10" s="22"/>
      <c r="C10" s="22"/>
      <c r="D10" s="22"/>
      <c r="E10" s="23"/>
      <c r="F10" s="22"/>
      <c r="G10" s="22"/>
      <c r="H10" s="18" t="s">
        <v>17</v>
      </c>
    </row>
    <row r="11" spans="1:8" hidden="1" outlineLevel="2" x14ac:dyDescent="0.3">
      <c r="A11" s="7">
        <v>45181</v>
      </c>
      <c r="B11" s="8" t="s">
        <v>29</v>
      </c>
      <c r="C11" s="9">
        <v>0.63888888888888895</v>
      </c>
      <c r="D11" s="9">
        <v>0.68055555555555547</v>
      </c>
      <c r="E11" s="9">
        <f>D11-C11</f>
        <v>4.1666666666666519E-2</v>
      </c>
      <c r="F11" s="8" t="s">
        <v>39</v>
      </c>
      <c r="G11" s="8" t="s">
        <v>22</v>
      </c>
      <c r="H11" s="2" t="s">
        <v>14</v>
      </c>
    </row>
    <row r="12" spans="1:8" hidden="1" outlineLevel="2" x14ac:dyDescent="0.3">
      <c r="A12" s="14">
        <v>45181</v>
      </c>
      <c r="B12" s="16" t="s">
        <v>31</v>
      </c>
      <c r="C12" s="15">
        <v>0.63888888888888895</v>
      </c>
      <c r="D12" s="15">
        <v>0.68055555555555547</v>
      </c>
      <c r="E12" s="15">
        <f t="shared" si="0"/>
        <v>4.1666666666666519E-2</v>
      </c>
      <c r="F12" s="16" t="s">
        <v>39</v>
      </c>
      <c r="G12" s="16" t="s">
        <v>22</v>
      </c>
      <c r="H12" s="17" t="s">
        <v>14</v>
      </c>
    </row>
    <row r="13" spans="1:8" hidden="1" outlineLevel="2" x14ac:dyDescent="0.3">
      <c r="A13" s="7">
        <v>45181</v>
      </c>
      <c r="B13" s="8" t="s">
        <v>30</v>
      </c>
      <c r="C13" s="9">
        <v>0.63888888888888895</v>
      </c>
      <c r="D13" s="9">
        <v>0.68055555555555547</v>
      </c>
      <c r="E13" s="9">
        <f t="shared" si="0"/>
        <v>4.1666666666666519E-2</v>
      </c>
      <c r="F13" s="8" t="s">
        <v>39</v>
      </c>
      <c r="G13" s="8" t="s">
        <v>22</v>
      </c>
      <c r="H13" s="2" t="s">
        <v>14</v>
      </c>
    </row>
    <row r="14" spans="1:8" hidden="1" outlineLevel="2" x14ac:dyDescent="0.3">
      <c r="A14" s="14">
        <v>45183</v>
      </c>
      <c r="B14" s="16" t="s">
        <v>29</v>
      </c>
      <c r="C14" s="15">
        <v>0.73611111111111116</v>
      </c>
      <c r="D14" s="15">
        <v>0.77083333333333337</v>
      </c>
      <c r="E14" s="15">
        <f t="shared" si="0"/>
        <v>3.472222222222221E-2</v>
      </c>
      <c r="F14" s="16" t="s">
        <v>40</v>
      </c>
      <c r="G14" s="16" t="s">
        <v>22</v>
      </c>
      <c r="H14" s="17" t="s">
        <v>41</v>
      </c>
    </row>
    <row r="15" spans="1:8" ht="28.8" hidden="1" outlineLevel="2" x14ac:dyDescent="0.3">
      <c r="A15" s="7">
        <v>45184</v>
      </c>
      <c r="B15" s="8" t="s">
        <v>29</v>
      </c>
      <c r="C15" s="9">
        <v>0.52777777777777779</v>
      </c>
      <c r="D15" s="9">
        <v>0.68055555555555547</v>
      </c>
      <c r="E15" s="9">
        <f t="shared" si="0"/>
        <v>0.15277777777777768</v>
      </c>
      <c r="F15" s="24" t="s">
        <v>21</v>
      </c>
      <c r="G15" s="8" t="s">
        <v>6</v>
      </c>
      <c r="H15" s="25" t="s">
        <v>20</v>
      </c>
    </row>
    <row r="16" spans="1:8" hidden="1" outlineLevel="2" x14ac:dyDescent="0.3">
      <c r="A16" s="14">
        <v>45184</v>
      </c>
      <c r="B16" s="16" t="s">
        <v>31</v>
      </c>
      <c r="C16" s="15">
        <v>0.52777777777777779</v>
      </c>
      <c r="D16" s="15">
        <v>0.68055555555555547</v>
      </c>
      <c r="E16" s="15">
        <f t="shared" si="0"/>
        <v>0.15277777777777768</v>
      </c>
      <c r="F16" s="26" t="s">
        <v>50</v>
      </c>
      <c r="G16" s="16" t="s">
        <v>7</v>
      </c>
      <c r="H16" s="17" t="s">
        <v>19</v>
      </c>
    </row>
    <row r="17" spans="1:8" hidden="1" outlineLevel="2" x14ac:dyDescent="0.3">
      <c r="A17" s="7">
        <v>45184</v>
      </c>
      <c r="B17" s="8" t="s">
        <v>30</v>
      </c>
      <c r="C17" s="10">
        <v>0.52777777777777779</v>
      </c>
      <c r="D17" s="9">
        <v>0.68055555555555547</v>
      </c>
      <c r="E17" s="9">
        <f t="shared" si="0"/>
        <v>0.15277777777777768</v>
      </c>
      <c r="F17" s="8" t="s">
        <v>47</v>
      </c>
      <c r="G17" s="8" t="s">
        <v>5</v>
      </c>
      <c r="H17" s="2" t="s">
        <v>48</v>
      </c>
    </row>
    <row r="18" spans="1:8" hidden="1" outlineLevel="1" collapsed="1" x14ac:dyDescent="0.3">
      <c r="A18" s="21" t="s">
        <v>49</v>
      </c>
      <c r="B18" s="19"/>
      <c r="C18" s="19"/>
      <c r="D18" s="19"/>
      <c r="E18" s="20"/>
      <c r="F18" s="19"/>
      <c r="G18" s="19"/>
      <c r="H18" s="18" t="s">
        <v>51</v>
      </c>
    </row>
    <row r="19" spans="1:8" hidden="1" outlineLevel="2" x14ac:dyDescent="0.3">
      <c r="A19" s="7">
        <v>45187</v>
      </c>
      <c r="B19" s="8" t="s">
        <v>29</v>
      </c>
      <c r="C19" s="9">
        <v>0.41666666666666669</v>
      </c>
      <c r="D19" s="9">
        <v>0.52777777777777779</v>
      </c>
      <c r="E19" s="9">
        <f t="shared" si="0"/>
        <v>0.1111111111111111</v>
      </c>
      <c r="F19" s="8" t="s">
        <v>52</v>
      </c>
      <c r="G19" s="8" t="s">
        <v>22</v>
      </c>
      <c r="H19" s="2" t="s">
        <v>54</v>
      </c>
    </row>
    <row r="20" spans="1:8" hidden="1" outlineLevel="2" x14ac:dyDescent="0.3">
      <c r="A20" s="14">
        <v>45187</v>
      </c>
      <c r="B20" s="16" t="s">
        <v>31</v>
      </c>
      <c r="C20" s="15">
        <v>0.41666666666666669</v>
      </c>
      <c r="D20" s="15">
        <v>0.52777777777777779</v>
      </c>
      <c r="E20" s="15">
        <f t="shared" si="0"/>
        <v>0.1111111111111111</v>
      </c>
      <c r="F20" s="16" t="s">
        <v>52</v>
      </c>
      <c r="G20" s="16" t="s">
        <v>22</v>
      </c>
      <c r="H20" s="17" t="s">
        <v>54</v>
      </c>
    </row>
    <row r="21" spans="1:8" hidden="1" outlineLevel="2" x14ac:dyDescent="0.3">
      <c r="A21" s="7">
        <v>45187</v>
      </c>
      <c r="B21" s="8" t="s">
        <v>30</v>
      </c>
      <c r="C21" s="9">
        <v>0.41666666666666669</v>
      </c>
      <c r="D21" s="9">
        <v>0.52777777777777779</v>
      </c>
      <c r="E21" s="9">
        <f t="shared" si="0"/>
        <v>0.1111111111111111</v>
      </c>
      <c r="F21" s="8" t="s">
        <v>52</v>
      </c>
      <c r="G21" s="8" t="s">
        <v>22</v>
      </c>
      <c r="H21" s="2" t="s">
        <v>54</v>
      </c>
    </row>
    <row r="22" spans="1:8" hidden="1" outlineLevel="2" x14ac:dyDescent="0.3">
      <c r="A22" s="14">
        <v>45188</v>
      </c>
      <c r="B22" s="16" t="s">
        <v>30</v>
      </c>
      <c r="C22" s="15">
        <v>0.75</v>
      </c>
      <c r="D22" s="15">
        <v>0.89583333333333337</v>
      </c>
      <c r="E22" s="15">
        <f t="shared" si="0"/>
        <v>0.14583333333333337</v>
      </c>
      <c r="F22" s="16" t="s">
        <v>53</v>
      </c>
      <c r="G22" s="16" t="s">
        <v>5</v>
      </c>
      <c r="H22" s="17" t="s">
        <v>55</v>
      </c>
    </row>
    <row r="23" spans="1:8" hidden="1" outlineLevel="2" x14ac:dyDescent="0.3">
      <c r="A23" s="7">
        <v>45190</v>
      </c>
      <c r="B23" s="8" t="s">
        <v>29</v>
      </c>
      <c r="C23" s="9">
        <v>0.56944444444444442</v>
      </c>
      <c r="D23" s="9">
        <v>0.61111111111111105</v>
      </c>
      <c r="E23" s="9">
        <f t="shared" si="0"/>
        <v>4.166666666666663E-2</v>
      </c>
      <c r="F23" s="8" t="s">
        <v>59</v>
      </c>
      <c r="G23" s="8" t="s">
        <v>6</v>
      </c>
      <c r="H23" s="2" t="s">
        <v>56</v>
      </c>
    </row>
    <row r="24" spans="1:8" hidden="1" outlineLevel="2" x14ac:dyDescent="0.3">
      <c r="A24" s="14">
        <v>45191</v>
      </c>
      <c r="B24" s="16" t="s">
        <v>29</v>
      </c>
      <c r="C24" s="15">
        <v>0.52777777777777779</v>
      </c>
      <c r="D24" s="15">
        <v>0.68055555555555547</v>
      </c>
      <c r="E24" s="15">
        <f t="shared" si="0"/>
        <v>0.15277777777777768</v>
      </c>
      <c r="F24" s="16" t="s">
        <v>60</v>
      </c>
      <c r="G24" s="16" t="s">
        <v>6</v>
      </c>
      <c r="H24" s="17" t="s">
        <v>62</v>
      </c>
    </row>
    <row r="25" spans="1:8" hidden="1" outlineLevel="2" x14ac:dyDescent="0.3">
      <c r="A25" s="7">
        <v>45191</v>
      </c>
      <c r="B25" s="8" t="s">
        <v>31</v>
      </c>
      <c r="C25" s="9">
        <v>0.52777777777777779</v>
      </c>
      <c r="D25" s="9">
        <v>0.68055555555555547</v>
      </c>
      <c r="E25" s="9">
        <f t="shared" si="0"/>
        <v>0.15277777777777768</v>
      </c>
      <c r="F25" s="8" t="s">
        <v>65</v>
      </c>
      <c r="G25" s="8" t="s">
        <v>5</v>
      </c>
      <c r="H25" s="2" t="s">
        <v>66</v>
      </c>
    </row>
    <row r="26" spans="1:8" hidden="1" outlineLevel="2" x14ac:dyDescent="0.3">
      <c r="A26" s="14">
        <v>45191</v>
      </c>
      <c r="B26" s="16" t="s">
        <v>30</v>
      </c>
      <c r="C26" s="15">
        <v>0.52777777777777779</v>
      </c>
      <c r="D26" s="15">
        <v>0.68055555555555547</v>
      </c>
      <c r="E26" s="15">
        <f t="shared" si="0"/>
        <v>0.15277777777777768</v>
      </c>
      <c r="F26" s="16" t="s">
        <v>64</v>
      </c>
      <c r="G26" s="16" t="s">
        <v>5</v>
      </c>
      <c r="H26" s="17" t="s">
        <v>63</v>
      </c>
    </row>
    <row r="27" spans="1:8" hidden="1" outlineLevel="2" x14ac:dyDescent="0.3">
      <c r="A27" s="27">
        <v>45192</v>
      </c>
      <c r="B27" s="28" t="s">
        <v>29</v>
      </c>
      <c r="C27" s="29">
        <v>0.625</v>
      </c>
      <c r="D27" s="29">
        <v>0.70833333333333337</v>
      </c>
      <c r="E27" s="29">
        <f t="shared" si="0"/>
        <v>8.333333333333337E-2</v>
      </c>
      <c r="F27" s="28" t="s">
        <v>68</v>
      </c>
      <c r="G27" s="28" t="s">
        <v>14</v>
      </c>
      <c r="H27" s="30" t="s">
        <v>14</v>
      </c>
    </row>
    <row r="28" spans="1:8" hidden="1" outlineLevel="2" x14ac:dyDescent="0.3">
      <c r="A28" s="14">
        <v>45192</v>
      </c>
      <c r="B28" s="16" t="s">
        <v>31</v>
      </c>
      <c r="C28" s="15">
        <v>0.41666666666666669</v>
      </c>
      <c r="D28" s="15">
        <v>0.47916666666666669</v>
      </c>
      <c r="E28" s="15">
        <f t="shared" si="0"/>
        <v>6.25E-2</v>
      </c>
      <c r="F28" s="16" t="s">
        <v>61</v>
      </c>
      <c r="G28" s="16" t="s">
        <v>6</v>
      </c>
      <c r="H28" s="17" t="s">
        <v>14</v>
      </c>
    </row>
    <row r="29" spans="1:8" hidden="1" outlineLevel="1" collapsed="1" x14ac:dyDescent="0.3">
      <c r="A29" s="21" t="s">
        <v>57</v>
      </c>
      <c r="B29" s="19"/>
      <c r="C29" s="19"/>
      <c r="D29" s="19"/>
      <c r="E29" s="20"/>
      <c r="F29" s="19"/>
      <c r="G29" s="19"/>
      <c r="H29" s="18" t="s">
        <v>58</v>
      </c>
    </row>
    <row r="30" spans="1:8" hidden="1" outlineLevel="1" x14ac:dyDescent="0.3">
      <c r="A30" s="34">
        <v>45195</v>
      </c>
      <c r="B30" s="2" t="s">
        <v>29</v>
      </c>
      <c r="C30" s="35">
        <v>0.52777777777777779</v>
      </c>
      <c r="D30" s="35">
        <v>0.68055555555555547</v>
      </c>
      <c r="E30" s="35">
        <v>0.15277777777777776</v>
      </c>
      <c r="F30" s="2" t="s">
        <v>69</v>
      </c>
      <c r="G30" s="2" t="s">
        <v>6</v>
      </c>
      <c r="H30" s="2" t="s">
        <v>71</v>
      </c>
    </row>
    <row r="31" spans="1:8" hidden="1" outlineLevel="1" x14ac:dyDescent="0.3">
      <c r="A31" s="36">
        <v>45195</v>
      </c>
      <c r="B31" s="17" t="s">
        <v>31</v>
      </c>
      <c r="C31" s="37">
        <v>0.52777777777777779</v>
      </c>
      <c r="D31" s="37">
        <v>0.68055555555555547</v>
      </c>
      <c r="E31" s="37">
        <v>0.15277777777777776</v>
      </c>
      <c r="F31" s="17" t="s">
        <v>61</v>
      </c>
      <c r="G31" s="17" t="s">
        <v>7</v>
      </c>
      <c r="H31" s="17" t="s">
        <v>14</v>
      </c>
    </row>
    <row r="32" spans="1:8" hidden="1" outlineLevel="1" x14ac:dyDescent="0.3">
      <c r="A32" s="34">
        <v>45195</v>
      </c>
      <c r="B32" s="2" t="s">
        <v>30</v>
      </c>
      <c r="C32" s="35">
        <v>0.52777777777777779</v>
      </c>
      <c r="D32" s="35">
        <v>0.68055555555555547</v>
      </c>
      <c r="E32" s="35">
        <v>0.15277777777777776</v>
      </c>
      <c r="F32" s="2" t="s">
        <v>70</v>
      </c>
      <c r="G32" s="2" t="s">
        <v>5</v>
      </c>
      <c r="H32" s="2" t="s">
        <v>72</v>
      </c>
    </row>
    <row r="33" spans="1:8" hidden="1" outlineLevel="1" x14ac:dyDescent="0.3">
      <c r="A33" s="36">
        <v>45197</v>
      </c>
      <c r="B33" s="17" t="s">
        <v>29</v>
      </c>
      <c r="C33" s="37">
        <v>0.74305555555555547</v>
      </c>
      <c r="D33" s="37">
        <v>0.63194444444444442</v>
      </c>
      <c r="E33" s="37">
        <v>1.3888888888888888E-2</v>
      </c>
      <c r="F33" s="17" t="s">
        <v>61</v>
      </c>
      <c r="G33" s="17" t="s">
        <v>22</v>
      </c>
      <c r="H33" s="17" t="s">
        <v>14</v>
      </c>
    </row>
    <row r="34" spans="1:8" hidden="1" outlineLevel="1" x14ac:dyDescent="0.3">
      <c r="A34" s="34">
        <v>45198</v>
      </c>
      <c r="B34" s="2" t="s">
        <v>29</v>
      </c>
      <c r="C34" s="35">
        <v>0.52777777777777779</v>
      </c>
      <c r="D34" s="35">
        <v>0.68055555555555547</v>
      </c>
      <c r="E34" s="35">
        <v>0.15277777777777776</v>
      </c>
      <c r="F34" s="2" t="s">
        <v>74</v>
      </c>
      <c r="G34" s="2" t="s">
        <v>6</v>
      </c>
      <c r="H34" s="2" t="s">
        <v>75</v>
      </c>
    </row>
    <row r="35" spans="1:8" hidden="1" outlineLevel="1" x14ac:dyDescent="0.3">
      <c r="A35" s="36">
        <v>45198</v>
      </c>
      <c r="B35" s="17" t="s">
        <v>30</v>
      </c>
      <c r="C35" s="37">
        <v>0.52777777777777779</v>
      </c>
      <c r="D35" s="37">
        <v>0.68055555555555547</v>
      </c>
      <c r="E35" s="37">
        <v>0.15277777777777776</v>
      </c>
      <c r="F35" s="17" t="s">
        <v>76</v>
      </c>
      <c r="G35" s="17" t="s">
        <v>5</v>
      </c>
      <c r="H35" s="17" t="s">
        <v>77</v>
      </c>
    </row>
    <row r="36" spans="1:8" hidden="1" outlineLevel="1" x14ac:dyDescent="0.3">
      <c r="A36" s="34">
        <v>45198</v>
      </c>
      <c r="B36" s="2" t="s">
        <v>31</v>
      </c>
      <c r="C36" s="35">
        <v>0.52777777777777779</v>
      </c>
      <c r="D36" s="35">
        <v>0.68055555555555547</v>
      </c>
      <c r="E36" s="35">
        <v>0.15277777777777776</v>
      </c>
      <c r="F36" s="2" t="s">
        <v>78</v>
      </c>
      <c r="G36" s="2" t="s">
        <v>7</v>
      </c>
      <c r="H36" s="2" t="s">
        <v>79</v>
      </c>
    </row>
    <row r="37" spans="1:8" collapsed="1" x14ac:dyDescent="0.3">
      <c r="A37" s="31" t="s">
        <v>80</v>
      </c>
      <c r="B37" s="32"/>
      <c r="C37" s="32"/>
      <c r="D37" s="32"/>
      <c r="E37" s="32"/>
      <c r="F37" s="32"/>
      <c r="G37" s="32"/>
      <c r="H37" s="33"/>
    </row>
    <row r="38" spans="1:8" hidden="1" outlineLevel="1" x14ac:dyDescent="0.3">
      <c r="A38" s="12" t="s">
        <v>81</v>
      </c>
      <c r="B38" s="38"/>
      <c r="C38" s="38"/>
      <c r="D38" s="38"/>
      <c r="E38" s="38"/>
      <c r="F38" s="38"/>
      <c r="G38" s="38"/>
      <c r="H38" s="18" t="s">
        <v>82</v>
      </c>
    </row>
    <row r="39" spans="1:8" hidden="1" outlineLevel="2" x14ac:dyDescent="0.3">
      <c r="A39" s="34">
        <v>45202</v>
      </c>
      <c r="B39" s="2" t="s">
        <v>29</v>
      </c>
      <c r="C39" s="35">
        <v>0.61111111111111105</v>
      </c>
      <c r="D39" s="35">
        <v>0.70138888888888884</v>
      </c>
      <c r="E39" s="35">
        <v>9.0277777777777776E-2</v>
      </c>
      <c r="F39" s="2" t="s">
        <v>83</v>
      </c>
      <c r="G39" s="2" t="s">
        <v>6</v>
      </c>
      <c r="H39" s="2" t="s">
        <v>85</v>
      </c>
    </row>
    <row r="40" spans="1:8" hidden="1" outlineLevel="2" x14ac:dyDescent="0.3">
      <c r="A40" s="36">
        <v>45202</v>
      </c>
      <c r="B40" s="17" t="s">
        <v>31</v>
      </c>
      <c r="C40" s="37">
        <v>0.61111111111111105</v>
      </c>
      <c r="D40" s="37">
        <v>0.70138888888888884</v>
      </c>
      <c r="E40" s="37">
        <v>9.0277777777777776E-2</v>
      </c>
      <c r="F40" s="17" t="s">
        <v>84</v>
      </c>
      <c r="G40" s="17" t="s">
        <v>7</v>
      </c>
      <c r="H40" s="17" t="s">
        <v>85</v>
      </c>
    </row>
    <row r="41" spans="1:8" hidden="1" outlineLevel="2" x14ac:dyDescent="0.3">
      <c r="A41" s="34">
        <v>45203</v>
      </c>
      <c r="B41" s="2" t="s">
        <v>29</v>
      </c>
      <c r="C41" s="35">
        <v>0.56944444444444442</v>
      </c>
      <c r="D41" s="35">
        <v>0.61111111111111105</v>
      </c>
      <c r="E41" s="35">
        <v>4.1666666666666664E-2</v>
      </c>
      <c r="F41" s="2" t="s">
        <v>86</v>
      </c>
      <c r="G41" s="2" t="s">
        <v>6</v>
      </c>
      <c r="H41" s="2" t="s">
        <v>87</v>
      </c>
    </row>
    <row r="42" spans="1:8" hidden="1" outlineLevel="2" x14ac:dyDescent="0.3">
      <c r="A42" s="36">
        <v>45203</v>
      </c>
      <c r="B42" s="17" t="s">
        <v>31</v>
      </c>
      <c r="C42" s="37">
        <v>0.56944444444444442</v>
      </c>
      <c r="D42" s="37">
        <v>0.61111111111111105</v>
      </c>
      <c r="E42" s="37">
        <v>4.1666666666666664E-2</v>
      </c>
      <c r="F42" s="17" t="s">
        <v>89</v>
      </c>
      <c r="G42" s="17" t="s">
        <v>7</v>
      </c>
      <c r="H42" s="17" t="s">
        <v>88</v>
      </c>
    </row>
    <row r="43" spans="1:8" hidden="1" outlineLevel="2" x14ac:dyDescent="0.3">
      <c r="A43" s="34">
        <v>45204</v>
      </c>
      <c r="B43" s="2" t="s">
        <v>29</v>
      </c>
      <c r="C43" s="35">
        <v>0.56944444444444442</v>
      </c>
      <c r="D43" s="35">
        <v>0.63194444444444442</v>
      </c>
      <c r="E43" s="35">
        <v>6.25E-2</v>
      </c>
      <c r="F43" s="2" t="s">
        <v>91</v>
      </c>
      <c r="G43" s="2" t="s">
        <v>6</v>
      </c>
      <c r="H43" s="2" t="s">
        <v>92</v>
      </c>
    </row>
    <row r="44" spans="1:8" hidden="1" outlineLevel="2" x14ac:dyDescent="0.3">
      <c r="A44" s="36">
        <v>45204</v>
      </c>
      <c r="B44" s="17" t="s">
        <v>31</v>
      </c>
      <c r="C44" s="37">
        <v>0.56944444444444442</v>
      </c>
      <c r="D44" s="37">
        <v>0.63194444444444442</v>
      </c>
      <c r="E44" s="37">
        <v>6.25E-2</v>
      </c>
      <c r="F44" s="17" t="s">
        <v>90</v>
      </c>
      <c r="G44" s="17" t="s">
        <v>7</v>
      </c>
      <c r="H44" s="17" t="s">
        <v>93</v>
      </c>
    </row>
    <row r="45" spans="1:8" hidden="1" outlineLevel="2" x14ac:dyDescent="0.3">
      <c r="A45" s="34">
        <v>45204</v>
      </c>
      <c r="B45" s="2" t="s">
        <v>29</v>
      </c>
      <c r="C45" s="35">
        <v>0.79166666666666663</v>
      </c>
      <c r="D45" s="35">
        <v>0.83333333333333337</v>
      </c>
      <c r="E45" s="35">
        <v>4.1666666666666664E-2</v>
      </c>
      <c r="F45" s="2" t="s">
        <v>61</v>
      </c>
      <c r="G45" s="2" t="s">
        <v>14</v>
      </c>
      <c r="H45" s="2" t="s">
        <v>14</v>
      </c>
    </row>
    <row r="46" spans="1:8" hidden="1" outlineLevel="2" x14ac:dyDescent="0.3">
      <c r="A46" s="36">
        <v>45205</v>
      </c>
      <c r="B46" s="17" t="s">
        <v>29</v>
      </c>
      <c r="C46" s="37">
        <v>0.52777777777777779</v>
      </c>
      <c r="D46" s="37">
        <v>0.68055555555555547</v>
      </c>
      <c r="E46" s="37">
        <v>0.15277777777777776</v>
      </c>
      <c r="F46" s="17" t="s">
        <v>94</v>
      </c>
      <c r="G46" s="17" t="s">
        <v>6</v>
      </c>
      <c r="H46" s="17" t="s">
        <v>96</v>
      </c>
    </row>
    <row r="47" spans="1:8" hidden="1" outlineLevel="2" x14ac:dyDescent="0.3">
      <c r="A47" s="34">
        <v>45205</v>
      </c>
      <c r="B47" s="2" t="s">
        <v>31</v>
      </c>
      <c r="C47" s="35">
        <v>0.52777777777777779</v>
      </c>
      <c r="D47" s="35">
        <v>0.68055555555555547</v>
      </c>
      <c r="E47" s="35">
        <v>0.15277777777777776</v>
      </c>
      <c r="F47" s="2" t="s">
        <v>95</v>
      </c>
      <c r="G47" s="2" t="s">
        <v>7</v>
      </c>
      <c r="H47" s="2" t="s">
        <v>97</v>
      </c>
    </row>
    <row r="48" spans="1:8" hidden="1" outlineLevel="1" collapsed="1" x14ac:dyDescent="0.3">
      <c r="A48" s="12" t="s">
        <v>98</v>
      </c>
      <c r="B48" s="13"/>
      <c r="C48" s="13"/>
      <c r="D48" s="13"/>
      <c r="E48" s="13"/>
      <c r="F48" s="13"/>
      <c r="G48" s="13"/>
      <c r="H48" s="18" t="s">
        <v>99</v>
      </c>
    </row>
    <row r="49" spans="1:8" hidden="1" outlineLevel="2" x14ac:dyDescent="0.3">
      <c r="A49" s="34">
        <v>45212</v>
      </c>
      <c r="B49" s="2" t="s">
        <v>29</v>
      </c>
      <c r="C49" s="35">
        <v>0.52777777777777779</v>
      </c>
      <c r="D49" s="35">
        <v>0.68055555555555547</v>
      </c>
      <c r="E49" s="35">
        <v>0.15277777777777776</v>
      </c>
      <c r="F49" s="2" t="s">
        <v>100</v>
      </c>
      <c r="G49" s="2" t="s">
        <v>6</v>
      </c>
      <c r="H49" s="2" t="s">
        <v>103</v>
      </c>
    </row>
    <row r="50" spans="1:8" hidden="1" outlineLevel="2" x14ac:dyDescent="0.3">
      <c r="A50" s="36">
        <v>45212</v>
      </c>
      <c r="B50" s="17" t="s">
        <v>31</v>
      </c>
      <c r="C50" s="37">
        <v>0.52777777777777779</v>
      </c>
      <c r="D50" s="37">
        <v>0.68055555555555547</v>
      </c>
      <c r="E50" s="37">
        <v>0.15277777777777776</v>
      </c>
      <c r="F50" s="17" t="s">
        <v>101</v>
      </c>
      <c r="G50" s="17" t="s">
        <v>7</v>
      </c>
      <c r="H50" s="17" t="s">
        <v>92</v>
      </c>
    </row>
    <row r="51" spans="1:8" hidden="1" outlineLevel="2" x14ac:dyDescent="0.3">
      <c r="A51" s="34">
        <v>45212</v>
      </c>
      <c r="B51" s="2" t="s">
        <v>30</v>
      </c>
      <c r="C51" s="35">
        <v>0.52777777777777779</v>
      </c>
      <c r="D51" s="35">
        <v>0.68055555555555547</v>
      </c>
      <c r="E51" s="35">
        <v>0.15277777777777776</v>
      </c>
      <c r="F51" s="2" t="s">
        <v>102</v>
      </c>
      <c r="G51" s="2" t="s">
        <v>5</v>
      </c>
      <c r="H51" s="2" t="s">
        <v>104</v>
      </c>
    </row>
    <row r="52" spans="1:8" hidden="1" outlineLevel="2" x14ac:dyDescent="0.3">
      <c r="A52" s="36">
        <v>45213</v>
      </c>
      <c r="B52" s="17" t="s">
        <v>29</v>
      </c>
      <c r="C52" s="37">
        <v>0.58333333333333337</v>
      </c>
      <c r="D52" s="37">
        <v>0.625</v>
      </c>
      <c r="E52" s="37">
        <v>4.1666666666666664E-2</v>
      </c>
      <c r="F52" s="17" t="s">
        <v>107</v>
      </c>
      <c r="G52" s="17" t="s">
        <v>22</v>
      </c>
      <c r="H52" s="17" t="s">
        <v>14</v>
      </c>
    </row>
    <row r="53" spans="1:8" hidden="1" outlineLevel="2" x14ac:dyDescent="0.3">
      <c r="A53" s="39">
        <v>45213</v>
      </c>
      <c r="B53" s="25" t="s">
        <v>29</v>
      </c>
      <c r="C53" s="40">
        <v>0.70833333333333337</v>
      </c>
      <c r="D53" s="40">
        <v>0.72916666666666663</v>
      </c>
      <c r="E53" s="40">
        <v>2.0833333333333332E-2</v>
      </c>
      <c r="F53" s="25" t="s">
        <v>108</v>
      </c>
      <c r="G53" s="25" t="s">
        <v>6</v>
      </c>
      <c r="H53" s="25" t="s">
        <v>14</v>
      </c>
    </row>
    <row r="54" spans="1:8" hidden="1" outlineLevel="2" x14ac:dyDescent="0.3">
      <c r="A54" s="36">
        <v>45214</v>
      </c>
      <c r="B54" s="17" t="s">
        <v>30</v>
      </c>
      <c r="C54" s="37">
        <v>0.5</v>
      </c>
      <c r="D54" s="37">
        <v>0.58333333333333337</v>
      </c>
      <c r="E54" s="37">
        <v>8.3333333333333329E-2</v>
      </c>
      <c r="F54" s="17" t="s">
        <v>109</v>
      </c>
      <c r="G54" s="17" t="s">
        <v>5</v>
      </c>
      <c r="H54" s="17" t="s">
        <v>110</v>
      </c>
    </row>
    <row r="55" spans="1:8" hidden="1" outlineLevel="1" collapsed="1" x14ac:dyDescent="0.3">
      <c r="A55" s="12" t="s">
        <v>105</v>
      </c>
      <c r="B55" s="13"/>
      <c r="C55" s="13"/>
      <c r="D55" s="13"/>
      <c r="E55" s="13"/>
      <c r="F55" s="13"/>
      <c r="G55" s="13"/>
      <c r="H55" s="18" t="s">
        <v>106</v>
      </c>
    </row>
    <row r="56" spans="1:8" hidden="1" outlineLevel="2" x14ac:dyDescent="0.3">
      <c r="A56" s="34">
        <v>45219</v>
      </c>
      <c r="B56" s="2" t="s">
        <v>29</v>
      </c>
      <c r="C56" s="35">
        <v>0.52777777777777779</v>
      </c>
      <c r="D56" s="35">
        <v>0.68055555555555547</v>
      </c>
      <c r="E56" s="35">
        <v>0.15277777777777776</v>
      </c>
      <c r="F56" s="2" t="s">
        <v>100</v>
      </c>
      <c r="G56" s="2" t="s">
        <v>6</v>
      </c>
      <c r="H56" s="2" t="s">
        <v>112</v>
      </c>
    </row>
    <row r="57" spans="1:8" hidden="1" outlineLevel="2" x14ac:dyDescent="0.3">
      <c r="A57" s="36">
        <v>45219</v>
      </c>
      <c r="B57" s="17" t="s">
        <v>30</v>
      </c>
      <c r="C57" s="37">
        <v>0.52777777777777779</v>
      </c>
      <c r="D57" s="37">
        <v>0.68055555555555547</v>
      </c>
      <c r="E57" s="37">
        <v>0.15277777777777776</v>
      </c>
      <c r="F57" s="17" t="s">
        <v>111</v>
      </c>
      <c r="G57" s="17" t="s">
        <v>5</v>
      </c>
      <c r="H57" s="17" t="s">
        <v>113</v>
      </c>
    </row>
    <row r="58" spans="1:8" hidden="1" outlineLevel="2" x14ac:dyDescent="0.3">
      <c r="A58" s="34">
        <v>45219</v>
      </c>
      <c r="B58" s="2" t="s">
        <v>31</v>
      </c>
      <c r="C58" s="35">
        <v>0.52777777777777779</v>
      </c>
      <c r="D58" s="35">
        <v>0.68055555555555547</v>
      </c>
      <c r="E58" s="35">
        <v>0.15277777777777776</v>
      </c>
      <c r="F58" s="25" t="s">
        <v>101</v>
      </c>
      <c r="G58" s="2" t="s">
        <v>7</v>
      </c>
      <c r="H58" s="2" t="s">
        <v>114</v>
      </c>
    </row>
    <row r="59" spans="1:8" hidden="1" outlineLevel="1" collapsed="1" x14ac:dyDescent="0.3">
      <c r="A59" s="12" t="s">
        <v>115</v>
      </c>
      <c r="B59" s="38"/>
      <c r="C59" s="38"/>
      <c r="D59" s="38"/>
      <c r="E59" s="38"/>
      <c r="F59" s="38"/>
      <c r="G59" s="38"/>
      <c r="H59" s="18" t="s">
        <v>116</v>
      </c>
    </row>
    <row r="60" spans="1:8" hidden="1" outlineLevel="2" x14ac:dyDescent="0.3">
      <c r="A60" s="34">
        <v>45224</v>
      </c>
      <c r="B60" s="2" t="s">
        <v>29</v>
      </c>
      <c r="C60" s="35">
        <v>0.5625</v>
      </c>
      <c r="D60" s="35">
        <v>0.64583333333333337</v>
      </c>
      <c r="E60" s="35">
        <v>8.3333333333333329E-2</v>
      </c>
      <c r="F60" s="2" t="s">
        <v>100</v>
      </c>
      <c r="G60" s="2" t="s">
        <v>6</v>
      </c>
      <c r="H60" s="2" t="s">
        <v>117</v>
      </c>
    </row>
    <row r="61" spans="1:8" hidden="1" outlineLevel="2" x14ac:dyDescent="0.3">
      <c r="A61" s="36">
        <v>45224</v>
      </c>
      <c r="B61" s="17" t="s">
        <v>31</v>
      </c>
      <c r="C61" s="37">
        <v>0.5625</v>
      </c>
      <c r="D61" s="37">
        <v>0.64583333333333337</v>
      </c>
      <c r="E61" s="37">
        <v>8.3333333333333329E-2</v>
      </c>
      <c r="F61" s="17" t="s">
        <v>100</v>
      </c>
      <c r="G61" s="17" t="s">
        <v>7</v>
      </c>
      <c r="H61" s="17" t="s">
        <v>117</v>
      </c>
    </row>
    <row r="62" spans="1:8" hidden="1" outlineLevel="2" x14ac:dyDescent="0.3">
      <c r="A62" s="34">
        <v>45225</v>
      </c>
      <c r="B62" s="2" t="s">
        <v>29</v>
      </c>
      <c r="C62" s="35">
        <v>0.54166666666666663</v>
      </c>
      <c r="D62" s="35">
        <v>0.66666666666666663</v>
      </c>
      <c r="E62" s="35">
        <v>0.125</v>
      </c>
      <c r="F62" s="2" t="s">
        <v>118</v>
      </c>
      <c r="G62" s="2" t="s">
        <v>6</v>
      </c>
      <c r="H62" s="2" t="s">
        <v>119</v>
      </c>
    </row>
    <row r="63" spans="1:8" hidden="1" outlineLevel="2" x14ac:dyDescent="0.3">
      <c r="A63" s="36">
        <v>45226</v>
      </c>
      <c r="B63" s="17" t="s">
        <v>29</v>
      </c>
      <c r="C63" s="37">
        <v>0.59722222222222221</v>
      </c>
      <c r="D63" s="37">
        <v>0.68055555555555547</v>
      </c>
      <c r="E63" s="37">
        <v>8.3333333333333329E-2</v>
      </c>
      <c r="F63" s="17" t="s">
        <v>100</v>
      </c>
      <c r="G63" s="17" t="s">
        <v>6</v>
      </c>
      <c r="H63" s="17" t="s">
        <v>120</v>
      </c>
    </row>
    <row r="64" spans="1:8" hidden="1" outlineLevel="1" collapsed="1" x14ac:dyDescent="0.3">
      <c r="A64" s="12" t="s">
        <v>121</v>
      </c>
      <c r="B64" s="38"/>
      <c r="C64" s="38"/>
      <c r="D64" s="38"/>
      <c r="E64" s="38"/>
      <c r="F64" s="38"/>
      <c r="G64" s="38"/>
      <c r="H64" s="18" t="s">
        <v>122</v>
      </c>
    </row>
    <row r="65" spans="1:8" hidden="1" outlineLevel="1" x14ac:dyDescent="0.3">
      <c r="A65" s="34">
        <v>45229</v>
      </c>
      <c r="B65" s="2" t="s">
        <v>29</v>
      </c>
      <c r="C65" s="35">
        <v>0.5</v>
      </c>
      <c r="D65" s="35">
        <v>0.60416666666666663</v>
      </c>
      <c r="E65" s="35">
        <v>0.10416666666666667</v>
      </c>
      <c r="F65" s="2" t="s">
        <v>123</v>
      </c>
      <c r="G65" s="2" t="s">
        <v>6</v>
      </c>
      <c r="H65" s="2" t="s">
        <v>124</v>
      </c>
    </row>
    <row r="66" spans="1:8" collapsed="1" x14ac:dyDescent="0.3">
      <c r="A66" s="3" t="s">
        <v>125</v>
      </c>
      <c r="B66" s="41"/>
      <c r="C66" s="41"/>
      <c r="D66" s="41"/>
      <c r="E66" s="41"/>
      <c r="F66" s="41"/>
      <c r="G66" s="41"/>
      <c r="H66" s="42"/>
    </row>
    <row r="67" spans="1:8" hidden="1" outlineLevel="1" x14ac:dyDescent="0.3">
      <c r="A67" s="12" t="s">
        <v>121</v>
      </c>
      <c r="B67" s="38"/>
      <c r="C67" s="38"/>
      <c r="D67" s="38"/>
      <c r="E67" s="38"/>
      <c r="F67" s="38"/>
      <c r="G67" s="38"/>
      <c r="H67" s="18" t="s">
        <v>126</v>
      </c>
    </row>
    <row r="68" spans="1:8" hidden="1" outlineLevel="2" x14ac:dyDescent="0.3">
      <c r="A68" s="43">
        <v>45231</v>
      </c>
      <c r="B68" t="s">
        <v>29</v>
      </c>
      <c r="C68" s="44">
        <v>0.58333333333333337</v>
      </c>
      <c r="D68" s="44">
        <v>0.625</v>
      </c>
      <c r="E68" s="44">
        <v>4.1666666666666664E-2</v>
      </c>
      <c r="F68" t="s">
        <v>127</v>
      </c>
      <c r="G68" t="s">
        <v>6</v>
      </c>
      <c r="H68" t="s">
        <v>128</v>
      </c>
    </row>
    <row r="69" spans="1:8" hidden="1" outlineLevel="1" collapsed="1" x14ac:dyDescent="0.3">
      <c r="A69" s="12" t="s">
        <v>129</v>
      </c>
      <c r="B69" s="38"/>
      <c r="C69" s="38"/>
      <c r="D69" s="38"/>
      <c r="E69" s="38"/>
      <c r="F69" s="38"/>
      <c r="G69" s="38"/>
      <c r="H69" s="18" t="s">
        <v>130</v>
      </c>
    </row>
    <row r="70" spans="1:8" hidden="1" outlineLevel="2" x14ac:dyDescent="0.3">
      <c r="A70" s="34">
        <v>45236</v>
      </c>
      <c r="B70" s="2" t="s">
        <v>29</v>
      </c>
      <c r="C70" s="35">
        <v>0.56944444444444442</v>
      </c>
      <c r="D70" s="35">
        <v>0.68055555555555547</v>
      </c>
      <c r="E70" s="35">
        <v>0.10416666666666667</v>
      </c>
      <c r="F70" s="2" t="s">
        <v>128</v>
      </c>
      <c r="G70" s="2" t="s">
        <v>6</v>
      </c>
      <c r="H70" s="2" t="s">
        <v>131</v>
      </c>
    </row>
    <row r="71" spans="1:8" hidden="1" outlineLevel="2" x14ac:dyDescent="0.3">
      <c r="A71" s="36">
        <v>45236</v>
      </c>
      <c r="B71" s="17" t="s">
        <v>31</v>
      </c>
      <c r="C71" s="37">
        <v>0.56944444444444442</v>
      </c>
      <c r="D71" s="37">
        <v>0.68055555555555547</v>
      </c>
      <c r="E71" s="37">
        <v>0.10416666666666667</v>
      </c>
      <c r="F71" s="17" t="s">
        <v>128</v>
      </c>
      <c r="G71" s="17" t="s">
        <v>7</v>
      </c>
      <c r="H71" s="17" t="s">
        <v>131</v>
      </c>
    </row>
    <row r="72" spans="1:8" hidden="1" outlineLevel="2" x14ac:dyDescent="0.3">
      <c r="A72" s="34">
        <v>45238</v>
      </c>
      <c r="B72" s="2" t="s">
        <v>29</v>
      </c>
      <c r="C72" s="35">
        <v>0.56944444444444442</v>
      </c>
      <c r="D72" s="35">
        <v>0.66666666666666663</v>
      </c>
      <c r="E72" s="35">
        <v>9.7222222222222224E-2</v>
      </c>
      <c r="F72" s="2" t="s">
        <v>132</v>
      </c>
      <c r="G72" s="2" t="s">
        <v>6</v>
      </c>
      <c r="H72" s="2" t="s">
        <v>136</v>
      </c>
    </row>
    <row r="73" spans="1:8" hidden="1" outlineLevel="2" x14ac:dyDescent="0.3">
      <c r="A73" s="36">
        <v>45238</v>
      </c>
      <c r="B73" s="17" t="s">
        <v>31</v>
      </c>
      <c r="C73" s="37">
        <v>0.56944444444444442</v>
      </c>
      <c r="D73" s="37">
        <v>0.66666666666666663</v>
      </c>
      <c r="E73" s="37">
        <v>9.7222222222222224E-2</v>
      </c>
      <c r="F73" s="17" t="s">
        <v>133</v>
      </c>
      <c r="G73" s="17" t="s">
        <v>7</v>
      </c>
      <c r="H73" s="17" t="s">
        <v>79</v>
      </c>
    </row>
    <row r="74" spans="1:8" hidden="1" outlineLevel="2" x14ac:dyDescent="0.3">
      <c r="A74" s="34">
        <v>45238</v>
      </c>
      <c r="B74" s="2" t="s">
        <v>30</v>
      </c>
      <c r="C74" s="35">
        <v>0.56944444444444442</v>
      </c>
      <c r="D74" s="35">
        <v>0.66666666666666663</v>
      </c>
      <c r="E74" s="35">
        <f>D74-C74</f>
        <v>9.722222222222221E-2</v>
      </c>
      <c r="F74" s="2" t="s">
        <v>134</v>
      </c>
      <c r="G74" s="2" t="s">
        <v>5</v>
      </c>
      <c r="H74" s="2" t="s">
        <v>137</v>
      </c>
    </row>
    <row r="75" spans="1:8" hidden="1" outlineLevel="2" x14ac:dyDescent="0.3">
      <c r="A75" s="36">
        <v>45238</v>
      </c>
      <c r="B75" s="17" t="s">
        <v>29</v>
      </c>
      <c r="C75" s="37">
        <v>0.79166666666666663</v>
      </c>
      <c r="D75" s="37">
        <v>0.8125</v>
      </c>
      <c r="E75" s="37">
        <f>D75-C75</f>
        <v>2.083333333333337E-2</v>
      </c>
      <c r="F75" s="17" t="s">
        <v>135</v>
      </c>
      <c r="G75" s="17" t="s">
        <v>6</v>
      </c>
      <c r="H75" s="17" t="s">
        <v>79</v>
      </c>
    </row>
    <row r="76" spans="1:8" hidden="1" outlineLevel="2" x14ac:dyDescent="0.3">
      <c r="A76" s="34">
        <v>45240</v>
      </c>
      <c r="B76" s="2" t="s">
        <v>29</v>
      </c>
      <c r="C76" s="35">
        <v>0.52777777777777779</v>
      </c>
      <c r="D76" s="35">
        <v>0.71527777777777779</v>
      </c>
      <c r="E76" s="35">
        <f>D76-C76</f>
        <v>0.1875</v>
      </c>
      <c r="F76" s="2" t="s">
        <v>138</v>
      </c>
      <c r="G76" s="2" t="s">
        <v>6</v>
      </c>
      <c r="H76" s="2" t="s">
        <v>142</v>
      </c>
    </row>
    <row r="77" spans="1:8" hidden="1" outlineLevel="2" x14ac:dyDescent="0.3">
      <c r="A77" s="36">
        <v>45240</v>
      </c>
      <c r="B77" s="17" t="s">
        <v>30</v>
      </c>
      <c r="C77" s="37">
        <v>0.52777777777777779</v>
      </c>
      <c r="D77" s="37">
        <v>0.68055555555555547</v>
      </c>
      <c r="E77" s="37">
        <f t="shared" ref="E77:E79" si="1">D77-C77</f>
        <v>0.15277777777777768</v>
      </c>
      <c r="F77" s="17" t="s">
        <v>140</v>
      </c>
      <c r="G77" s="17" t="s">
        <v>5</v>
      </c>
      <c r="H77" s="17" t="s">
        <v>143</v>
      </c>
    </row>
    <row r="78" spans="1:8" hidden="1" outlineLevel="2" x14ac:dyDescent="0.3">
      <c r="A78" s="34">
        <v>45240</v>
      </c>
      <c r="B78" s="2" t="s">
        <v>31</v>
      </c>
      <c r="C78" s="35">
        <v>0.52777777777777779</v>
      </c>
      <c r="D78" s="35">
        <v>0.68055555555555547</v>
      </c>
      <c r="E78" s="35">
        <f t="shared" si="1"/>
        <v>0.15277777777777768</v>
      </c>
      <c r="F78" s="2" t="s">
        <v>139</v>
      </c>
      <c r="G78" s="2" t="s">
        <v>7</v>
      </c>
      <c r="H78" s="2" t="s">
        <v>141</v>
      </c>
    </row>
    <row r="79" spans="1:8" hidden="1" outlineLevel="2" x14ac:dyDescent="0.3">
      <c r="A79" s="36">
        <v>45241</v>
      </c>
      <c r="B79" s="17" t="s">
        <v>29</v>
      </c>
      <c r="C79" s="37">
        <v>0.41666666666666669</v>
      </c>
      <c r="D79" s="37">
        <v>0.54166666666666663</v>
      </c>
      <c r="E79" s="37">
        <f t="shared" si="1"/>
        <v>0.12499999999999994</v>
      </c>
      <c r="F79" s="17" t="s">
        <v>144</v>
      </c>
      <c r="G79" s="17" t="s">
        <v>6</v>
      </c>
      <c r="H79" s="17" t="s">
        <v>146</v>
      </c>
    </row>
    <row r="80" spans="1:8" hidden="1" outlineLevel="2" x14ac:dyDescent="0.3">
      <c r="A80" s="34">
        <v>45241</v>
      </c>
      <c r="B80" s="2" t="s">
        <v>31</v>
      </c>
      <c r="C80" s="35">
        <v>0.54166666666666663</v>
      </c>
      <c r="D80" s="35">
        <v>0.60416666666666663</v>
      </c>
      <c r="E80" s="35">
        <f>D80-C80</f>
        <v>6.25E-2</v>
      </c>
      <c r="F80" s="2" t="s">
        <v>145</v>
      </c>
      <c r="G80" s="2" t="s">
        <v>7</v>
      </c>
      <c r="H80" s="2" t="s">
        <v>147</v>
      </c>
    </row>
    <row r="81" spans="1:8" hidden="1" outlineLevel="1" collapsed="1" x14ac:dyDescent="0.3">
      <c r="A81" s="12" t="s">
        <v>148</v>
      </c>
      <c r="B81" s="38"/>
      <c r="C81" s="38"/>
      <c r="D81" s="38"/>
      <c r="E81" s="38"/>
      <c r="F81" s="38"/>
      <c r="G81" s="38"/>
      <c r="H81" s="18" t="s">
        <v>149</v>
      </c>
    </row>
    <row r="82" spans="1:8" hidden="1" outlineLevel="2" x14ac:dyDescent="0.3">
      <c r="A82" s="34">
        <v>45246</v>
      </c>
      <c r="B82" s="2" t="s">
        <v>29</v>
      </c>
      <c r="C82" s="35">
        <v>0.5625</v>
      </c>
      <c r="D82" s="35">
        <v>0.6875</v>
      </c>
      <c r="E82" s="35">
        <f>D82-C82</f>
        <v>0.125</v>
      </c>
      <c r="F82" s="2" t="s">
        <v>150</v>
      </c>
      <c r="G82" s="2" t="s">
        <v>6</v>
      </c>
      <c r="H82" s="2" t="s">
        <v>153</v>
      </c>
    </row>
    <row r="83" spans="1:8" hidden="1" outlineLevel="2" x14ac:dyDescent="0.3">
      <c r="A83" s="36">
        <v>45246</v>
      </c>
      <c r="B83" s="17" t="s">
        <v>30</v>
      </c>
      <c r="C83" s="37">
        <v>0.5625</v>
      </c>
      <c r="D83" s="37">
        <v>0.6875</v>
      </c>
      <c r="E83" s="37">
        <f t="shared" ref="E83:E85" si="2">D83-C83</f>
        <v>0.125</v>
      </c>
      <c r="F83" s="17" t="s">
        <v>151</v>
      </c>
      <c r="G83" s="17" t="s">
        <v>5</v>
      </c>
      <c r="H83" s="17" t="s">
        <v>155</v>
      </c>
    </row>
    <row r="84" spans="1:8" ht="28.8" hidden="1" outlineLevel="2" x14ac:dyDescent="0.3">
      <c r="A84" s="34">
        <v>45246</v>
      </c>
      <c r="B84" s="2" t="s">
        <v>31</v>
      </c>
      <c r="C84" s="35">
        <v>0.5625</v>
      </c>
      <c r="D84" s="35">
        <v>0.6875</v>
      </c>
      <c r="E84" s="35">
        <f t="shared" si="2"/>
        <v>0.125</v>
      </c>
      <c r="F84" s="45" t="s">
        <v>152</v>
      </c>
      <c r="G84" s="2" t="s">
        <v>7</v>
      </c>
      <c r="H84" s="2" t="s">
        <v>154</v>
      </c>
    </row>
    <row r="85" spans="1:8" hidden="1" outlineLevel="2" x14ac:dyDescent="0.3">
      <c r="A85" s="36">
        <v>45248</v>
      </c>
      <c r="B85" s="17" t="s">
        <v>31</v>
      </c>
      <c r="C85" s="37">
        <v>0.625</v>
      </c>
      <c r="D85" s="37">
        <v>0.70833333333333337</v>
      </c>
      <c r="E85" s="37">
        <f t="shared" si="2"/>
        <v>8.333333333333337E-2</v>
      </c>
      <c r="F85" s="17" t="s">
        <v>156</v>
      </c>
      <c r="G85" s="17" t="s">
        <v>7</v>
      </c>
      <c r="H85" s="17" t="s">
        <v>157</v>
      </c>
    </row>
    <row r="86" spans="1:8" hidden="1" outlineLevel="1" collapsed="1" x14ac:dyDescent="0.3">
      <c r="A86" s="12" t="s">
        <v>158</v>
      </c>
      <c r="B86" s="38"/>
      <c r="C86" s="38"/>
      <c r="D86" s="38"/>
      <c r="E86" s="38"/>
      <c r="F86" s="38"/>
      <c r="G86" s="38"/>
      <c r="H86" s="18" t="s">
        <v>159</v>
      </c>
    </row>
    <row r="87" spans="1:8" hidden="1" outlineLevel="2" x14ac:dyDescent="0.3">
      <c r="A87" s="34">
        <v>45251</v>
      </c>
      <c r="B87" s="2" t="s">
        <v>30</v>
      </c>
      <c r="C87" s="35">
        <v>0.70833333333333337</v>
      </c>
      <c r="D87" s="35">
        <v>0.75</v>
      </c>
      <c r="E87" s="35">
        <f>D87-C87</f>
        <v>4.166666666666663E-2</v>
      </c>
      <c r="F87" s="2" t="s">
        <v>160</v>
      </c>
      <c r="G87" s="2" t="s">
        <v>5</v>
      </c>
      <c r="H87" s="2" t="s">
        <v>166</v>
      </c>
    </row>
    <row r="88" spans="1:8" hidden="1" outlineLevel="2" x14ac:dyDescent="0.3">
      <c r="A88" s="36">
        <v>45253</v>
      </c>
      <c r="B88" s="17" t="s">
        <v>29</v>
      </c>
      <c r="C88" s="37">
        <v>0.60416666666666663</v>
      </c>
      <c r="D88" s="37">
        <v>0.64583333333333337</v>
      </c>
      <c r="E88" s="37">
        <f t="shared" ref="E88:E89" si="3">D88-C88</f>
        <v>4.1666666666666741E-2</v>
      </c>
      <c r="F88" s="17" t="s">
        <v>165</v>
      </c>
      <c r="G88" s="17" t="s">
        <v>6</v>
      </c>
      <c r="H88" s="17" t="s">
        <v>167</v>
      </c>
    </row>
    <row r="89" spans="1:8" hidden="1" outlineLevel="2" x14ac:dyDescent="0.3">
      <c r="A89" s="34">
        <v>45253</v>
      </c>
      <c r="B89" s="2" t="s">
        <v>31</v>
      </c>
      <c r="C89" s="35">
        <v>0.60416666666666663</v>
      </c>
      <c r="D89" s="35">
        <v>0.64583333333333337</v>
      </c>
      <c r="E89" s="35">
        <f t="shared" si="3"/>
        <v>4.1666666666666741E-2</v>
      </c>
      <c r="F89" s="2" t="s">
        <v>164</v>
      </c>
      <c r="G89" s="2" t="s">
        <v>7</v>
      </c>
      <c r="H89" s="2" t="s">
        <v>168</v>
      </c>
    </row>
    <row r="90" spans="1:8" hidden="1" outlineLevel="2" x14ac:dyDescent="0.3">
      <c r="A90" s="36">
        <v>45254</v>
      </c>
      <c r="B90" s="17" t="s">
        <v>30</v>
      </c>
      <c r="C90" s="37">
        <v>0.52777777777777779</v>
      </c>
      <c r="D90" s="37">
        <v>0.68055555555555547</v>
      </c>
      <c r="E90" s="37">
        <f t="shared" ref="E90:E92" si="4">D90-C90</f>
        <v>0.15277777777777768</v>
      </c>
      <c r="F90" s="17" t="s">
        <v>161</v>
      </c>
      <c r="G90" s="17" t="s">
        <v>5</v>
      </c>
      <c r="H90" s="17" t="s">
        <v>169</v>
      </c>
    </row>
    <row r="91" spans="1:8" hidden="1" outlineLevel="2" x14ac:dyDescent="0.3">
      <c r="A91" s="34">
        <v>45254</v>
      </c>
      <c r="B91" s="2" t="s">
        <v>29</v>
      </c>
      <c r="C91" s="35">
        <v>0.58333333333333337</v>
      </c>
      <c r="D91" s="35">
        <v>0.68055555555555547</v>
      </c>
      <c r="E91" s="35">
        <f t="shared" si="4"/>
        <v>9.7222222222222099E-2</v>
      </c>
      <c r="F91" s="2" t="s">
        <v>162</v>
      </c>
      <c r="G91" s="2" t="s">
        <v>6</v>
      </c>
      <c r="H91" s="2" t="s">
        <v>170</v>
      </c>
    </row>
    <row r="92" spans="1:8" hidden="1" outlineLevel="2" x14ac:dyDescent="0.3">
      <c r="A92" s="36">
        <v>45254</v>
      </c>
      <c r="B92" s="17" t="s">
        <v>31</v>
      </c>
      <c r="C92" s="37">
        <v>0.52777777777777779</v>
      </c>
      <c r="D92" s="37">
        <v>0.68055555555555547</v>
      </c>
      <c r="E92" s="37">
        <f t="shared" si="4"/>
        <v>0.15277777777777768</v>
      </c>
      <c r="F92" s="17" t="s">
        <v>163</v>
      </c>
      <c r="G92" s="17" t="s">
        <v>7</v>
      </c>
      <c r="H92" s="17" t="s">
        <v>171</v>
      </c>
    </row>
    <row r="93" spans="1:8" hidden="1" outlineLevel="1" collapsed="1" x14ac:dyDescent="0.3">
      <c r="A93" s="47" t="s">
        <v>172</v>
      </c>
      <c r="B93" s="46"/>
      <c r="C93" s="46"/>
      <c r="D93" s="46"/>
      <c r="E93" s="46"/>
      <c r="F93" s="46"/>
      <c r="G93" s="46"/>
      <c r="H93" s="48" t="s">
        <v>173</v>
      </c>
    </row>
    <row r="94" spans="1:8" hidden="1" outlineLevel="1" x14ac:dyDescent="0.3">
      <c r="A94" s="34">
        <v>45258</v>
      </c>
      <c r="B94" s="2" t="s">
        <v>29</v>
      </c>
      <c r="C94" s="35">
        <v>0.60416666666666663</v>
      </c>
      <c r="D94" s="35">
        <v>0.68055555555555547</v>
      </c>
      <c r="E94" s="35">
        <f>D94-C94</f>
        <v>7.638888888888884E-2</v>
      </c>
      <c r="F94" s="2" t="s">
        <v>174</v>
      </c>
      <c r="G94" s="2" t="s">
        <v>7</v>
      </c>
      <c r="H94" s="2" t="s">
        <v>175</v>
      </c>
    </row>
    <row r="95" spans="1:8" hidden="1" outlineLevel="1" x14ac:dyDescent="0.3">
      <c r="A95" s="36">
        <v>45258</v>
      </c>
      <c r="B95" s="17" t="s">
        <v>31</v>
      </c>
      <c r="C95" s="37">
        <v>0.60416666666666663</v>
      </c>
      <c r="D95" s="37">
        <v>0.68055555555555547</v>
      </c>
      <c r="E95" s="37">
        <f>D95-C95</f>
        <v>7.638888888888884E-2</v>
      </c>
      <c r="F95" s="17" t="s">
        <v>174</v>
      </c>
      <c r="G95" s="17" t="s">
        <v>7</v>
      </c>
      <c r="H95" s="17" t="s">
        <v>175</v>
      </c>
    </row>
    <row r="96" spans="1:8" hidden="1" outlineLevel="1" x14ac:dyDescent="0.3">
      <c r="A96" s="39">
        <v>45260</v>
      </c>
      <c r="B96" s="25" t="s">
        <v>30</v>
      </c>
      <c r="C96" s="40">
        <v>0.41666666666666669</v>
      </c>
      <c r="D96" s="40">
        <v>0.4861111111111111</v>
      </c>
      <c r="E96" s="40">
        <f>D96-C96</f>
        <v>6.944444444444442E-2</v>
      </c>
      <c r="F96" s="25" t="s">
        <v>178</v>
      </c>
      <c r="G96" s="25" t="s">
        <v>5</v>
      </c>
      <c r="H96" s="25" t="s">
        <v>179</v>
      </c>
    </row>
    <row r="97" spans="1:8" hidden="1" outlineLevel="1" x14ac:dyDescent="0.3">
      <c r="A97" s="36">
        <v>45260</v>
      </c>
      <c r="B97" s="17" t="s">
        <v>29</v>
      </c>
      <c r="C97" s="37">
        <v>0.41666666666666669</v>
      </c>
      <c r="D97" s="37">
        <v>0.4861111111111111</v>
      </c>
      <c r="E97" s="37">
        <f t="shared" ref="E97:E98" si="5">D97-C97</f>
        <v>6.944444444444442E-2</v>
      </c>
      <c r="F97" s="17" t="s">
        <v>180</v>
      </c>
      <c r="G97" s="17" t="s">
        <v>7</v>
      </c>
      <c r="H97" s="17" t="s">
        <v>181</v>
      </c>
    </row>
    <row r="98" spans="1:8" hidden="1" outlineLevel="1" x14ac:dyDescent="0.3">
      <c r="A98" s="39">
        <v>45260</v>
      </c>
      <c r="B98" s="25" t="s">
        <v>31</v>
      </c>
      <c r="C98" s="40">
        <v>0.41666666666666669</v>
      </c>
      <c r="D98" s="40">
        <v>0.4861111111111111</v>
      </c>
      <c r="E98" s="40">
        <f t="shared" si="5"/>
        <v>6.944444444444442E-2</v>
      </c>
      <c r="F98" s="25" t="s">
        <v>180</v>
      </c>
      <c r="G98" s="25" t="s">
        <v>7</v>
      </c>
      <c r="H98" s="25" t="s">
        <v>181</v>
      </c>
    </row>
    <row r="99" spans="1:8" collapsed="1" x14ac:dyDescent="0.3">
      <c r="A99" s="3" t="s">
        <v>176</v>
      </c>
      <c r="B99" s="49"/>
      <c r="C99" s="49"/>
      <c r="D99" s="49"/>
      <c r="E99" s="49"/>
      <c r="F99" s="49"/>
      <c r="G99" s="49"/>
      <c r="H99" s="5"/>
    </row>
    <row r="100" spans="1:8" hidden="1" outlineLevel="1" x14ac:dyDescent="0.3">
      <c r="A100" s="50" t="s">
        <v>172</v>
      </c>
      <c r="B100" s="51"/>
      <c r="C100" s="51"/>
      <c r="D100" s="51"/>
      <c r="E100" s="51"/>
      <c r="F100" s="51"/>
      <c r="G100" s="51"/>
      <c r="H100" s="52" t="s">
        <v>177</v>
      </c>
    </row>
    <row r="101" spans="1:8" hidden="1" outlineLevel="2" x14ac:dyDescent="0.3">
      <c r="A101" s="34">
        <v>45261</v>
      </c>
      <c r="B101" s="2" t="s">
        <v>29</v>
      </c>
      <c r="C101" s="35">
        <v>0.52777777777777779</v>
      </c>
      <c r="D101" s="35">
        <v>0.68055555555555547</v>
      </c>
      <c r="E101" s="35">
        <f>D101-C101</f>
        <v>0.15277777777777768</v>
      </c>
      <c r="F101" s="2" t="s">
        <v>182</v>
      </c>
      <c r="G101" s="2" t="s">
        <v>6</v>
      </c>
      <c r="H101" s="2" t="s">
        <v>185</v>
      </c>
    </row>
    <row r="102" spans="1:8" hidden="1" outlineLevel="2" x14ac:dyDescent="0.3">
      <c r="A102" s="36">
        <v>45261</v>
      </c>
      <c r="B102" s="17" t="s">
        <v>30</v>
      </c>
      <c r="C102" s="37">
        <v>0.52777777777777779</v>
      </c>
      <c r="D102" s="37">
        <v>0.68055555555555547</v>
      </c>
      <c r="E102" s="37">
        <f t="shared" ref="E102:E103" si="6">D102-C102</f>
        <v>0.15277777777777768</v>
      </c>
      <c r="F102" s="17" t="s">
        <v>183</v>
      </c>
      <c r="G102" s="17" t="s">
        <v>5</v>
      </c>
      <c r="H102" s="17" t="s">
        <v>186</v>
      </c>
    </row>
    <row r="103" spans="1:8" hidden="1" outlineLevel="2" x14ac:dyDescent="0.3">
      <c r="A103" s="34">
        <v>45261</v>
      </c>
      <c r="B103" s="2" t="s">
        <v>31</v>
      </c>
      <c r="C103" s="35">
        <v>0.52777777777777779</v>
      </c>
      <c r="D103" s="35">
        <v>0.68055555555555547</v>
      </c>
      <c r="E103" s="35">
        <f t="shared" si="6"/>
        <v>0.15277777777777768</v>
      </c>
      <c r="F103" s="2" t="s">
        <v>184</v>
      </c>
      <c r="G103" s="2" t="s">
        <v>7</v>
      </c>
      <c r="H103" s="2" t="s">
        <v>187</v>
      </c>
    </row>
    <row r="104" spans="1:8" hidden="1" outlineLevel="1" collapsed="1" x14ac:dyDescent="0.3">
      <c r="A104" s="12" t="s">
        <v>188</v>
      </c>
      <c r="B104" s="38"/>
      <c r="C104" s="38"/>
      <c r="D104" s="38"/>
      <c r="E104" s="38"/>
      <c r="F104" s="38"/>
      <c r="G104" s="38"/>
      <c r="H104" s="18" t="s">
        <v>189</v>
      </c>
    </row>
    <row r="105" spans="1:8" hidden="1" outlineLevel="2" x14ac:dyDescent="0.3">
      <c r="A105" s="34">
        <v>45268</v>
      </c>
      <c r="B105" s="2" t="s">
        <v>29</v>
      </c>
      <c r="C105" s="35">
        <v>0.45833333333333331</v>
      </c>
      <c r="D105" s="35">
        <v>0.52083333333333337</v>
      </c>
      <c r="E105" s="35">
        <f>D105-C105</f>
        <v>6.2500000000000056E-2</v>
      </c>
      <c r="F105" s="2" t="s">
        <v>191</v>
      </c>
      <c r="G105" s="2" t="s">
        <v>6</v>
      </c>
      <c r="H105" s="2" t="s">
        <v>192</v>
      </c>
    </row>
    <row r="106" spans="1:8" hidden="1" outlineLevel="2" x14ac:dyDescent="0.3">
      <c r="A106" s="36">
        <v>45270</v>
      </c>
      <c r="B106" s="17" t="s">
        <v>31</v>
      </c>
      <c r="C106" s="37">
        <v>0.54166666666666663</v>
      </c>
      <c r="D106" s="37">
        <v>0.58333333333333337</v>
      </c>
      <c r="E106" s="37">
        <f>D106-C106</f>
        <v>4.1666666666666741E-2</v>
      </c>
      <c r="F106" s="17" t="s">
        <v>193</v>
      </c>
      <c r="G106" s="17" t="s">
        <v>22</v>
      </c>
      <c r="H106" s="17" t="s">
        <v>14</v>
      </c>
    </row>
    <row r="107" spans="1:8" hidden="1" outlineLevel="1" collapsed="1" x14ac:dyDescent="0.3">
      <c r="A107" s="12" t="s">
        <v>194</v>
      </c>
      <c r="B107" s="38"/>
      <c r="C107" s="38"/>
      <c r="D107" s="38"/>
      <c r="E107" s="38"/>
      <c r="F107" s="38"/>
      <c r="G107" s="38"/>
      <c r="H107" s="18" t="s">
        <v>195</v>
      </c>
    </row>
    <row r="108" spans="1:8" ht="28.8" hidden="1" outlineLevel="2" x14ac:dyDescent="0.3">
      <c r="A108" s="34">
        <v>45274</v>
      </c>
      <c r="B108" s="2" t="s">
        <v>30</v>
      </c>
      <c r="C108" s="35">
        <v>0.5625</v>
      </c>
      <c r="D108" s="35">
        <v>0.70833333333333337</v>
      </c>
      <c r="E108" s="35">
        <f>D108-C108</f>
        <v>0.14583333333333337</v>
      </c>
      <c r="F108" s="45" t="s">
        <v>196</v>
      </c>
      <c r="G108" s="2" t="s">
        <v>5</v>
      </c>
      <c r="H108" s="2" t="s">
        <v>198</v>
      </c>
    </row>
    <row r="109" spans="1:8" hidden="1" outlineLevel="2" x14ac:dyDescent="0.3">
      <c r="A109" s="36">
        <v>45274</v>
      </c>
      <c r="B109" s="17" t="s">
        <v>29</v>
      </c>
      <c r="C109" s="37">
        <v>0.5625</v>
      </c>
      <c r="D109" s="37">
        <v>0.70833333333333337</v>
      </c>
      <c r="E109" s="37">
        <f>D109-C109</f>
        <v>0.14583333333333337</v>
      </c>
      <c r="F109" s="17" t="s">
        <v>61</v>
      </c>
      <c r="G109" s="17" t="s">
        <v>6</v>
      </c>
      <c r="H109" s="17" t="s">
        <v>199</v>
      </c>
    </row>
    <row r="110" spans="1:8" ht="28.8" hidden="1" outlineLevel="2" x14ac:dyDescent="0.3">
      <c r="A110" s="34">
        <v>45274</v>
      </c>
      <c r="B110" s="2" t="s">
        <v>31</v>
      </c>
      <c r="C110" s="35">
        <v>0.5625</v>
      </c>
      <c r="D110" s="35">
        <v>0.70833333333333337</v>
      </c>
      <c r="E110" s="35">
        <f>D110-C110</f>
        <v>0.14583333333333337</v>
      </c>
      <c r="F110" s="53" t="s">
        <v>197</v>
      </c>
      <c r="G110" s="2" t="s">
        <v>7</v>
      </c>
      <c r="H110" s="2" t="s">
        <v>200</v>
      </c>
    </row>
    <row r="111" spans="1:8" hidden="1" outlineLevel="2" x14ac:dyDescent="0.3">
      <c r="A111" s="36">
        <v>45275</v>
      </c>
      <c r="B111" s="17" t="s">
        <v>30</v>
      </c>
      <c r="C111" s="37">
        <v>0.60416666666666663</v>
      </c>
      <c r="D111" s="37">
        <v>0.70833333333333337</v>
      </c>
      <c r="E111" s="37">
        <f>D111-C111</f>
        <v>0.10416666666666674</v>
      </c>
      <c r="F111" s="17" t="s">
        <v>204</v>
      </c>
      <c r="G111" s="17" t="s">
        <v>5</v>
      </c>
      <c r="H111" s="17" t="s">
        <v>198</v>
      </c>
    </row>
    <row r="112" spans="1:8" hidden="1" outlineLevel="2" x14ac:dyDescent="0.3">
      <c r="A112" s="34">
        <v>45275</v>
      </c>
      <c r="B112" s="2" t="s">
        <v>29</v>
      </c>
      <c r="C112" s="35">
        <v>0.60416666666666663</v>
      </c>
      <c r="D112" s="35">
        <v>0.70833333333333337</v>
      </c>
      <c r="E112" s="35">
        <f t="shared" ref="E112:E113" si="7">D112-C112</f>
        <v>0.10416666666666674</v>
      </c>
      <c r="F112" s="2" t="s">
        <v>202</v>
      </c>
      <c r="G112" s="2" t="s">
        <v>203</v>
      </c>
      <c r="H112" s="25" t="s">
        <v>199</v>
      </c>
    </row>
    <row r="113" spans="1:8" hidden="1" outlineLevel="2" x14ac:dyDescent="0.3">
      <c r="A113" s="36">
        <v>45275</v>
      </c>
      <c r="B113" s="17" t="s">
        <v>31</v>
      </c>
      <c r="C113" s="37">
        <v>0.60416666666666663</v>
      </c>
      <c r="D113" s="37">
        <v>0.70833333333333337</v>
      </c>
      <c r="E113" s="37">
        <f t="shared" si="7"/>
        <v>0.10416666666666674</v>
      </c>
      <c r="F113" s="54" t="s">
        <v>201</v>
      </c>
      <c r="G113" s="17" t="s">
        <v>7</v>
      </c>
      <c r="H113" s="54" t="s">
        <v>200</v>
      </c>
    </row>
    <row r="114" spans="1:8" hidden="1" outlineLevel="1" collapsed="1" x14ac:dyDescent="0.3">
      <c r="A114" s="12" t="s">
        <v>205</v>
      </c>
      <c r="B114" s="38"/>
      <c r="C114" s="38"/>
      <c r="D114" s="38"/>
      <c r="E114" s="38"/>
      <c r="F114" s="38"/>
      <c r="G114" s="38"/>
      <c r="H114" s="55" t="s">
        <v>206</v>
      </c>
    </row>
    <row r="115" spans="1:8" hidden="1" outlineLevel="1" x14ac:dyDescent="0.3">
      <c r="A115" s="12" t="s">
        <v>207</v>
      </c>
      <c r="B115" s="38"/>
      <c r="C115" s="38"/>
      <c r="D115" s="38"/>
      <c r="E115" s="38"/>
      <c r="F115" s="38"/>
      <c r="G115" s="38"/>
      <c r="H115" s="18" t="s">
        <v>208</v>
      </c>
    </row>
    <row r="116" spans="1:8" ht="72" hidden="1" outlineLevel="1" x14ac:dyDescent="0.3">
      <c r="A116" s="34">
        <v>45286</v>
      </c>
      <c r="B116" s="2" t="s">
        <v>29</v>
      </c>
      <c r="C116" s="35">
        <v>0.4375</v>
      </c>
      <c r="D116" s="35">
        <v>0.60416666666666663</v>
      </c>
      <c r="E116" s="35">
        <f>D116-C116</f>
        <v>0.16666666666666663</v>
      </c>
      <c r="F116" s="45" t="s">
        <v>210</v>
      </c>
      <c r="G116" s="2" t="s">
        <v>6</v>
      </c>
      <c r="H116" s="45" t="s">
        <v>209</v>
      </c>
    </row>
    <row r="117" spans="1:8" ht="57.6" hidden="1" outlineLevel="1" x14ac:dyDescent="0.3">
      <c r="A117" s="36">
        <v>45286</v>
      </c>
      <c r="B117" s="17" t="s">
        <v>29</v>
      </c>
      <c r="C117" s="37">
        <v>0.75</v>
      </c>
      <c r="D117" s="37">
        <v>0.90972222222222221</v>
      </c>
      <c r="E117" s="37">
        <f>D117-C117</f>
        <v>0.15972222222222221</v>
      </c>
      <c r="F117" s="54" t="s">
        <v>211</v>
      </c>
      <c r="G117" s="17" t="s">
        <v>6</v>
      </c>
      <c r="H117" s="54" t="s">
        <v>212</v>
      </c>
    </row>
    <row r="118" spans="1:8" ht="43.2" hidden="1" outlineLevel="1" x14ac:dyDescent="0.3">
      <c r="A118" s="34">
        <v>45287</v>
      </c>
      <c r="B118" s="2" t="s">
        <v>29</v>
      </c>
      <c r="C118" s="35">
        <v>0.41666666666666669</v>
      </c>
      <c r="D118" s="35">
        <v>0.5</v>
      </c>
      <c r="E118" s="35">
        <f>D118-C118</f>
        <v>8.3333333333333315E-2</v>
      </c>
      <c r="F118" s="45" t="s">
        <v>214</v>
      </c>
      <c r="G118" s="2" t="s">
        <v>6</v>
      </c>
      <c r="H118" s="45" t="s">
        <v>212</v>
      </c>
    </row>
    <row r="119" spans="1:8" hidden="1" outlineLevel="1" x14ac:dyDescent="0.3">
      <c r="A119" s="36">
        <v>45287</v>
      </c>
      <c r="B119" s="17" t="s">
        <v>29</v>
      </c>
      <c r="C119" s="37">
        <v>0.625</v>
      </c>
      <c r="D119" s="37">
        <v>0.70833333333333337</v>
      </c>
      <c r="E119" s="37">
        <f>D119-C119</f>
        <v>8.333333333333337E-2</v>
      </c>
      <c r="F119" s="17" t="s">
        <v>213</v>
      </c>
      <c r="G119" s="17" t="s">
        <v>6</v>
      </c>
      <c r="H119" s="17" t="s">
        <v>56</v>
      </c>
    </row>
    <row r="120" spans="1:8" collapsed="1" x14ac:dyDescent="0.3">
      <c r="A120" s="62">
        <v>2024</v>
      </c>
      <c r="B120" s="56"/>
      <c r="C120" s="57"/>
      <c r="D120" s="57"/>
      <c r="E120" s="57"/>
      <c r="F120" s="56"/>
      <c r="G120" s="56"/>
      <c r="H120" s="58"/>
    </row>
    <row r="121" spans="1:8" x14ac:dyDescent="0.3">
      <c r="A121" s="64" t="s">
        <v>240</v>
      </c>
      <c r="B121" s="65"/>
      <c r="C121" s="66"/>
      <c r="D121" s="66"/>
      <c r="E121" s="66"/>
      <c r="F121" s="65"/>
      <c r="G121" s="65"/>
      <c r="H121" s="67"/>
    </row>
    <row r="122" spans="1:8" hidden="1" outlineLevel="1" x14ac:dyDescent="0.3">
      <c r="A122" s="50" t="s">
        <v>215</v>
      </c>
      <c r="B122" s="51"/>
      <c r="C122" s="51"/>
      <c r="D122" s="51"/>
      <c r="E122" s="51"/>
      <c r="F122" s="51"/>
      <c r="G122" s="51"/>
      <c r="H122" s="52" t="s">
        <v>217</v>
      </c>
    </row>
    <row r="123" spans="1:8" hidden="1" outlineLevel="1" x14ac:dyDescent="0.3">
      <c r="A123" s="50" t="s">
        <v>216</v>
      </c>
      <c r="B123" s="51"/>
      <c r="C123" s="51"/>
      <c r="D123" s="51"/>
      <c r="E123" s="51"/>
      <c r="F123" s="51"/>
      <c r="G123" s="51"/>
      <c r="H123" s="52" t="s">
        <v>218</v>
      </c>
    </row>
    <row r="124" spans="1:8" hidden="1" outlineLevel="2" x14ac:dyDescent="0.3">
      <c r="A124" s="34">
        <v>45300</v>
      </c>
      <c r="B124" s="2" t="s">
        <v>30</v>
      </c>
      <c r="C124" s="35">
        <v>0.52777777777777779</v>
      </c>
      <c r="D124" s="35">
        <v>0.68055555555555547</v>
      </c>
      <c r="E124" s="35">
        <f>D124-C124</f>
        <v>0.15277777777777768</v>
      </c>
      <c r="F124" s="2" t="s">
        <v>108</v>
      </c>
      <c r="G124" s="2" t="s">
        <v>5</v>
      </c>
      <c r="H124" s="2" t="s">
        <v>222</v>
      </c>
    </row>
    <row r="125" spans="1:8" hidden="1" outlineLevel="2" x14ac:dyDescent="0.3">
      <c r="A125" s="36">
        <v>45300</v>
      </c>
      <c r="B125" s="17" t="s">
        <v>29</v>
      </c>
      <c r="C125" s="37">
        <v>0.52777777777777779</v>
      </c>
      <c r="D125" s="37">
        <v>0.68055555555555547</v>
      </c>
      <c r="E125" s="37">
        <f t="shared" ref="E125:E128" si="8">D125-C125</f>
        <v>0.15277777777777768</v>
      </c>
      <c r="F125" s="17" t="s">
        <v>108</v>
      </c>
      <c r="G125" s="17" t="s">
        <v>6</v>
      </c>
      <c r="H125" s="17" t="s">
        <v>62</v>
      </c>
    </row>
    <row r="126" spans="1:8" hidden="1" outlineLevel="2" x14ac:dyDescent="0.3">
      <c r="A126" s="34">
        <v>45300</v>
      </c>
      <c r="B126" s="2" t="s">
        <v>31</v>
      </c>
      <c r="C126" s="35">
        <v>0.52777777777777779</v>
      </c>
      <c r="D126" s="35">
        <v>0.68055555555555547</v>
      </c>
      <c r="E126" s="35">
        <f t="shared" si="8"/>
        <v>0.15277777777777768</v>
      </c>
      <c r="F126" s="2" t="s">
        <v>108</v>
      </c>
      <c r="G126" s="2" t="s">
        <v>7</v>
      </c>
      <c r="H126" s="2" t="s">
        <v>223</v>
      </c>
    </row>
    <row r="127" spans="1:8" ht="43.2" hidden="1" outlineLevel="2" x14ac:dyDescent="0.3">
      <c r="A127" s="36">
        <v>45303</v>
      </c>
      <c r="B127" s="17" t="s">
        <v>29</v>
      </c>
      <c r="C127" s="37">
        <v>0.60416666666666663</v>
      </c>
      <c r="D127" s="37">
        <v>0.68055555555555547</v>
      </c>
      <c r="E127" s="37">
        <f t="shared" si="8"/>
        <v>7.638888888888884E-2</v>
      </c>
      <c r="F127" s="54" t="s">
        <v>219</v>
      </c>
      <c r="G127" s="17" t="s">
        <v>221</v>
      </c>
      <c r="H127" s="17" t="s">
        <v>62</v>
      </c>
    </row>
    <row r="128" spans="1:8" ht="28.8" hidden="1" outlineLevel="2" x14ac:dyDescent="0.3">
      <c r="A128" s="34">
        <v>45304</v>
      </c>
      <c r="B128" s="2" t="s">
        <v>31</v>
      </c>
      <c r="C128" s="35">
        <v>0.41666666666666669</v>
      </c>
      <c r="D128" s="35">
        <v>0.60416666666666663</v>
      </c>
      <c r="E128" s="35">
        <f t="shared" si="8"/>
        <v>0.18749999999999994</v>
      </c>
      <c r="F128" s="45" t="s">
        <v>220</v>
      </c>
      <c r="G128" s="2" t="s">
        <v>7</v>
      </c>
      <c r="H128" s="2" t="s">
        <v>224</v>
      </c>
    </row>
    <row r="129" spans="1:8" hidden="1" outlineLevel="1" collapsed="1" x14ac:dyDescent="0.3">
      <c r="A129" s="12" t="s">
        <v>225</v>
      </c>
      <c r="B129" s="38"/>
      <c r="C129" s="38"/>
      <c r="D129" s="38"/>
      <c r="E129" s="38"/>
      <c r="F129" s="38"/>
      <c r="G129" s="38"/>
      <c r="H129" s="18" t="s">
        <v>231</v>
      </c>
    </row>
    <row r="130" spans="1:8" hidden="1" outlineLevel="2" x14ac:dyDescent="0.3">
      <c r="A130" s="34">
        <v>45310</v>
      </c>
      <c r="B130" s="2" t="s">
        <v>30</v>
      </c>
      <c r="C130" s="35">
        <v>0.52777777777777779</v>
      </c>
      <c r="D130" s="35">
        <v>0.73611111111111116</v>
      </c>
      <c r="E130" s="35">
        <f>D130-C130</f>
        <v>0.20833333333333337</v>
      </c>
      <c r="F130" s="2" t="s">
        <v>61</v>
      </c>
      <c r="G130" s="2" t="s">
        <v>5</v>
      </c>
      <c r="H130" s="2" t="s">
        <v>222</v>
      </c>
    </row>
    <row r="131" spans="1:8" ht="28.8" hidden="1" outlineLevel="2" x14ac:dyDescent="0.3">
      <c r="A131" s="36">
        <v>45310</v>
      </c>
      <c r="B131" s="17" t="s">
        <v>29</v>
      </c>
      <c r="C131" s="37">
        <v>0.52777777777777779</v>
      </c>
      <c r="D131" s="37">
        <v>0.73611111111111116</v>
      </c>
      <c r="E131" s="37">
        <f t="shared" ref="E131:E132" si="9">D131-C131</f>
        <v>0.20833333333333337</v>
      </c>
      <c r="F131" s="54" t="s">
        <v>226</v>
      </c>
      <c r="G131" s="17" t="s">
        <v>6</v>
      </c>
      <c r="H131" s="17" t="s">
        <v>228</v>
      </c>
    </row>
    <row r="132" spans="1:8" ht="28.8" hidden="1" outlineLevel="2" x14ac:dyDescent="0.3">
      <c r="A132" s="34">
        <v>45310</v>
      </c>
      <c r="B132" s="2" t="s">
        <v>31</v>
      </c>
      <c r="C132" s="35">
        <v>0.52777777777777779</v>
      </c>
      <c r="D132" s="35">
        <v>0.73611111111111116</v>
      </c>
      <c r="E132" s="35">
        <f t="shared" si="9"/>
        <v>0.20833333333333337</v>
      </c>
      <c r="F132" s="45" t="s">
        <v>227</v>
      </c>
      <c r="G132" s="2" t="s">
        <v>7</v>
      </c>
      <c r="H132" s="2" t="s">
        <v>229</v>
      </c>
    </row>
    <row r="133" spans="1:8" hidden="1" outlineLevel="1" collapsed="1" x14ac:dyDescent="0.3">
      <c r="A133" s="12" t="s">
        <v>230</v>
      </c>
      <c r="B133" s="13"/>
      <c r="C133" s="13"/>
      <c r="D133" s="13"/>
      <c r="E133" s="13"/>
      <c r="F133" s="13"/>
      <c r="G133" s="13"/>
      <c r="H133" s="63" t="s">
        <v>232</v>
      </c>
    </row>
    <row r="134" spans="1:8" hidden="1" outlineLevel="2" x14ac:dyDescent="0.3">
      <c r="A134" s="34">
        <v>45316</v>
      </c>
      <c r="B134" s="2" t="s">
        <v>29</v>
      </c>
      <c r="C134" s="35">
        <v>0.60416666666666663</v>
      </c>
      <c r="D134" s="35">
        <v>0.71527777777777779</v>
      </c>
      <c r="E134" s="35">
        <f>D134-C134</f>
        <v>0.11111111111111116</v>
      </c>
      <c r="F134" s="2" t="s">
        <v>235</v>
      </c>
      <c r="G134" s="2" t="s">
        <v>6</v>
      </c>
      <c r="H134" s="2" t="s">
        <v>238</v>
      </c>
    </row>
    <row r="135" spans="1:8" hidden="1" outlineLevel="2" x14ac:dyDescent="0.3">
      <c r="A135" s="36">
        <v>45316</v>
      </c>
      <c r="B135" s="17" t="s">
        <v>31</v>
      </c>
      <c r="C135" s="37">
        <v>0.60416666666666663</v>
      </c>
      <c r="D135" s="37">
        <v>0.71527777777777779</v>
      </c>
      <c r="E135" s="37">
        <f t="shared" ref="E135:E139" si="10">D135-C135</f>
        <v>0.11111111111111116</v>
      </c>
      <c r="F135" s="17" t="s">
        <v>229</v>
      </c>
      <c r="G135" s="17" t="s">
        <v>7</v>
      </c>
      <c r="H135" s="17" t="s">
        <v>239</v>
      </c>
    </row>
    <row r="136" spans="1:8" hidden="1" outlineLevel="2" x14ac:dyDescent="0.3">
      <c r="A136" s="34">
        <v>45317</v>
      </c>
      <c r="B136" s="2" t="s">
        <v>30</v>
      </c>
      <c r="C136" s="35">
        <v>0.52777777777777779</v>
      </c>
      <c r="D136" s="35">
        <v>0.68055555555555547</v>
      </c>
      <c r="E136" s="35">
        <f t="shared" si="10"/>
        <v>0.15277777777777768</v>
      </c>
      <c r="F136" s="25" t="s">
        <v>222</v>
      </c>
      <c r="G136" s="2" t="s">
        <v>5</v>
      </c>
      <c r="H136" s="2" t="s">
        <v>222</v>
      </c>
    </row>
    <row r="137" spans="1:8" hidden="1" outlineLevel="2" x14ac:dyDescent="0.3">
      <c r="A137" s="36">
        <v>45317</v>
      </c>
      <c r="B137" s="17" t="s">
        <v>29</v>
      </c>
      <c r="C137" s="37">
        <v>0.52777777777777779</v>
      </c>
      <c r="D137" s="37">
        <v>0.68055555555555547</v>
      </c>
      <c r="E137" s="37">
        <f t="shared" si="10"/>
        <v>0.15277777777777768</v>
      </c>
      <c r="F137" s="17" t="s">
        <v>236</v>
      </c>
      <c r="G137" s="17" t="s">
        <v>6</v>
      </c>
      <c r="H137" s="17" t="s">
        <v>238</v>
      </c>
    </row>
    <row r="138" spans="1:8" ht="28.8" hidden="1" outlineLevel="2" x14ac:dyDescent="0.3">
      <c r="A138" s="34">
        <v>45317</v>
      </c>
      <c r="B138" s="2" t="s">
        <v>31</v>
      </c>
      <c r="C138" s="35">
        <v>0.52777777777777779</v>
      </c>
      <c r="D138" s="35">
        <v>0.68055555555555547</v>
      </c>
      <c r="E138" s="35">
        <f t="shared" si="10"/>
        <v>0.15277777777777768</v>
      </c>
      <c r="F138" s="45" t="s">
        <v>237</v>
      </c>
      <c r="G138" s="2" t="s">
        <v>7</v>
      </c>
      <c r="H138" s="2" t="s">
        <v>239</v>
      </c>
    </row>
    <row r="139" spans="1:8" hidden="1" outlineLevel="2" x14ac:dyDescent="0.3">
      <c r="A139" s="68">
        <v>45318</v>
      </c>
      <c r="B139" s="17" t="s">
        <v>31</v>
      </c>
      <c r="C139" s="69">
        <v>0.58333333333333337</v>
      </c>
      <c r="D139" s="69">
        <v>0.6875</v>
      </c>
      <c r="E139" s="37">
        <f t="shared" si="10"/>
        <v>0.10416666666666663</v>
      </c>
      <c r="F139" s="70" t="s">
        <v>241</v>
      </c>
      <c r="G139" s="17" t="s">
        <v>7</v>
      </c>
      <c r="H139" s="17" t="s">
        <v>242</v>
      </c>
    </row>
    <row r="140" spans="1:8" hidden="1" outlineLevel="1" collapsed="1" x14ac:dyDescent="0.3">
      <c r="A140" s="47" t="s">
        <v>243</v>
      </c>
      <c r="B140" s="46"/>
      <c r="C140" s="46"/>
      <c r="D140" s="46"/>
      <c r="E140" s="46"/>
      <c r="F140" s="46"/>
      <c r="G140" s="46"/>
      <c r="H140" s="48" t="s">
        <v>247</v>
      </c>
    </row>
    <row r="141" spans="1:8" hidden="1" outlineLevel="1" x14ac:dyDescent="0.3">
      <c r="A141" s="39">
        <v>45321</v>
      </c>
      <c r="B141" s="25" t="s">
        <v>30</v>
      </c>
      <c r="C141" s="40">
        <v>0.52777777777777779</v>
      </c>
      <c r="D141" s="40">
        <v>0.68055555555555547</v>
      </c>
      <c r="E141" s="40">
        <f>D141-C141</f>
        <v>0.15277777777777768</v>
      </c>
      <c r="F141" s="25" t="s">
        <v>244</v>
      </c>
      <c r="G141" s="25" t="s">
        <v>5</v>
      </c>
      <c r="H141" s="25" t="s">
        <v>246</v>
      </c>
    </row>
    <row r="142" spans="1:8" hidden="1" outlineLevel="1" x14ac:dyDescent="0.3">
      <c r="A142" s="36">
        <v>45321</v>
      </c>
      <c r="B142" s="17" t="s">
        <v>31</v>
      </c>
      <c r="C142" s="37">
        <v>0.52777777777777779</v>
      </c>
      <c r="D142" s="37">
        <v>0.68055555555555547</v>
      </c>
      <c r="E142" s="37">
        <f>D142-C142</f>
        <v>0.15277777777777768</v>
      </c>
      <c r="F142" s="17" t="s">
        <v>241</v>
      </c>
      <c r="G142" s="17" t="s">
        <v>7</v>
      </c>
      <c r="H142" s="17" t="s">
        <v>245</v>
      </c>
    </row>
    <row r="143" spans="1:8" collapsed="1" x14ac:dyDescent="0.3">
      <c r="A143" s="3" t="s">
        <v>248</v>
      </c>
      <c r="B143" s="41"/>
      <c r="C143" s="41"/>
      <c r="D143" s="41"/>
      <c r="E143" s="41"/>
      <c r="F143" s="41"/>
      <c r="G143" s="41"/>
      <c r="H143" s="42"/>
    </row>
    <row r="144" spans="1:8" x14ac:dyDescent="0.3">
      <c r="A144" s="47" t="s">
        <v>243</v>
      </c>
      <c r="B144" s="46"/>
      <c r="C144" s="46"/>
      <c r="D144" s="46"/>
      <c r="E144" s="46"/>
      <c r="F144" s="46"/>
      <c r="G144" s="46"/>
      <c r="H144" s="48" t="s">
        <v>249</v>
      </c>
    </row>
    <row r="145" spans="1:8" hidden="1" outlineLevel="1" x14ac:dyDescent="0.3">
      <c r="A145" s="34">
        <v>45324</v>
      </c>
      <c r="B145" s="2" t="s">
        <v>30</v>
      </c>
      <c r="C145" s="35">
        <v>0.60416666666666663</v>
      </c>
      <c r="D145" s="35">
        <v>0.68055555555555547</v>
      </c>
      <c r="E145" s="35">
        <f>D145-C145</f>
        <v>7.638888888888884E-2</v>
      </c>
      <c r="F145" s="2" t="s">
        <v>250</v>
      </c>
      <c r="G145" s="2" t="s">
        <v>5</v>
      </c>
      <c r="H145" s="2" t="s">
        <v>251</v>
      </c>
    </row>
    <row r="146" spans="1:8" ht="28.8" hidden="1" outlineLevel="1" x14ac:dyDescent="0.3">
      <c r="A146" s="36">
        <v>45324</v>
      </c>
      <c r="B146" s="17" t="s">
        <v>29</v>
      </c>
      <c r="C146" s="37">
        <v>0.60416666666666663</v>
      </c>
      <c r="D146" s="37">
        <v>0.68055555555555547</v>
      </c>
      <c r="E146" s="37">
        <f t="shared" ref="E146:E147" si="11">D146-C146</f>
        <v>7.638888888888884E-2</v>
      </c>
      <c r="F146" s="17" t="s">
        <v>252</v>
      </c>
      <c r="G146" s="17" t="s">
        <v>6</v>
      </c>
      <c r="H146" s="54" t="s">
        <v>253</v>
      </c>
    </row>
    <row r="147" spans="1:8" ht="28.8" hidden="1" outlineLevel="1" x14ac:dyDescent="0.3">
      <c r="A147" s="34">
        <v>45324</v>
      </c>
      <c r="B147" s="2" t="s">
        <v>31</v>
      </c>
      <c r="C147" s="35">
        <v>0.60416666666666663</v>
      </c>
      <c r="D147" s="35">
        <v>0.68055555555555547</v>
      </c>
      <c r="E147" s="35">
        <f t="shared" si="11"/>
        <v>7.638888888888884E-2</v>
      </c>
      <c r="F147" s="45" t="s">
        <v>197</v>
      </c>
      <c r="G147" s="2" t="s">
        <v>7</v>
      </c>
      <c r="H147" s="2" t="s">
        <v>85</v>
      </c>
    </row>
    <row r="148" spans="1:8" hidden="1" outlineLevel="1" x14ac:dyDescent="0.3">
      <c r="A148" s="36">
        <v>45325</v>
      </c>
      <c r="B148" s="17" t="s">
        <v>29</v>
      </c>
      <c r="C148" s="37">
        <v>0.41666666666666669</v>
      </c>
      <c r="D148" s="37">
        <v>0.45833333333333331</v>
      </c>
      <c r="E148" s="37">
        <f>D148-C148</f>
        <v>4.166666666666663E-2</v>
      </c>
      <c r="F148" s="54" t="s">
        <v>256</v>
      </c>
      <c r="G148" s="17" t="s">
        <v>6</v>
      </c>
      <c r="H148" s="17" t="s">
        <v>14</v>
      </c>
    </row>
    <row r="149" spans="1:8" hidden="1" outlineLevel="1" x14ac:dyDescent="0.3">
      <c r="A149" s="39">
        <v>45325</v>
      </c>
      <c r="B149" s="25" t="s">
        <v>31</v>
      </c>
      <c r="C149" s="40">
        <v>0.5</v>
      </c>
      <c r="D149" s="40">
        <v>0.54166666666666663</v>
      </c>
      <c r="E149" s="72">
        <f>D149-C149</f>
        <v>4.166666666666663E-2</v>
      </c>
      <c r="F149" s="71" t="s">
        <v>257</v>
      </c>
      <c r="G149" s="25" t="s">
        <v>7</v>
      </c>
      <c r="H149" s="25" t="s">
        <v>257</v>
      </c>
    </row>
    <row r="150" spans="1:8" collapsed="1" x14ac:dyDescent="0.3">
      <c r="A150" s="47" t="s">
        <v>254</v>
      </c>
      <c r="B150" s="46"/>
      <c r="C150" s="46"/>
      <c r="D150" s="46"/>
      <c r="E150" s="46"/>
      <c r="F150" s="46"/>
      <c r="G150" s="46"/>
      <c r="H150" s="48" t="s">
        <v>255</v>
      </c>
    </row>
    <row r="151" spans="1:8" hidden="1" outlineLevel="1" x14ac:dyDescent="0.3">
      <c r="A151" s="34">
        <v>45330</v>
      </c>
      <c r="B151" s="2" t="s">
        <v>29</v>
      </c>
      <c r="C151" s="35">
        <v>0.58333333333333337</v>
      </c>
      <c r="D151" s="35">
        <v>0.625</v>
      </c>
      <c r="E151" s="35">
        <f>D151-C151</f>
        <v>4.166666666666663E-2</v>
      </c>
      <c r="F151" s="71" t="s">
        <v>256</v>
      </c>
      <c r="G151" s="2" t="s">
        <v>6</v>
      </c>
      <c r="H151" s="2" t="s">
        <v>14</v>
      </c>
    </row>
    <row r="152" spans="1:8" hidden="1" outlineLevel="1" x14ac:dyDescent="0.3">
      <c r="A152" s="36">
        <v>45332</v>
      </c>
      <c r="B152" s="17" t="s">
        <v>29</v>
      </c>
      <c r="C152" s="37">
        <v>0.54166666666666663</v>
      </c>
      <c r="D152" s="37">
        <v>0.60416666666666663</v>
      </c>
      <c r="E152" s="37">
        <f>D152-C152</f>
        <v>6.25E-2</v>
      </c>
      <c r="F152" s="54" t="s">
        <v>256</v>
      </c>
      <c r="G152" s="17" t="s">
        <v>6</v>
      </c>
      <c r="H152" s="17" t="s">
        <v>14</v>
      </c>
    </row>
    <row r="153" spans="1:8" collapsed="1" x14ac:dyDescent="0.3">
      <c r="A153" s="73" t="s">
        <v>262</v>
      </c>
      <c r="B153" s="46"/>
      <c r="C153" s="74"/>
      <c r="D153" s="74"/>
      <c r="E153" s="74"/>
      <c r="F153" s="75"/>
      <c r="G153" s="46"/>
      <c r="H153" s="48" t="s">
        <v>263</v>
      </c>
    </row>
    <row r="154" spans="1:8" ht="57.6" x14ac:dyDescent="0.3">
      <c r="A154" s="34">
        <v>45335</v>
      </c>
      <c r="B154" s="2" t="s">
        <v>29</v>
      </c>
      <c r="C154" s="35">
        <v>0.41666666666666669</v>
      </c>
      <c r="D154" s="35">
        <v>0.68055555555555547</v>
      </c>
      <c r="E154" s="35">
        <f>D154-C154</f>
        <v>0.26388888888888878</v>
      </c>
      <c r="F154" s="45" t="s">
        <v>258</v>
      </c>
      <c r="G154" s="2" t="s">
        <v>6</v>
      </c>
      <c r="H154" s="45" t="s">
        <v>260</v>
      </c>
    </row>
    <row r="155" spans="1:8" ht="43.2" x14ac:dyDescent="0.3">
      <c r="A155" s="36">
        <v>45335</v>
      </c>
      <c r="B155" s="17" t="s">
        <v>31</v>
      </c>
      <c r="C155" s="37">
        <v>0.41666666666666669</v>
      </c>
      <c r="D155" s="37">
        <v>0.68055555555555547</v>
      </c>
      <c r="E155" s="37">
        <f>D155-C155</f>
        <v>0.26388888888888878</v>
      </c>
      <c r="F155" s="54" t="s">
        <v>259</v>
      </c>
      <c r="G155" s="17" t="s">
        <v>7</v>
      </c>
      <c r="H155" s="54" t="s">
        <v>261</v>
      </c>
    </row>
    <row r="156" spans="1:8" ht="28.8" x14ac:dyDescent="0.3">
      <c r="A156" s="39">
        <v>45338</v>
      </c>
      <c r="B156" s="25" t="s">
        <v>29</v>
      </c>
      <c r="C156" s="40">
        <v>0.52777777777777779</v>
      </c>
      <c r="D156" s="40">
        <v>0.68055555555555547</v>
      </c>
      <c r="E156" s="40">
        <f t="shared" ref="E156:E157" si="12">D156-C156</f>
        <v>0.15277777777777768</v>
      </c>
      <c r="F156" s="71" t="s">
        <v>264</v>
      </c>
      <c r="G156" s="25" t="s">
        <v>6</v>
      </c>
      <c r="H156" s="25" t="s">
        <v>265</v>
      </c>
    </row>
    <row r="157" spans="1:8" ht="28.8" x14ac:dyDescent="0.3">
      <c r="A157" s="36">
        <v>45338</v>
      </c>
      <c r="B157" s="17" t="s">
        <v>31</v>
      </c>
      <c r="C157" s="37">
        <v>0.52777777777777779</v>
      </c>
      <c r="D157" s="37">
        <v>0.68055555555555547</v>
      </c>
      <c r="E157" s="37">
        <f t="shared" si="12"/>
        <v>0.15277777777777768</v>
      </c>
      <c r="F157" s="54" t="s">
        <v>197</v>
      </c>
      <c r="G157" s="17" t="s">
        <v>7</v>
      </c>
      <c r="H157" s="54" t="s">
        <v>266</v>
      </c>
    </row>
    <row r="158" spans="1:8" x14ac:dyDescent="0.3">
      <c r="A158" s="47" t="s">
        <v>267</v>
      </c>
      <c r="B158" s="46"/>
      <c r="C158" s="46"/>
      <c r="D158" s="46"/>
      <c r="E158" s="46"/>
      <c r="F158" s="46"/>
      <c r="G158" s="46"/>
      <c r="H158" s="48" t="s">
        <v>268</v>
      </c>
    </row>
    <row r="159" spans="1:8" x14ac:dyDescent="0.3">
      <c r="A159" s="34">
        <v>45341</v>
      </c>
      <c r="B159" s="2" t="s">
        <v>29</v>
      </c>
      <c r="C159" s="35">
        <v>0.33333333333333331</v>
      </c>
      <c r="D159" s="35">
        <v>0.68055555555555547</v>
      </c>
      <c r="E159" s="35">
        <f>D159-C159</f>
        <v>0.34722222222222215</v>
      </c>
      <c r="F159" s="2" t="s">
        <v>270</v>
      </c>
      <c r="G159" s="2" t="s">
        <v>6</v>
      </c>
      <c r="H159" s="2" t="s">
        <v>269</v>
      </c>
    </row>
    <row r="160" spans="1:8" x14ac:dyDescent="0.3">
      <c r="A160" s="36">
        <v>45341</v>
      </c>
      <c r="B160" s="17" t="s">
        <v>30</v>
      </c>
      <c r="C160" s="37">
        <v>0.33333333333333331</v>
      </c>
      <c r="D160" s="37">
        <v>0.68055555555555547</v>
      </c>
      <c r="E160" s="37">
        <f>D160-C160</f>
        <v>0.34722222222222215</v>
      </c>
      <c r="F160" s="54" t="s">
        <v>134</v>
      </c>
      <c r="G160" s="17" t="s">
        <v>5</v>
      </c>
      <c r="H160" s="17" t="s">
        <v>273</v>
      </c>
    </row>
    <row r="161" spans="1:8" ht="28.8" x14ac:dyDescent="0.3">
      <c r="A161" s="34">
        <v>45341</v>
      </c>
      <c r="B161" s="2" t="s">
        <v>31</v>
      </c>
      <c r="C161" s="35">
        <v>0.33333333333333331</v>
      </c>
      <c r="D161" s="35">
        <v>0.68055555555555547</v>
      </c>
      <c r="E161" s="35">
        <f>D161-C161</f>
        <v>0.34722222222222215</v>
      </c>
      <c r="F161" s="45" t="s">
        <v>271</v>
      </c>
      <c r="G161" s="2" t="s">
        <v>7</v>
      </c>
      <c r="H161" s="45" t="s">
        <v>272</v>
      </c>
    </row>
  </sheetData>
  <phoneticPr fontId="2" type="noConversion"/>
  <pageMargins left="0.7" right="0.7" top="0.78740157499999996" bottom="0.78740157499999996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D3D4-2336-4726-8B1B-62D38CE01E0E}">
  <dimension ref="A1:F16"/>
  <sheetViews>
    <sheetView zoomScale="85" zoomScaleNormal="85" workbookViewId="0">
      <selection activeCell="M12" sqref="M12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7.88671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1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9</v>
      </c>
      <c r="D5" s="4" t="s">
        <v>73</v>
      </c>
    </row>
    <row r="6" spans="1:6" x14ac:dyDescent="0.3">
      <c r="A6" s="2" t="s">
        <v>29</v>
      </c>
      <c r="B6" s="2">
        <v>5</v>
      </c>
      <c r="C6" s="2">
        <f xml:space="preserve"> 180 -B6</f>
        <v>175</v>
      </c>
      <c r="D6" s="2">
        <v>5</v>
      </c>
    </row>
    <row r="7" spans="1:6" x14ac:dyDescent="0.3">
      <c r="A7" s="6" t="s">
        <v>30</v>
      </c>
      <c r="B7" s="6">
        <v>3.8</v>
      </c>
      <c r="C7" s="6">
        <f t="shared" ref="C7:C8" si="0" xml:space="preserve"> 180 -B7</f>
        <v>176.2</v>
      </c>
      <c r="D7" s="6">
        <v>3.8</v>
      </c>
    </row>
    <row r="8" spans="1:6" x14ac:dyDescent="0.3">
      <c r="A8" s="2" t="s">
        <v>31</v>
      </c>
      <c r="B8" s="2">
        <v>3.8</v>
      </c>
      <c r="C8" s="2">
        <f t="shared" si="0"/>
        <v>176.2</v>
      </c>
      <c r="D8" s="2">
        <v>3.8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v>3.8</v>
      </c>
      <c r="C12" s="2">
        <v>0</v>
      </c>
      <c r="D12" s="2">
        <f>'Week 1'!B12-'Week 1'!C12</f>
        <v>3.8</v>
      </c>
      <c r="E12" s="2">
        <f>B12</f>
        <v>3.8</v>
      </c>
      <c r="F12" s="2">
        <v>5</v>
      </c>
    </row>
    <row r="13" spans="1:6" x14ac:dyDescent="0.3">
      <c r="A13" s="6" t="s">
        <v>6</v>
      </c>
      <c r="B13" s="6">
        <v>3.8</v>
      </c>
      <c r="C13" s="6">
        <v>0</v>
      </c>
      <c r="D13" s="6">
        <f>'Week 1'!B13-'Week 1'!C13</f>
        <v>3.8</v>
      </c>
      <c r="E13" s="6">
        <f t="shared" ref="E13:E16" si="1">B13</f>
        <v>3.8</v>
      </c>
      <c r="F13" s="6">
        <v>5</v>
      </c>
    </row>
    <row r="14" spans="1:6" x14ac:dyDescent="0.3">
      <c r="A14" s="2" t="s">
        <v>7</v>
      </c>
      <c r="B14" s="2">
        <v>3.8</v>
      </c>
      <c r="C14" s="2">
        <v>0</v>
      </c>
      <c r="D14" s="2">
        <f>'Week 1'!B14-'Week 1'!C14</f>
        <v>3.8</v>
      </c>
      <c r="E14" s="2">
        <f t="shared" si="1"/>
        <v>3.8</v>
      </c>
      <c r="F14" s="2">
        <v>5</v>
      </c>
    </row>
    <row r="15" spans="1:6" x14ac:dyDescent="0.3">
      <c r="A15" s="6" t="s">
        <v>22</v>
      </c>
      <c r="B15" s="6">
        <v>3</v>
      </c>
      <c r="C15" s="6">
        <v>1.1599999999999999</v>
      </c>
      <c r="D15" s="6">
        <f>'Week 1'!B15-'Week 1'!C15</f>
        <v>1.84</v>
      </c>
      <c r="E15" s="6">
        <f t="shared" si="1"/>
        <v>3</v>
      </c>
      <c r="F15" s="6">
        <v>20</v>
      </c>
    </row>
    <row r="16" spans="1:6" x14ac:dyDescent="0.3">
      <c r="A16" s="2" t="s">
        <v>23</v>
      </c>
      <c r="B16" s="2">
        <v>0</v>
      </c>
      <c r="C16" s="2">
        <v>0</v>
      </c>
      <c r="D16" s="2">
        <f>'Week 1'!B16-'Week 1'!C16</f>
        <v>0</v>
      </c>
      <c r="E16" s="2">
        <f t="shared" si="1"/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3811-90A3-45BF-BD7B-2E4E20CCA46C}">
  <dimension ref="A1:F16"/>
  <sheetViews>
    <sheetView zoomScale="85" zoomScaleNormal="85" workbookViewId="0">
      <selection activeCell="E5" sqref="E5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17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v>5.7</v>
      </c>
      <c r="C6" s="2">
        <f>B6-'Week 1'!B6</f>
        <v>0.70000000000000018</v>
      </c>
      <c r="D6" s="2">
        <f>'Week 1'!C6 - B6</f>
        <v>169.3</v>
      </c>
      <c r="E6" s="2">
        <f>B6+'Week 1'!B6</f>
        <v>10.7</v>
      </c>
    </row>
    <row r="7" spans="1:6" x14ac:dyDescent="0.3">
      <c r="A7" s="6" t="s">
        <v>30</v>
      </c>
      <c r="B7" s="6">
        <v>4.8</v>
      </c>
      <c r="C7" s="6">
        <f>B7-'Week 1'!B7</f>
        <v>1</v>
      </c>
      <c r="D7" s="6">
        <f>'Week 1'!C7 - B7</f>
        <v>171.39999999999998</v>
      </c>
      <c r="E7" s="6">
        <f>B7+'Week 1'!B7</f>
        <v>8.6</v>
      </c>
    </row>
    <row r="8" spans="1:6" x14ac:dyDescent="0.3">
      <c r="A8" s="2" t="s">
        <v>31</v>
      </c>
      <c r="B8" s="2">
        <v>4.8</v>
      </c>
      <c r="C8" s="2">
        <f>B8-'Week 1'!B8</f>
        <v>1</v>
      </c>
      <c r="D8" s="2">
        <f>'Week 1'!C8 - B8</f>
        <v>171.39999999999998</v>
      </c>
      <c r="E8" s="2">
        <f>B8+'Week 1'!B8</f>
        <v>8.6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v>3.8</v>
      </c>
      <c r="C12" s="2">
        <v>3.8</v>
      </c>
      <c r="D12" s="2">
        <f xml:space="preserve"> B12-C12</f>
        <v>0</v>
      </c>
      <c r="E12" s="25">
        <f>B12+ 'Week 1'!E12</f>
        <v>7.6</v>
      </c>
      <c r="F12" s="2">
        <v>7</v>
      </c>
    </row>
    <row r="13" spans="1:6" x14ac:dyDescent="0.3">
      <c r="A13" s="6" t="s">
        <v>6</v>
      </c>
      <c r="B13" s="6">
        <v>3.8</v>
      </c>
      <c r="C13" s="6">
        <v>3.8</v>
      </c>
      <c r="D13" s="6">
        <f t="shared" ref="D13:D16" si="0" xml:space="preserve"> B13-C13</f>
        <v>0</v>
      </c>
      <c r="E13" s="6">
        <f>B13+ 'Week 1'!E13</f>
        <v>7.6</v>
      </c>
      <c r="F13" s="6">
        <v>15</v>
      </c>
    </row>
    <row r="14" spans="1:6" x14ac:dyDescent="0.3">
      <c r="A14" s="2" t="s">
        <v>7</v>
      </c>
      <c r="B14" s="2">
        <v>3.8</v>
      </c>
      <c r="C14" s="2">
        <v>3.8</v>
      </c>
      <c r="D14" s="2">
        <f t="shared" si="0"/>
        <v>0</v>
      </c>
      <c r="E14" s="25">
        <f>B14+ 'Week 1'!E14</f>
        <v>7.6</v>
      </c>
      <c r="F14" s="2">
        <v>10</v>
      </c>
    </row>
    <row r="15" spans="1:6" x14ac:dyDescent="0.3">
      <c r="A15" s="6" t="s">
        <v>22</v>
      </c>
      <c r="B15" s="6">
        <v>1.1599999999999999</v>
      </c>
      <c r="C15" s="6">
        <v>3</v>
      </c>
      <c r="D15" s="6">
        <f t="shared" si="0"/>
        <v>-1.84</v>
      </c>
      <c r="E15" s="6">
        <f>B15+ 'Week 1'!E15</f>
        <v>4.16</v>
      </c>
      <c r="F15" s="6">
        <v>40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B17+ 'Week 1'!E16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D3AC-3288-43EE-8245-16F49FCBC82C}">
  <dimension ref="A1:F16"/>
  <sheetViews>
    <sheetView zoomScale="85" zoomScaleNormal="85" workbookViewId="0">
      <selection activeCell="I1" sqref="I1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51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v>9.6</v>
      </c>
      <c r="C6" s="2">
        <f>B6-'Week 2'!B6</f>
        <v>3.8999999999999995</v>
      </c>
      <c r="D6" s="2">
        <f>'Week 2'!D6 - B6</f>
        <v>159.70000000000002</v>
      </c>
      <c r="E6" s="2">
        <f>B6+'Week 2'!E6</f>
        <v>20.299999999999997</v>
      </c>
    </row>
    <row r="7" spans="1:6" x14ac:dyDescent="0.3">
      <c r="A7" s="6" t="s">
        <v>30</v>
      </c>
      <c r="B7" s="6">
        <v>10</v>
      </c>
      <c r="C7" s="6">
        <f>B7-'Week 2'!B7</f>
        <v>5.2</v>
      </c>
      <c r="D7" s="6">
        <f>'Week 2'!D7 - B7</f>
        <v>161.39999999999998</v>
      </c>
      <c r="E7" s="6">
        <f>B7+'Week 2'!E7</f>
        <v>18.600000000000001</v>
      </c>
    </row>
    <row r="8" spans="1:6" x14ac:dyDescent="0.3">
      <c r="A8" s="2" t="s">
        <v>31</v>
      </c>
      <c r="B8" s="2">
        <v>7.7</v>
      </c>
      <c r="C8" s="2">
        <f>B8-'Week 2'!B8</f>
        <v>2.9000000000000004</v>
      </c>
      <c r="D8" s="2">
        <f>'Week 2'!D8 - B8</f>
        <v>163.69999999999999</v>
      </c>
      <c r="E8" s="2">
        <f>B8+'Week 2'!E8</f>
        <v>16.3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v>11.1</v>
      </c>
      <c r="C12" s="2">
        <v>3.8</v>
      </c>
      <c r="D12" s="2">
        <f xml:space="preserve"> B12-C12</f>
        <v>7.3</v>
      </c>
      <c r="E12" s="25">
        <f>B12+ 'Week 2'!E12</f>
        <v>18.7</v>
      </c>
      <c r="F12" s="2">
        <v>15</v>
      </c>
    </row>
    <row r="13" spans="1:6" x14ac:dyDescent="0.3">
      <c r="A13" s="6" t="s">
        <v>6</v>
      </c>
      <c r="B13" s="6">
        <v>4.8</v>
      </c>
      <c r="C13" s="6">
        <v>3.8</v>
      </c>
      <c r="D13" s="6">
        <f t="shared" ref="D13:D16" si="0" xml:space="preserve"> B13-C13</f>
        <v>1</v>
      </c>
      <c r="E13" s="6">
        <f>B13+ 'Week 2'!E13</f>
        <v>12.399999999999999</v>
      </c>
      <c r="F13" s="6">
        <v>25</v>
      </c>
    </row>
    <row r="14" spans="1:6" x14ac:dyDescent="0.3">
      <c r="A14" s="2" t="s">
        <v>7</v>
      </c>
      <c r="B14" s="2">
        <v>0</v>
      </c>
      <c r="C14" s="2">
        <v>3.8</v>
      </c>
      <c r="D14" s="2">
        <f t="shared" si="0"/>
        <v>-3.8</v>
      </c>
      <c r="E14" s="25">
        <f>B14+ 'Week 2'!E14</f>
        <v>7.6</v>
      </c>
      <c r="F14" s="2">
        <v>10</v>
      </c>
    </row>
    <row r="15" spans="1:6" x14ac:dyDescent="0.3">
      <c r="A15" s="6" t="s">
        <v>22</v>
      </c>
      <c r="B15" s="6">
        <v>8.4</v>
      </c>
      <c r="C15" s="6">
        <v>1.1599999999999999</v>
      </c>
      <c r="D15" s="6">
        <f t="shared" si="0"/>
        <v>7.24</v>
      </c>
      <c r="E15" s="6">
        <f>B15+ 'Week 2'!E15</f>
        <v>12.56</v>
      </c>
      <c r="F15" s="6">
        <v>65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2'!E16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9385-9F7B-48B7-A4D8-F4B86D2DAA06}">
  <dimension ref="A1:F16"/>
  <sheetViews>
    <sheetView zoomScale="85" zoomScaleNormal="85" workbookViewId="0">
      <selection activeCell="G35" sqref="G35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58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f>4+3.8</f>
        <v>7.8</v>
      </c>
      <c r="C6" s="2">
        <f>B6-'Week 3'!B6</f>
        <v>-1.7999999999999998</v>
      </c>
      <c r="D6" s="2">
        <f>'Week 3'!D6 - B6</f>
        <v>151.9</v>
      </c>
      <c r="E6" s="2">
        <f>B6+'Week 3'!E6</f>
        <v>28.099999999999998</v>
      </c>
    </row>
    <row r="7" spans="1:6" x14ac:dyDescent="0.3">
      <c r="A7" s="6" t="s">
        <v>30</v>
      </c>
      <c r="B7" s="6">
        <f>3.8+3.8</f>
        <v>7.6</v>
      </c>
      <c r="C7" s="6">
        <f>B7-'Week 3'!B7</f>
        <v>-2.4000000000000004</v>
      </c>
      <c r="D7" s="6">
        <f>'Week 3'!D7 - B7</f>
        <v>153.79999999999998</v>
      </c>
      <c r="E7" s="6">
        <f>B7+'Week 3'!E7</f>
        <v>26.200000000000003</v>
      </c>
    </row>
    <row r="8" spans="1:6" x14ac:dyDescent="0.3">
      <c r="A8" s="2" t="s">
        <v>31</v>
      </c>
      <c r="B8" s="2">
        <f>3.8+3.8</f>
        <v>7.6</v>
      </c>
      <c r="C8" s="2">
        <f>B8-'Week 3'!B8</f>
        <v>-0.10000000000000053</v>
      </c>
      <c r="D8" s="2">
        <f>'Week 3'!D8 - B8</f>
        <v>156.1</v>
      </c>
      <c r="E8" s="2">
        <f>B8+'Week 3'!E8</f>
        <v>23.9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v>7.6</v>
      </c>
      <c r="C12" s="2">
        <v>11.1</v>
      </c>
      <c r="D12" s="2">
        <f xml:space="preserve"> B12-C12</f>
        <v>-3.5</v>
      </c>
      <c r="E12" s="25">
        <f>B12+ 'Week 3'!E12</f>
        <v>26.299999999999997</v>
      </c>
      <c r="F12" s="2">
        <v>20</v>
      </c>
    </row>
    <row r="13" spans="1:6" x14ac:dyDescent="0.3">
      <c r="A13" s="6" t="s">
        <v>6</v>
      </c>
      <c r="B13" s="6">
        <v>7.6</v>
      </c>
      <c r="C13" s="6">
        <v>4.8</v>
      </c>
      <c r="D13" s="6">
        <f t="shared" ref="D13:D16" si="0" xml:space="preserve"> B13-C13</f>
        <v>2.8</v>
      </c>
      <c r="E13" s="6">
        <f>B13+ 'Week 3'!E13</f>
        <v>20</v>
      </c>
      <c r="F13" s="6">
        <v>25</v>
      </c>
    </row>
    <row r="14" spans="1:6" x14ac:dyDescent="0.3">
      <c r="A14" s="2" t="s">
        <v>7</v>
      </c>
      <c r="B14" s="2">
        <v>3.8</v>
      </c>
      <c r="C14" s="2">
        <v>0</v>
      </c>
      <c r="D14" s="2">
        <f t="shared" si="0"/>
        <v>3.8</v>
      </c>
      <c r="E14" s="25">
        <f>B14+ 'Week 3'!E14</f>
        <v>11.399999999999999</v>
      </c>
      <c r="F14" s="2">
        <v>12</v>
      </c>
    </row>
    <row r="15" spans="1:6" x14ac:dyDescent="0.3">
      <c r="A15" s="6" t="s">
        <v>22</v>
      </c>
      <c r="B15" s="6">
        <v>0</v>
      </c>
      <c r="C15" s="6">
        <v>8.4</v>
      </c>
      <c r="D15" s="6">
        <f t="shared" si="0"/>
        <v>-8.4</v>
      </c>
      <c r="E15" s="6">
        <f>B15+ 'Week 3'!E15</f>
        <v>12.56</v>
      </c>
      <c r="F15" s="6">
        <v>70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3'!E16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2177-8EEB-4026-9986-999E0549AC91}">
  <dimension ref="A1:F16"/>
  <sheetViews>
    <sheetView zoomScale="85" zoomScaleNormal="85" workbookViewId="0">
      <selection activeCell="E1" sqref="E1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82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f>2.2+1+1.5+1+3.8</f>
        <v>9.5</v>
      </c>
      <c r="C6" s="2">
        <f>B6-'Week 4'!B6</f>
        <v>1.7000000000000002</v>
      </c>
      <c r="D6" s="2">
        <f>'Week 4'!D6 - B6</f>
        <v>142.4</v>
      </c>
      <c r="E6" s="2">
        <f>B6+'Week 4'!E6</f>
        <v>37.599999999999994</v>
      </c>
    </row>
    <row r="7" spans="1:6" x14ac:dyDescent="0.3">
      <c r="A7" s="6" t="s">
        <v>30</v>
      </c>
      <c r="B7" s="6">
        <v>0</v>
      </c>
      <c r="C7" s="6">
        <f>B7-'Week 4'!B7</f>
        <v>-7.6</v>
      </c>
      <c r="D7" s="6">
        <f>'Week 4'!D7 - B7</f>
        <v>153.79999999999998</v>
      </c>
      <c r="E7" s="6">
        <f>B7+'Week 4'!E7</f>
        <v>26.200000000000003</v>
      </c>
    </row>
    <row r="8" spans="1:6" x14ac:dyDescent="0.3">
      <c r="A8" s="2" t="s">
        <v>31</v>
      </c>
      <c r="B8" s="2">
        <f>2.2+1+1.5+3.8</f>
        <v>8.5</v>
      </c>
      <c r="C8" s="2">
        <f>B8-'Week 4'!B8</f>
        <v>0.90000000000000036</v>
      </c>
      <c r="D8" s="2">
        <f>'Week 4'!D8 - B8</f>
        <v>147.6</v>
      </c>
      <c r="E8" s="2">
        <f>B8+'Week 4'!E8</f>
        <v>32.4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v>0</v>
      </c>
      <c r="C12" s="2">
        <v>7.6</v>
      </c>
      <c r="D12" s="2">
        <f xml:space="preserve"> B12-C12</f>
        <v>-7.6</v>
      </c>
      <c r="E12" s="25">
        <f>B12+ 'Week 4'!E12</f>
        <v>26.299999999999997</v>
      </c>
      <c r="F12" s="2">
        <v>20</v>
      </c>
    </row>
    <row r="13" spans="1:6" x14ac:dyDescent="0.3">
      <c r="A13" s="6" t="s">
        <v>6</v>
      </c>
      <c r="B13" s="6">
        <f>2.2+1+1.5+3.8</f>
        <v>8.5</v>
      </c>
      <c r="C13" s="6">
        <v>7.6</v>
      </c>
      <c r="D13" s="6">
        <f xml:space="preserve"> B13-C13</f>
        <v>0.90000000000000036</v>
      </c>
      <c r="E13" s="6">
        <f>B13+ 'Week 4'!E13</f>
        <v>28.5</v>
      </c>
      <c r="F13" s="6">
        <v>40</v>
      </c>
    </row>
    <row r="14" spans="1:6" x14ac:dyDescent="0.3">
      <c r="A14" s="2" t="s">
        <v>7</v>
      </c>
      <c r="B14" s="2">
        <f>2.2+1+1.5+3.8</f>
        <v>8.5</v>
      </c>
      <c r="C14" s="2">
        <v>3.8</v>
      </c>
      <c r="D14" s="2">
        <f xml:space="preserve"> B14-C14</f>
        <v>4.7</v>
      </c>
      <c r="E14" s="25">
        <f>B14+ 'Week 4'!E14</f>
        <v>19.899999999999999</v>
      </c>
      <c r="F14" s="2">
        <v>45</v>
      </c>
    </row>
    <row r="15" spans="1:6" x14ac:dyDescent="0.3">
      <c r="A15" s="6" t="s">
        <v>22</v>
      </c>
      <c r="B15" s="6">
        <v>0</v>
      </c>
      <c r="C15" s="6">
        <v>0</v>
      </c>
      <c r="D15" s="6">
        <f t="shared" ref="D15:D16" si="0" xml:space="preserve"> B15-C15</f>
        <v>0</v>
      </c>
      <c r="E15" s="6">
        <f>B15+ 'Week 4'!E15</f>
        <v>12.56</v>
      </c>
      <c r="F15" s="6">
        <v>70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4'!E16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382B-B019-4FB7-B7AB-B191EFB3EF97}">
  <dimension ref="A1:F16"/>
  <sheetViews>
    <sheetView zoomScale="85" zoomScaleNormal="85" workbookViewId="0">
      <selection activeCell="B35" sqref="B35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99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f>3.8+1.5</f>
        <v>5.3</v>
      </c>
      <c r="C6" s="2">
        <f>B6-'Week 5'!B6</f>
        <v>-4.2</v>
      </c>
      <c r="D6" s="2">
        <f>'Week 5'!D6 - B6</f>
        <v>137.1</v>
      </c>
      <c r="E6" s="2">
        <f>B6+'Week 5'!E6</f>
        <v>42.899999999999991</v>
      </c>
    </row>
    <row r="7" spans="1:6" x14ac:dyDescent="0.3">
      <c r="A7" s="6" t="s">
        <v>30</v>
      </c>
      <c r="B7" s="6">
        <f>3.8+2</f>
        <v>5.8</v>
      </c>
      <c r="C7" s="6">
        <f>B7-'Week 5'!B7</f>
        <v>5.8</v>
      </c>
      <c r="D7" s="6">
        <f>'Week 5'!D7 - B7</f>
        <v>147.99999999999997</v>
      </c>
      <c r="E7" s="6">
        <f>B7+'Week 5'!E7</f>
        <v>32</v>
      </c>
    </row>
    <row r="8" spans="1:6" x14ac:dyDescent="0.3">
      <c r="A8" s="2" t="s">
        <v>31</v>
      </c>
      <c r="B8" s="2">
        <f>3.8</f>
        <v>3.8</v>
      </c>
      <c r="C8" s="2">
        <f>B8-'Week 5'!B8</f>
        <v>-4.7</v>
      </c>
      <c r="D8" s="2">
        <f>'Week 5'!D8 - B8</f>
        <v>143.79999999999998</v>
      </c>
      <c r="E8" s="2">
        <f>B8+'Week 5'!E8</f>
        <v>36.199999999999996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f>3.8+2</f>
        <v>5.8</v>
      </c>
      <c r="C12" s="2">
        <v>0</v>
      </c>
      <c r="D12" s="2">
        <f xml:space="preserve"> B12-C12</f>
        <v>5.8</v>
      </c>
      <c r="E12" s="25">
        <f>B12+ 'Week 5'!E12</f>
        <v>32.099999999999994</v>
      </c>
      <c r="F12" s="2">
        <v>25</v>
      </c>
    </row>
    <row r="13" spans="1:6" x14ac:dyDescent="0.3">
      <c r="A13" s="6" t="s">
        <v>6</v>
      </c>
      <c r="B13" s="6">
        <f>3.8+1</f>
        <v>4.8</v>
      </c>
      <c r="C13" s="6">
        <f>2.2+1+1.5+3.8</f>
        <v>8.5</v>
      </c>
      <c r="D13" s="6">
        <f xml:space="preserve"> B13-C13</f>
        <v>-3.7</v>
      </c>
      <c r="E13" s="6">
        <f>B13+ 'Week 5'!E13</f>
        <v>33.299999999999997</v>
      </c>
      <c r="F13" s="6">
        <v>40</v>
      </c>
    </row>
    <row r="14" spans="1:6" x14ac:dyDescent="0.3">
      <c r="A14" s="2" t="s">
        <v>7</v>
      </c>
      <c r="B14" s="2">
        <v>3.8</v>
      </c>
      <c r="C14" s="2">
        <f>2.2+1+1.5+3.8</f>
        <v>8.5</v>
      </c>
      <c r="D14" s="2">
        <f xml:space="preserve"> B14-C14</f>
        <v>-4.7</v>
      </c>
      <c r="E14" s="25">
        <f>B14+ 'Week 5'!E14</f>
        <v>23.7</v>
      </c>
      <c r="F14" s="2">
        <v>45</v>
      </c>
    </row>
    <row r="15" spans="1:6" x14ac:dyDescent="0.3">
      <c r="A15" s="6" t="s">
        <v>22</v>
      </c>
      <c r="B15" s="6">
        <v>0.5</v>
      </c>
      <c r="C15" s="6">
        <v>0</v>
      </c>
      <c r="D15" s="6">
        <f t="shared" ref="D15:D16" si="0" xml:space="preserve"> B15-C15</f>
        <v>0.5</v>
      </c>
      <c r="E15" s="6">
        <f>B15+ 'Week 5'!E15</f>
        <v>13.06</v>
      </c>
      <c r="F15" s="6">
        <v>70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5'!E16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9923-3EBD-441D-A6A2-0774B29BEDFB}">
  <dimension ref="A1:F16"/>
  <sheetViews>
    <sheetView zoomScale="85" zoomScaleNormal="85" workbookViewId="0">
      <selection activeCell="G2" sqref="G2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106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f>3.8</f>
        <v>3.8</v>
      </c>
      <c r="C6" s="2">
        <f>B6-'Week 6'!B6</f>
        <v>-1.5</v>
      </c>
      <c r="D6" s="2">
        <f>'Week 6'!D6 - B6</f>
        <v>133.29999999999998</v>
      </c>
      <c r="E6" s="2">
        <f>B6+'Week 6'!E6</f>
        <v>46.699999999999989</v>
      </c>
    </row>
    <row r="7" spans="1:6" x14ac:dyDescent="0.3">
      <c r="A7" s="6" t="s">
        <v>30</v>
      </c>
      <c r="B7" s="6">
        <f>3.8</f>
        <v>3.8</v>
      </c>
      <c r="C7" s="6">
        <f>B7-'Week 6'!B7</f>
        <v>-2</v>
      </c>
      <c r="D7" s="6">
        <f>'Week 6'!D7 - B7</f>
        <v>144.19999999999996</v>
      </c>
      <c r="E7" s="6">
        <f>B7+'Week 6'!E7</f>
        <v>35.799999999999997</v>
      </c>
    </row>
    <row r="8" spans="1:6" x14ac:dyDescent="0.3">
      <c r="A8" s="2" t="s">
        <v>31</v>
      </c>
      <c r="B8" s="2">
        <f>3.8</f>
        <v>3.8</v>
      </c>
      <c r="C8" s="2">
        <f>B8-'Week 6'!B8</f>
        <v>0</v>
      </c>
      <c r="D8" s="2">
        <f>'Week 6'!D8 - B8</f>
        <v>139.99999999999997</v>
      </c>
      <c r="E8" s="2">
        <f>B8+'Week 6'!E8</f>
        <v>39.999999999999993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f>3.8</f>
        <v>3.8</v>
      </c>
      <c r="C12" s="2">
        <f>3.8+2</f>
        <v>5.8</v>
      </c>
      <c r="D12" s="2">
        <f xml:space="preserve"> B12-C12</f>
        <v>-2</v>
      </c>
      <c r="E12" s="25">
        <f>B12+ 'Week 6'!E12</f>
        <v>35.899999999999991</v>
      </c>
      <c r="F12" s="2">
        <v>25</v>
      </c>
    </row>
    <row r="13" spans="1:6" x14ac:dyDescent="0.3">
      <c r="A13" s="6" t="s">
        <v>6</v>
      </c>
      <c r="B13" s="6">
        <f>3.8</f>
        <v>3.8</v>
      </c>
      <c r="C13" s="6">
        <f>3.8+1</f>
        <v>4.8</v>
      </c>
      <c r="D13" s="6">
        <f xml:space="preserve"> B13-C13</f>
        <v>-1</v>
      </c>
      <c r="E13" s="6">
        <f>B13+ 'Week 6'!E13</f>
        <v>37.099999999999994</v>
      </c>
      <c r="F13" s="6">
        <v>40</v>
      </c>
    </row>
    <row r="14" spans="1:6" x14ac:dyDescent="0.3">
      <c r="A14" s="2" t="s">
        <v>7</v>
      </c>
      <c r="B14" s="2">
        <f>3.8</f>
        <v>3.8</v>
      </c>
      <c r="C14" s="2">
        <v>3.8</v>
      </c>
      <c r="D14" s="2">
        <f xml:space="preserve"> B14-C14</f>
        <v>0</v>
      </c>
      <c r="E14" s="25">
        <f>B14+ 'Week 6'!E14</f>
        <v>27.5</v>
      </c>
      <c r="F14" s="2">
        <v>45</v>
      </c>
    </row>
    <row r="15" spans="1:6" x14ac:dyDescent="0.3">
      <c r="A15" s="6" t="s">
        <v>22</v>
      </c>
      <c r="B15" s="6">
        <f>0</f>
        <v>0</v>
      </c>
      <c r="C15" s="6">
        <v>0.5</v>
      </c>
      <c r="D15" s="6">
        <f t="shared" ref="D15:D16" si="0" xml:space="preserve"> B15-C15</f>
        <v>-0.5</v>
      </c>
      <c r="E15" s="6">
        <f>B15+ 'Week 6'!E15</f>
        <v>13.06</v>
      </c>
      <c r="F15" s="6">
        <v>70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6'!E16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6AA2-3878-4898-AC57-A6DAEC3EF2CC}">
  <dimension ref="A1:F16"/>
  <sheetViews>
    <sheetView zoomScale="85" zoomScaleNormal="85" workbookViewId="0">
      <selection activeCell="D6" sqref="D6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116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f>0+2+3+2</f>
        <v>7</v>
      </c>
      <c r="C6" s="2">
        <f>B6-'Week 7'!B6</f>
        <v>3.2</v>
      </c>
      <c r="D6" s="2">
        <f>'Week 7'!D6 - B6</f>
        <v>126.29999999999998</v>
      </c>
      <c r="E6" s="2">
        <f>B6+'Week 7'!E6</f>
        <v>53.699999999999989</v>
      </c>
    </row>
    <row r="7" spans="1:6" x14ac:dyDescent="0.3">
      <c r="A7" s="6" t="s">
        <v>30</v>
      </c>
      <c r="B7" s="6">
        <f>0</f>
        <v>0</v>
      </c>
      <c r="C7" s="6">
        <f>B7-'Week 7'!B7</f>
        <v>-3.8</v>
      </c>
      <c r="D7" s="6">
        <f>'Week 7'!D7 - B7</f>
        <v>144.19999999999996</v>
      </c>
      <c r="E7" s="6">
        <f>B7+'Week 7'!E7</f>
        <v>35.799999999999997</v>
      </c>
    </row>
    <row r="8" spans="1:6" x14ac:dyDescent="0.3">
      <c r="A8" s="2" t="s">
        <v>31</v>
      </c>
      <c r="B8" s="2">
        <f>0+2</f>
        <v>2</v>
      </c>
      <c r="C8" s="2">
        <f>B8-'Week 7'!B8</f>
        <v>-1.7999999999999998</v>
      </c>
      <c r="D8" s="2">
        <f>'Week 7'!D8 - B8</f>
        <v>137.99999999999997</v>
      </c>
      <c r="E8" s="2">
        <f>B8+'Week 7'!E8</f>
        <v>41.999999999999993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v>0</v>
      </c>
      <c r="C12" s="2">
        <f>3.8</f>
        <v>3.8</v>
      </c>
      <c r="D12" s="2">
        <f xml:space="preserve"> B12-C12</f>
        <v>-3.8</v>
      </c>
      <c r="E12" s="25">
        <f>B12+ 'Week 7'!E12</f>
        <v>35.899999999999991</v>
      </c>
      <c r="F12" s="2">
        <v>25</v>
      </c>
    </row>
    <row r="13" spans="1:6" x14ac:dyDescent="0.3">
      <c r="A13" s="6" t="s">
        <v>6</v>
      </c>
      <c r="B13" s="6">
        <f>0+2+3+2</f>
        <v>7</v>
      </c>
      <c r="C13" s="6">
        <f>3.8</f>
        <v>3.8</v>
      </c>
      <c r="D13" s="6">
        <f xml:space="preserve"> B13-C13</f>
        <v>3.2</v>
      </c>
      <c r="E13" s="6">
        <f>B13+ 'Week 7'!E13</f>
        <v>44.099999999999994</v>
      </c>
      <c r="F13" s="6">
        <v>40</v>
      </c>
    </row>
    <row r="14" spans="1:6" x14ac:dyDescent="0.3">
      <c r="A14" s="2" t="s">
        <v>7</v>
      </c>
      <c r="B14" s="2">
        <f>0+2</f>
        <v>2</v>
      </c>
      <c r="C14" s="2">
        <f>3.8</f>
        <v>3.8</v>
      </c>
      <c r="D14" s="2">
        <f xml:space="preserve"> B14-C14</f>
        <v>-1.7999999999999998</v>
      </c>
      <c r="E14" s="25">
        <f>B14+ 'Week 7'!E14</f>
        <v>29.5</v>
      </c>
      <c r="F14" s="2">
        <v>45</v>
      </c>
    </row>
    <row r="15" spans="1:6" x14ac:dyDescent="0.3">
      <c r="A15" s="6" t="s">
        <v>22</v>
      </c>
      <c r="B15" s="6">
        <f>0</f>
        <v>0</v>
      </c>
      <c r="C15" s="6">
        <f>0</f>
        <v>0</v>
      </c>
      <c r="D15" s="6">
        <f t="shared" ref="D15:D16" si="0" xml:space="preserve"> B15-C15</f>
        <v>0</v>
      </c>
      <c r="E15" s="6">
        <f>B15+ 'Week 7'!E15</f>
        <v>13.06</v>
      </c>
      <c r="F15" s="6">
        <v>70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7'!E16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085D-D1D2-4201-B9D5-9F5FAA39FDDD}">
  <dimension ref="A1:F16"/>
  <sheetViews>
    <sheetView zoomScale="85" zoomScaleNormal="85" workbookViewId="0">
      <selection activeCell="B12" sqref="B12:B16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126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f>0+2.5+1</f>
        <v>3.5</v>
      </c>
      <c r="C6" s="2">
        <f>B6-'Week 8'!B6</f>
        <v>-3.5</v>
      </c>
      <c r="D6" s="2">
        <f>'Week 8'!D6 - B6</f>
        <v>122.79999999999998</v>
      </c>
      <c r="E6" s="2">
        <f>B6+'Week 8'!E6</f>
        <v>57.199999999999989</v>
      </c>
    </row>
    <row r="7" spans="1:6" x14ac:dyDescent="0.3">
      <c r="A7" s="6" t="s">
        <v>30</v>
      </c>
      <c r="B7" s="6">
        <f>0</f>
        <v>0</v>
      </c>
      <c r="C7" s="6">
        <f>B7-'Week 8'!B7</f>
        <v>0</v>
      </c>
      <c r="D7" s="6">
        <f>'Week 8'!D7 - B7</f>
        <v>144.19999999999996</v>
      </c>
      <c r="E7" s="6">
        <f>B7+'Week 8'!E7</f>
        <v>35.799999999999997</v>
      </c>
    </row>
    <row r="8" spans="1:6" x14ac:dyDescent="0.3">
      <c r="A8" s="2" t="s">
        <v>31</v>
      </c>
      <c r="B8" s="2">
        <f>0</f>
        <v>0</v>
      </c>
      <c r="C8" s="25">
        <f>B8-'Week 8'!B8</f>
        <v>-2</v>
      </c>
      <c r="D8" s="2">
        <f>'Week 8'!D8 - B8</f>
        <v>137.99999999999997</v>
      </c>
      <c r="E8" s="2">
        <f>B8+'Week 8'!E8</f>
        <v>41.999999999999993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v>0</v>
      </c>
      <c r="C12" s="2">
        <v>0</v>
      </c>
      <c r="D12" s="2">
        <f xml:space="preserve"> B12-C12</f>
        <v>0</v>
      </c>
      <c r="E12" s="25">
        <f>B12+ 'Week 8'!E12</f>
        <v>35.899999999999991</v>
      </c>
      <c r="F12" s="2">
        <v>25</v>
      </c>
    </row>
    <row r="13" spans="1:6" x14ac:dyDescent="0.3">
      <c r="A13" s="6" t="s">
        <v>6</v>
      </c>
      <c r="B13" s="6">
        <f>0+2.5+1</f>
        <v>3.5</v>
      </c>
      <c r="C13" s="6">
        <f>0+2+3+2</f>
        <v>7</v>
      </c>
      <c r="D13" s="6">
        <f xml:space="preserve"> B13-C13</f>
        <v>-3.5</v>
      </c>
      <c r="E13" s="6">
        <f>B13+ 'Week 8'!E13</f>
        <v>47.599999999999994</v>
      </c>
      <c r="F13" s="6">
        <v>40</v>
      </c>
    </row>
    <row r="14" spans="1:6" x14ac:dyDescent="0.3">
      <c r="A14" s="2" t="s">
        <v>7</v>
      </c>
      <c r="B14" s="2">
        <f>0</f>
        <v>0</v>
      </c>
      <c r="C14" s="2">
        <f>0+2</f>
        <v>2</v>
      </c>
      <c r="D14" s="2">
        <f xml:space="preserve"> B14-C14</f>
        <v>-2</v>
      </c>
      <c r="E14" s="25">
        <f>B14+ 'Week 8'!E14</f>
        <v>29.5</v>
      </c>
      <c r="F14" s="2">
        <v>45</v>
      </c>
    </row>
    <row r="15" spans="1:6" x14ac:dyDescent="0.3">
      <c r="A15" s="6" t="s">
        <v>22</v>
      </c>
      <c r="B15" s="6">
        <f>0</f>
        <v>0</v>
      </c>
      <c r="C15" s="6">
        <f>0</f>
        <v>0</v>
      </c>
      <c r="D15" s="6">
        <f t="shared" ref="D15:D16" si="0" xml:space="preserve"> B15-C15</f>
        <v>0</v>
      </c>
      <c r="E15" s="6">
        <f>B15+ 'Week 8'!E15</f>
        <v>13.06</v>
      </c>
      <c r="F15" s="6">
        <v>70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8'!E16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C0B7-3658-4FC5-894B-11BED472322D}">
  <dimension ref="A1:F16"/>
  <sheetViews>
    <sheetView zoomScale="85" zoomScaleNormal="85" workbookViewId="0">
      <selection activeCell="D8" sqref="D8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130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f>0+2.5+3+7.5</f>
        <v>13</v>
      </c>
      <c r="C6" s="2">
        <f>B6-'Week 9'!B6</f>
        <v>9.5</v>
      </c>
      <c r="D6" s="2">
        <f>'Week 9'!D6 - B6</f>
        <v>109.79999999999998</v>
      </c>
      <c r="E6" s="2">
        <f>B6+'Week 9'!E6</f>
        <v>70.199999999999989</v>
      </c>
    </row>
    <row r="7" spans="1:6" x14ac:dyDescent="0.3">
      <c r="A7" s="6" t="s">
        <v>30</v>
      </c>
      <c r="B7" s="6">
        <f>0+2.5+3.8</f>
        <v>6.3</v>
      </c>
      <c r="C7" s="6">
        <f>B7-'Week 9'!B7</f>
        <v>6.3</v>
      </c>
      <c r="D7" s="6">
        <f>'Week 9'!D7 - B7</f>
        <v>137.89999999999995</v>
      </c>
      <c r="E7" s="6">
        <f>B7+'Week 9'!E7</f>
        <v>42.099999999999994</v>
      </c>
    </row>
    <row r="8" spans="1:6" x14ac:dyDescent="0.3">
      <c r="A8" s="2" t="s">
        <v>31</v>
      </c>
      <c r="B8" s="2">
        <f>0+2.5+3+3.8+1.5</f>
        <v>10.8</v>
      </c>
      <c r="C8" s="2">
        <f>B8-'Week 9'!B8</f>
        <v>10.8</v>
      </c>
      <c r="D8" s="2">
        <f>'Week 9'!D8 - B8</f>
        <v>127.19999999999997</v>
      </c>
      <c r="E8" s="2">
        <f>B8+'Week 9'!E8</f>
        <v>52.8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f>0+2.5+3+7.5</f>
        <v>13</v>
      </c>
      <c r="C12" s="2">
        <v>0</v>
      </c>
      <c r="D12" s="2">
        <f xml:space="preserve"> B12-C12</f>
        <v>13</v>
      </c>
      <c r="E12" s="25">
        <f>B12+ 'Week 9'!E12</f>
        <v>48.899999999999991</v>
      </c>
      <c r="F12" s="2">
        <v>25</v>
      </c>
    </row>
    <row r="13" spans="1:6" x14ac:dyDescent="0.3">
      <c r="A13" s="6" t="s">
        <v>6</v>
      </c>
      <c r="B13" s="6">
        <f>0+2.5+3+3.8</f>
        <v>9.3000000000000007</v>
      </c>
      <c r="C13" s="6">
        <f>0+2.5+1</f>
        <v>3.5</v>
      </c>
      <c r="D13" s="6">
        <f xml:space="preserve"> B13-C13</f>
        <v>5.8000000000000007</v>
      </c>
      <c r="E13" s="6">
        <f>B13+ 'Week 9'!E13</f>
        <v>56.899999999999991</v>
      </c>
      <c r="F13" s="6">
        <v>40</v>
      </c>
    </row>
    <row r="14" spans="1:6" x14ac:dyDescent="0.3">
      <c r="A14" s="2" t="s">
        <v>7</v>
      </c>
      <c r="B14" s="2">
        <f>0+2.5+3.8+1.5</f>
        <v>7.8</v>
      </c>
      <c r="C14" s="2">
        <f>0</f>
        <v>0</v>
      </c>
      <c r="D14" s="2">
        <f xml:space="preserve"> B14-C14</f>
        <v>7.8</v>
      </c>
      <c r="E14" s="25">
        <f>B14+ 'Week 9'!E14</f>
        <v>37.299999999999997</v>
      </c>
      <c r="F14" s="2">
        <v>45</v>
      </c>
    </row>
    <row r="15" spans="1:6" x14ac:dyDescent="0.3">
      <c r="A15" s="6" t="s">
        <v>22</v>
      </c>
      <c r="B15" s="6">
        <f>0</f>
        <v>0</v>
      </c>
      <c r="C15" s="6">
        <f>0</f>
        <v>0</v>
      </c>
      <c r="D15" s="6">
        <f t="shared" ref="D15:D16" si="0" xml:space="preserve"> B15-C15</f>
        <v>0</v>
      </c>
      <c r="E15" s="6">
        <f>B15+ 'Week 9'!E15</f>
        <v>13.06</v>
      </c>
      <c r="F15" s="6">
        <v>70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9'!E16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4FE0-7623-4A77-986E-EFCBB1C7A4D3}">
  <dimension ref="A1:F16"/>
  <sheetViews>
    <sheetView zoomScale="85" zoomScaleNormal="85" workbookViewId="0">
      <selection activeCell="E12" sqref="E12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149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f>0+3</f>
        <v>3</v>
      </c>
      <c r="C6" s="2">
        <f>B6-'Week 10'!B6</f>
        <v>-10</v>
      </c>
      <c r="D6" s="2">
        <f>'Week 10'!D6 - B6</f>
        <v>106.79999999999998</v>
      </c>
      <c r="E6" s="2">
        <f>B6+'Week 10'!E6</f>
        <v>73.199999999999989</v>
      </c>
    </row>
    <row r="7" spans="1:6" x14ac:dyDescent="0.3">
      <c r="A7" s="6" t="s">
        <v>30</v>
      </c>
      <c r="B7" s="6">
        <f>0+3</f>
        <v>3</v>
      </c>
      <c r="C7" s="6">
        <f>B7-'Week 10'!B7</f>
        <v>-3.3</v>
      </c>
      <c r="D7" s="6">
        <f>'Week 10'!D7 - B7</f>
        <v>134.89999999999995</v>
      </c>
      <c r="E7" s="6">
        <f>B7+'Week 10'!E7</f>
        <v>45.099999999999994</v>
      </c>
    </row>
    <row r="8" spans="1:6" x14ac:dyDescent="0.3">
      <c r="A8" s="2" t="s">
        <v>31</v>
      </c>
      <c r="B8" s="2">
        <f>0+3+2</f>
        <v>5</v>
      </c>
      <c r="C8" s="2">
        <f>B8-'Week 10'!B8</f>
        <v>-5.8000000000000007</v>
      </c>
      <c r="D8" s="2">
        <f>'Week 10'!D8 - B8</f>
        <v>122.19999999999997</v>
      </c>
      <c r="E8" s="2">
        <f>B8+'Week 10'!E8</f>
        <v>57.8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f>0+3</f>
        <v>3</v>
      </c>
      <c r="C12" s="2">
        <f>0+2.5+3+7.5</f>
        <v>13</v>
      </c>
      <c r="D12" s="2">
        <f xml:space="preserve"> B12-C12</f>
        <v>-10</v>
      </c>
      <c r="E12" s="25">
        <f>B12+ 'Week 10'!E12</f>
        <v>51.899999999999991</v>
      </c>
      <c r="F12" s="2">
        <v>25</v>
      </c>
    </row>
    <row r="13" spans="1:6" x14ac:dyDescent="0.3">
      <c r="A13" s="6" t="s">
        <v>6</v>
      </c>
      <c r="B13" s="6">
        <f>0+3</f>
        <v>3</v>
      </c>
      <c r="C13" s="6">
        <f>0+2.5+3+3.8</f>
        <v>9.3000000000000007</v>
      </c>
      <c r="D13" s="6">
        <f xml:space="preserve"> B13-C13</f>
        <v>-6.3000000000000007</v>
      </c>
      <c r="E13" s="6">
        <f>B13+ 'Week 10'!E13</f>
        <v>59.899999999999991</v>
      </c>
      <c r="F13" s="6">
        <v>40</v>
      </c>
    </row>
    <row r="14" spans="1:6" x14ac:dyDescent="0.3">
      <c r="A14" s="2" t="s">
        <v>7</v>
      </c>
      <c r="B14" s="2">
        <f>0+3+2</f>
        <v>5</v>
      </c>
      <c r="C14" s="2">
        <f>0+2.5+3.8+1.5</f>
        <v>7.8</v>
      </c>
      <c r="D14" s="2">
        <f xml:space="preserve"> B14-C14</f>
        <v>-2.8</v>
      </c>
      <c r="E14" s="25">
        <f>B14+ 'Week 10'!E14</f>
        <v>42.3</v>
      </c>
      <c r="F14" s="2">
        <v>45</v>
      </c>
    </row>
    <row r="15" spans="1:6" x14ac:dyDescent="0.3">
      <c r="A15" s="6" t="s">
        <v>22</v>
      </c>
      <c r="B15" s="6">
        <f>0</f>
        <v>0</v>
      </c>
      <c r="C15" s="6">
        <f>0</f>
        <v>0</v>
      </c>
      <c r="D15" s="6">
        <f t="shared" ref="D15:D16" si="0" xml:space="preserve"> B15-C15</f>
        <v>0</v>
      </c>
      <c r="E15" s="6">
        <f>B15+ 'Week 9'!E15</f>
        <v>13.06</v>
      </c>
      <c r="F15" s="6">
        <v>70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10'!E16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21B8-D849-4814-BA9A-DA309A2B029B}">
  <dimension ref="A1:F16"/>
  <sheetViews>
    <sheetView zoomScale="85" zoomScaleNormal="85" workbookViewId="0">
      <selection activeCell="E16" sqref="E16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159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f>0+3.3</f>
        <v>3.3</v>
      </c>
      <c r="C6" s="2">
        <f>B6-'Week 11'!B6</f>
        <v>0.29999999999999982</v>
      </c>
      <c r="D6" s="2">
        <f>'Week 11'!D6 - B6</f>
        <v>103.49999999999999</v>
      </c>
      <c r="E6" s="2">
        <f>B6+'Week 11'!E6</f>
        <v>76.499999999999986</v>
      </c>
    </row>
    <row r="7" spans="1:6" x14ac:dyDescent="0.3">
      <c r="A7" s="6" t="s">
        <v>30</v>
      </c>
      <c r="B7" s="6">
        <f>4.8</f>
        <v>4.8</v>
      </c>
      <c r="C7" s="6">
        <f>B7-'Week 11'!B7</f>
        <v>1.7999999999999998</v>
      </c>
      <c r="D7" s="6">
        <f>'Week 11'!D7 - B7</f>
        <v>130.09999999999994</v>
      </c>
      <c r="E7" s="6">
        <f>B7+'Week 11'!E7</f>
        <v>49.899999999999991</v>
      </c>
    </row>
    <row r="8" spans="1:6" x14ac:dyDescent="0.3">
      <c r="A8" s="2" t="s">
        <v>31</v>
      </c>
      <c r="B8" s="2">
        <f>4.8</f>
        <v>4.8</v>
      </c>
      <c r="C8" s="2">
        <f>B8-'Week 11'!B8</f>
        <v>-0.20000000000000018</v>
      </c>
      <c r="D8" s="2">
        <f>'Week 11'!D8 - B8</f>
        <v>117.39999999999998</v>
      </c>
      <c r="E8" s="2">
        <f>B8+'Week 11'!E8</f>
        <v>62.599999999999994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f>0+4.8</f>
        <v>4.8</v>
      </c>
      <c r="C12" s="2">
        <f>0+3</f>
        <v>3</v>
      </c>
      <c r="D12" s="2">
        <f xml:space="preserve"> B12-C12</f>
        <v>1.7999999999999998</v>
      </c>
      <c r="E12" s="25">
        <f>B12+ 'Week 11'!E12</f>
        <v>56.699999999999989</v>
      </c>
      <c r="F12" s="2">
        <v>25</v>
      </c>
    </row>
    <row r="13" spans="1:6" x14ac:dyDescent="0.3">
      <c r="A13" s="6" t="s">
        <v>6</v>
      </c>
      <c r="B13" s="6">
        <f>0+3.3</f>
        <v>3.3</v>
      </c>
      <c r="C13" s="6">
        <f>0+3</f>
        <v>3</v>
      </c>
      <c r="D13" s="6">
        <f xml:space="preserve"> B13-C13</f>
        <v>0.29999999999999982</v>
      </c>
      <c r="E13" s="6">
        <f>B13+ 'Week 11'!E13</f>
        <v>63.199999999999989</v>
      </c>
      <c r="F13" s="6">
        <v>40</v>
      </c>
    </row>
    <row r="14" spans="1:6" x14ac:dyDescent="0.3">
      <c r="A14" s="2" t="s">
        <v>7</v>
      </c>
      <c r="B14" s="2">
        <f>0+4.8</f>
        <v>4.8</v>
      </c>
      <c r="C14" s="2">
        <f>0+3+2</f>
        <v>5</v>
      </c>
      <c r="D14" s="2">
        <f xml:space="preserve"> B14-C14</f>
        <v>-0.20000000000000018</v>
      </c>
      <c r="E14" s="25">
        <f>B14+ 'Week 11'!E14</f>
        <v>47.099999999999994</v>
      </c>
      <c r="F14" s="2">
        <v>45</v>
      </c>
    </row>
    <row r="15" spans="1:6" x14ac:dyDescent="0.3">
      <c r="A15" s="6" t="s">
        <v>22</v>
      </c>
      <c r="B15" s="6">
        <f>0</f>
        <v>0</v>
      </c>
      <c r="C15" s="6">
        <f>0</f>
        <v>0</v>
      </c>
      <c r="D15" s="6">
        <f t="shared" ref="D15:D16" si="0" xml:space="preserve"> B15-C15</f>
        <v>0</v>
      </c>
      <c r="E15" s="6">
        <f>B15+ 'Week 11'!E15</f>
        <v>13.06</v>
      </c>
      <c r="F15" s="6">
        <v>70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11'!E16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D13B-BC9D-45A7-92E9-F9DA03B326A2}">
  <dimension ref="A1:F16"/>
  <sheetViews>
    <sheetView zoomScale="85" zoomScaleNormal="85" workbookViewId="0">
      <selection activeCell="G1" sqref="G1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190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f>5.1</f>
        <v>5.0999999999999996</v>
      </c>
      <c r="C6" s="2">
        <f>B6-'Week 12'!B6</f>
        <v>1.7999999999999998</v>
      </c>
      <c r="D6" s="2">
        <f>'Week 12'!D6 - B6</f>
        <v>98.399999999999991</v>
      </c>
      <c r="E6" s="2">
        <f>B6+'Week 12'!E6</f>
        <v>81.59999999999998</v>
      </c>
    </row>
    <row r="7" spans="1:6" x14ac:dyDescent="0.3">
      <c r="A7" s="6" t="s">
        <v>30</v>
      </c>
      <c r="B7" s="6">
        <f>5.1</f>
        <v>5.0999999999999996</v>
      </c>
      <c r="C7" s="6">
        <f>B7-'Week 12'!B7</f>
        <v>0.29999999999999982</v>
      </c>
      <c r="D7" s="6">
        <f>'Week 12'!D7 - B7</f>
        <v>124.99999999999994</v>
      </c>
      <c r="E7" s="6">
        <f>B7+'Week 12'!E7</f>
        <v>54.999999999999993</v>
      </c>
    </row>
    <row r="8" spans="1:6" x14ac:dyDescent="0.3">
      <c r="A8" s="2" t="s">
        <v>31</v>
      </c>
      <c r="B8" s="2">
        <f>7.3</f>
        <v>7.3</v>
      </c>
      <c r="C8" s="2">
        <f>B8-'Week 12'!B8</f>
        <v>2.5</v>
      </c>
      <c r="D8" s="2">
        <f>'Week 12'!D8 - B8</f>
        <v>110.09999999999998</v>
      </c>
      <c r="E8" s="2">
        <f>B8+'Week 12'!E8</f>
        <v>69.899999999999991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f>5.1</f>
        <v>5.0999999999999996</v>
      </c>
      <c r="C12" s="2">
        <f>0+4.8</f>
        <v>4.8</v>
      </c>
      <c r="D12" s="2">
        <f xml:space="preserve"> B12-C12</f>
        <v>0.29999999999999982</v>
      </c>
      <c r="E12" s="25">
        <f>B12+ 'Week 12'!E12</f>
        <v>61.79999999999999</v>
      </c>
      <c r="F12" s="2">
        <v>40</v>
      </c>
    </row>
    <row r="13" spans="1:6" x14ac:dyDescent="0.3">
      <c r="A13" s="6" t="s">
        <v>6</v>
      </c>
      <c r="B13" s="6">
        <f>3</f>
        <v>3</v>
      </c>
      <c r="C13" s="6">
        <f>0+3.3</f>
        <v>3.3</v>
      </c>
      <c r="D13" s="6">
        <f xml:space="preserve"> B13-C13</f>
        <v>-0.29999999999999982</v>
      </c>
      <c r="E13" s="6">
        <f>B13+ 'Week 12'!E13</f>
        <v>66.199999999999989</v>
      </c>
      <c r="F13" s="6">
        <v>40</v>
      </c>
    </row>
    <row r="14" spans="1:6" x14ac:dyDescent="0.3">
      <c r="A14" s="2" t="s">
        <v>7</v>
      </c>
      <c r="B14" s="2">
        <f>10.3</f>
        <v>10.3</v>
      </c>
      <c r="C14" s="2">
        <f>0+4.8</f>
        <v>4.8</v>
      </c>
      <c r="D14" s="2">
        <f xml:space="preserve"> B14-C14</f>
        <v>5.5000000000000009</v>
      </c>
      <c r="E14" s="25">
        <f>B14+ 'Week 12'!E14</f>
        <v>57.399999999999991</v>
      </c>
      <c r="F14" s="2">
        <v>45</v>
      </c>
    </row>
    <row r="15" spans="1:6" x14ac:dyDescent="0.3">
      <c r="A15" s="6" t="s">
        <v>22</v>
      </c>
      <c r="B15" s="6">
        <f>0</f>
        <v>0</v>
      </c>
      <c r="C15" s="6">
        <f>0</f>
        <v>0</v>
      </c>
      <c r="D15" s="6">
        <f t="shared" ref="D15:D16" si="0" xml:space="preserve"> B15-C15</f>
        <v>0</v>
      </c>
      <c r="E15" s="6">
        <f>B15+ 'Week 12'!E15</f>
        <v>13.06</v>
      </c>
      <c r="F15" s="6">
        <v>70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12'!E16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8AE0-7389-404B-BE81-5D8FA437D3BE}">
  <dimension ref="A1:F16"/>
  <sheetViews>
    <sheetView zoomScale="85" zoomScaleNormal="85" workbookViewId="0">
      <selection activeCell="H11" sqref="H11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189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f>0+1.5</f>
        <v>1.5</v>
      </c>
      <c r="C6" s="2">
        <f>B6-'Week 13'!B6</f>
        <v>-3.5999999999999996</v>
      </c>
      <c r="D6" s="2">
        <f>'Week 13'!D6 - B6</f>
        <v>96.899999999999991</v>
      </c>
      <c r="E6" s="2">
        <f>B6+'Week 13'!E6</f>
        <v>83.09999999999998</v>
      </c>
    </row>
    <row r="7" spans="1:6" x14ac:dyDescent="0.3">
      <c r="A7" s="6" t="s">
        <v>30</v>
      </c>
      <c r="B7" s="6">
        <f>0</f>
        <v>0</v>
      </c>
      <c r="C7" s="6">
        <f>B7-'Week 13'!B7</f>
        <v>-5.0999999999999996</v>
      </c>
      <c r="D7" s="6">
        <f>'Week 13'!D7 - B7</f>
        <v>124.99999999999994</v>
      </c>
      <c r="E7" s="6">
        <f>B7+'Week 13'!E7</f>
        <v>54.999999999999993</v>
      </c>
    </row>
    <row r="8" spans="1:6" x14ac:dyDescent="0.3">
      <c r="A8" s="2" t="s">
        <v>31</v>
      </c>
      <c r="B8" s="2">
        <f>0+1</f>
        <v>1</v>
      </c>
      <c r="C8" s="2">
        <f>B8-'Week 13'!B8</f>
        <v>-6.3</v>
      </c>
      <c r="D8" s="2">
        <f>'Week 13'!D8 - B8</f>
        <v>109.09999999999998</v>
      </c>
      <c r="E8" s="2">
        <f>B8+'Week 13'!E8</f>
        <v>70.899999999999991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f>0</f>
        <v>0</v>
      </c>
      <c r="C12" s="2">
        <f>0+4.8</f>
        <v>4.8</v>
      </c>
      <c r="D12" s="2">
        <f xml:space="preserve"> B12-C12</f>
        <v>-4.8</v>
      </c>
      <c r="E12" s="25">
        <f>B12+ 'Week 13'!E12</f>
        <v>61.79999999999999</v>
      </c>
      <c r="F12" s="2">
        <v>40</v>
      </c>
    </row>
    <row r="13" spans="1:6" x14ac:dyDescent="0.3">
      <c r="A13" s="6" t="s">
        <v>6</v>
      </c>
      <c r="B13" s="6">
        <f>0+1.5</f>
        <v>1.5</v>
      </c>
      <c r="C13" s="6">
        <f>0+3.3</f>
        <v>3.3</v>
      </c>
      <c r="D13" s="6">
        <f xml:space="preserve"> B13-C13</f>
        <v>-1.7999999999999998</v>
      </c>
      <c r="E13" s="6">
        <f>B13+ 'Week 13'!E13</f>
        <v>67.699999999999989</v>
      </c>
      <c r="F13" s="6">
        <v>40</v>
      </c>
    </row>
    <row r="14" spans="1:6" x14ac:dyDescent="0.3">
      <c r="A14" s="2" t="s">
        <v>7</v>
      </c>
      <c r="B14" s="2">
        <f>0</f>
        <v>0</v>
      </c>
      <c r="C14" s="2">
        <f>0+4.8</f>
        <v>4.8</v>
      </c>
      <c r="D14" s="2">
        <f xml:space="preserve"> B14-C14</f>
        <v>-4.8</v>
      </c>
      <c r="E14" s="25">
        <f>B14+ 'Week 13'!E14</f>
        <v>57.399999999999991</v>
      </c>
      <c r="F14" s="2">
        <v>45</v>
      </c>
    </row>
    <row r="15" spans="1:6" x14ac:dyDescent="0.3">
      <c r="A15" s="6" t="s">
        <v>22</v>
      </c>
      <c r="B15" s="6">
        <f>0+1</f>
        <v>1</v>
      </c>
      <c r="C15" s="6">
        <f>0</f>
        <v>0</v>
      </c>
      <c r="D15" s="6">
        <f t="shared" ref="D15:D16" si="0" xml:space="preserve"> B15-C15</f>
        <v>1</v>
      </c>
      <c r="E15" s="6">
        <f>B15+ 'Week 13'!E15</f>
        <v>14.06</v>
      </c>
      <c r="F15" s="6">
        <v>70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13'!E16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5E35-4F1C-4290-81CA-CC4C1C790D64}">
  <dimension ref="A1:F16"/>
  <sheetViews>
    <sheetView zoomScale="85" zoomScaleNormal="85" workbookViewId="0">
      <selection activeCell="J35" sqref="J35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195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f>0+3.5+2.5</f>
        <v>6</v>
      </c>
      <c r="C6" s="2">
        <f>B6-'Week 14'!B6</f>
        <v>4.5</v>
      </c>
      <c r="D6" s="2">
        <f>'Week 14'!D6 - B6</f>
        <v>90.899999999999991</v>
      </c>
      <c r="E6" s="2">
        <f>B6+'Week 14'!E6</f>
        <v>89.09999999999998</v>
      </c>
    </row>
    <row r="7" spans="1:6" x14ac:dyDescent="0.3">
      <c r="A7" s="6" t="s">
        <v>30</v>
      </c>
      <c r="B7" s="6">
        <f>0+3.5+2.5</f>
        <v>6</v>
      </c>
      <c r="C7" s="6">
        <f>B7-'Week 14'!B7</f>
        <v>6</v>
      </c>
      <c r="D7" s="6">
        <f>'Week 14'!D7 - B7</f>
        <v>118.99999999999994</v>
      </c>
      <c r="E7" s="6">
        <f>B7+'Week 14'!E7</f>
        <v>60.999999999999993</v>
      </c>
    </row>
    <row r="8" spans="1:6" x14ac:dyDescent="0.3">
      <c r="A8" s="2" t="s">
        <v>31</v>
      </c>
      <c r="B8" s="2">
        <f>0+3.5+2.5</f>
        <v>6</v>
      </c>
      <c r="C8" s="2">
        <f>B8-'Week 14'!B8</f>
        <v>5</v>
      </c>
      <c r="D8" s="2">
        <f>'Week 14'!D8 - B8</f>
        <v>103.09999999999998</v>
      </c>
      <c r="E8" s="2">
        <f>B8+'Week 14'!E8</f>
        <v>76.899999999999991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f>0+3.5+2.5</f>
        <v>6</v>
      </c>
      <c r="C12" s="2">
        <f>0</f>
        <v>0</v>
      </c>
      <c r="D12" s="2">
        <f xml:space="preserve"> B12-C12</f>
        <v>6</v>
      </c>
      <c r="E12" s="25">
        <f>B12+ 'Week 14'!E12</f>
        <v>67.799999999999983</v>
      </c>
      <c r="F12" s="2">
        <v>40</v>
      </c>
    </row>
    <row r="13" spans="1:6" x14ac:dyDescent="0.3">
      <c r="A13" s="6" t="s">
        <v>6</v>
      </c>
      <c r="B13" s="6">
        <f>0+3.5+1</f>
        <v>4.5</v>
      </c>
      <c r="C13" s="6">
        <f>0+1.5</f>
        <v>1.5</v>
      </c>
      <c r="D13" s="6">
        <f xml:space="preserve"> B13-C13</f>
        <v>3</v>
      </c>
      <c r="E13" s="6">
        <f>B13+ 'Week 14'!E13</f>
        <v>72.199999999999989</v>
      </c>
      <c r="F13" s="6">
        <v>40</v>
      </c>
    </row>
    <row r="14" spans="1:6" x14ac:dyDescent="0.3">
      <c r="A14" s="2" t="s">
        <v>7</v>
      </c>
      <c r="B14" s="2">
        <f>0+3.5+2.5</f>
        <v>6</v>
      </c>
      <c r="C14" s="2">
        <f>0</f>
        <v>0</v>
      </c>
      <c r="D14" s="2">
        <f xml:space="preserve"> B14-C14</f>
        <v>6</v>
      </c>
      <c r="E14" s="25">
        <f>B14+ 'Week 14'!E14</f>
        <v>63.399999999999991</v>
      </c>
      <c r="F14" s="2">
        <v>60</v>
      </c>
    </row>
    <row r="15" spans="1:6" x14ac:dyDescent="0.3">
      <c r="A15" s="6" t="s">
        <v>22</v>
      </c>
      <c r="B15" s="6">
        <f>0+1.5</f>
        <v>1.5</v>
      </c>
      <c r="C15" s="6">
        <f>0+1</f>
        <v>1</v>
      </c>
      <c r="D15" s="6">
        <f t="shared" ref="D15:D16" si="0" xml:space="preserve"> B15-C15</f>
        <v>0.5</v>
      </c>
      <c r="E15" s="6">
        <f>B15+ 'Week 14'!E15</f>
        <v>15.56</v>
      </c>
      <c r="F15" s="6">
        <v>70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14'!E16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48CE-4A13-42E3-9AC8-6E1C84D7316F}">
  <dimension ref="A1:F16"/>
  <sheetViews>
    <sheetView zoomScale="85" zoomScaleNormal="85" workbookViewId="0">
      <selection activeCell="B12" sqref="B12:B16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206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v>0</v>
      </c>
      <c r="C6" s="2">
        <f>B6-'Week 15'!B6</f>
        <v>-6</v>
      </c>
      <c r="D6" s="2">
        <f>'Week 15'!D6 - B6</f>
        <v>90.899999999999991</v>
      </c>
      <c r="E6" s="2">
        <f>B6+'Week 15'!E6</f>
        <v>89.09999999999998</v>
      </c>
    </row>
    <row r="7" spans="1:6" x14ac:dyDescent="0.3">
      <c r="A7" s="6" t="s">
        <v>30</v>
      </c>
      <c r="B7" s="6">
        <v>0</v>
      </c>
      <c r="C7" s="6">
        <f>B7-'Week 15'!B7</f>
        <v>-6</v>
      </c>
      <c r="D7" s="6">
        <f>'Week 15'!D7 - B7</f>
        <v>118.99999999999994</v>
      </c>
      <c r="E7" s="6">
        <f>B7+'Week 15'!E7</f>
        <v>60.999999999999993</v>
      </c>
    </row>
    <row r="8" spans="1:6" x14ac:dyDescent="0.3">
      <c r="A8" s="2" t="s">
        <v>31</v>
      </c>
      <c r="B8" s="2">
        <v>0</v>
      </c>
      <c r="C8" s="2">
        <f>B8-'Week 15'!B8</f>
        <v>-6</v>
      </c>
      <c r="D8" s="2">
        <f>'Week 15'!D8 - B8</f>
        <v>103.09999999999998</v>
      </c>
      <c r="E8" s="2">
        <f>B8+'Week 15'!E8</f>
        <v>76.899999999999991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v>0</v>
      </c>
      <c r="C12" s="2">
        <f>0+3.5+2.5</f>
        <v>6</v>
      </c>
      <c r="D12" s="2">
        <f xml:space="preserve"> B12-C12</f>
        <v>-6</v>
      </c>
      <c r="E12" s="25">
        <f>B12+ 'Week 15'!E12</f>
        <v>67.799999999999983</v>
      </c>
      <c r="F12" s="2">
        <v>40</v>
      </c>
    </row>
    <row r="13" spans="1:6" x14ac:dyDescent="0.3">
      <c r="A13" s="6" t="s">
        <v>6</v>
      </c>
      <c r="B13" s="6">
        <v>0</v>
      </c>
      <c r="C13" s="6">
        <f>0+3.5+1</f>
        <v>4.5</v>
      </c>
      <c r="D13" s="6">
        <f xml:space="preserve"> B13-C13</f>
        <v>-4.5</v>
      </c>
      <c r="E13" s="6">
        <f>B13+ 'Week 15'!E13</f>
        <v>72.199999999999989</v>
      </c>
      <c r="F13" s="6">
        <v>40</v>
      </c>
    </row>
    <row r="14" spans="1:6" x14ac:dyDescent="0.3">
      <c r="A14" s="2" t="s">
        <v>7</v>
      </c>
      <c r="B14" s="2">
        <v>0</v>
      </c>
      <c r="C14" s="2">
        <f>0+3.5+2.5</f>
        <v>6</v>
      </c>
      <c r="D14" s="2">
        <f xml:space="preserve"> B14-C14</f>
        <v>-6</v>
      </c>
      <c r="E14" s="25">
        <f>B14+ 'Week 15'!E14</f>
        <v>63.399999999999991</v>
      </c>
      <c r="F14" s="2">
        <v>60</v>
      </c>
    </row>
    <row r="15" spans="1:6" x14ac:dyDescent="0.3">
      <c r="A15" s="6" t="s">
        <v>22</v>
      </c>
      <c r="B15" s="6">
        <v>0</v>
      </c>
      <c r="C15" s="6">
        <f>0+1.5</f>
        <v>1.5</v>
      </c>
      <c r="D15" s="6">
        <f t="shared" ref="D15:D16" si="0" xml:space="preserve"> B15-C15</f>
        <v>-1.5</v>
      </c>
      <c r="E15" s="6">
        <f>B15+ 'Week 15'!E15</f>
        <v>15.56</v>
      </c>
      <c r="F15" s="6">
        <v>70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15'!E16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28D7-011E-4B1C-B663-A596F4715764}">
  <dimension ref="A1:F16"/>
  <sheetViews>
    <sheetView zoomScale="85" zoomScaleNormal="85" workbookViewId="0">
      <selection activeCell="N16" sqref="N16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208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f>0+4+3.9+4</f>
        <v>11.9</v>
      </c>
      <c r="C6" s="2">
        <f>B6-'Week 16'!B6</f>
        <v>11.9</v>
      </c>
      <c r="D6" s="2">
        <f>'Week 16'!D6 - B6</f>
        <v>78.999999999999986</v>
      </c>
      <c r="E6" s="2">
        <f>B6+'Week 16'!E6</f>
        <v>100.99999999999999</v>
      </c>
    </row>
    <row r="7" spans="1:6" x14ac:dyDescent="0.3">
      <c r="A7" s="6" t="s">
        <v>30</v>
      </c>
      <c r="B7" s="6">
        <v>0</v>
      </c>
      <c r="C7" s="6">
        <f>B7-'Week 16'!B7</f>
        <v>0</v>
      </c>
      <c r="D7" s="6">
        <f>'Week 16'!D7 - B7</f>
        <v>118.99999999999994</v>
      </c>
      <c r="E7" s="6">
        <f>B7+'Week 16'!E7</f>
        <v>60.999999999999993</v>
      </c>
    </row>
    <row r="8" spans="1:6" x14ac:dyDescent="0.3">
      <c r="A8" s="2" t="s">
        <v>31</v>
      </c>
      <c r="B8" s="2">
        <v>0</v>
      </c>
      <c r="C8" s="2">
        <f>B8-'Week 16'!B8</f>
        <v>0</v>
      </c>
      <c r="D8" s="2">
        <f>'Week 16'!D8 - B8</f>
        <v>103.09999999999998</v>
      </c>
      <c r="E8" s="2">
        <f>B8+'Week 16'!E8</f>
        <v>76.899999999999991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f>0</f>
        <v>0</v>
      </c>
      <c r="C12" s="2">
        <v>0</v>
      </c>
      <c r="D12" s="2">
        <f xml:space="preserve"> B12-C12</f>
        <v>0</v>
      </c>
      <c r="E12" s="25">
        <f>B12+ 'Week 16'!E12</f>
        <v>67.799999999999983</v>
      </c>
      <c r="F12" s="2">
        <v>40</v>
      </c>
    </row>
    <row r="13" spans="1:6" x14ac:dyDescent="0.3">
      <c r="A13" s="6" t="s">
        <v>6</v>
      </c>
      <c r="B13" s="6">
        <f>0+3.9+4+4</f>
        <v>11.9</v>
      </c>
      <c r="C13" s="6">
        <v>0</v>
      </c>
      <c r="D13" s="6">
        <f xml:space="preserve"> B13-C13</f>
        <v>11.9</v>
      </c>
      <c r="E13" s="6">
        <f>B13+ 'Week 16'!E13</f>
        <v>84.1</v>
      </c>
      <c r="F13" s="6">
        <v>60</v>
      </c>
    </row>
    <row r="14" spans="1:6" x14ac:dyDescent="0.3">
      <c r="A14" s="2" t="s">
        <v>7</v>
      </c>
      <c r="B14" s="2">
        <v>0</v>
      </c>
      <c r="C14" s="2">
        <v>0</v>
      </c>
      <c r="D14" s="2">
        <f xml:space="preserve"> B14-C14</f>
        <v>0</v>
      </c>
      <c r="E14" s="25">
        <f>B14+ 'Week 16'!E14</f>
        <v>63.399999999999991</v>
      </c>
      <c r="F14" s="2">
        <v>60</v>
      </c>
    </row>
    <row r="15" spans="1:6" x14ac:dyDescent="0.3">
      <c r="A15" s="6" t="s">
        <v>22</v>
      </c>
      <c r="B15" s="6">
        <v>0</v>
      </c>
      <c r="C15" s="6">
        <v>0</v>
      </c>
      <c r="D15" s="6">
        <f t="shared" ref="D15:D16" si="0" xml:space="preserve"> B15-C15</f>
        <v>0</v>
      </c>
      <c r="E15" s="6">
        <f>B15+ 'Week 16'!E15</f>
        <v>15.56</v>
      </c>
      <c r="F15" s="6">
        <v>70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16'!E16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2CB6-EF61-41B0-AA65-8E7CA48A1767}">
  <dimension ref="A1:F16"/>
  <sheetViews>
    <sheetView zoomScale="85" zoomScaleNormal="85" workbookViewId="0">
      <selection activeCell="N35" sqref="N35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217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f>0</f>
        <v>0</v>
      </c>
      <c r="C6" s="2">
        <f>B6-'Week 17'!B6</f>
        <v>-11.9</v>
      </c>
      <c r="D6" s="2">
        <f>'Week 17'!D6 - B6</f>
        <v>78.999999999999986</v>
      </c>
      <c r="E6" s="2">
        <f>B6+'Week 17'!E6</f>
        <v>100.99999999999999</v>
      </c>
    </row>
    <row r="7" spans="1:6" x14ac:dyDescent="0.3">
      <c r="A7" s="6" t="s">
        <v>30</v>
      </c>
      <c r="B7" s="6">
        <v>0</v>
      </c>
      <c r="C7" s="6">
        <f>B7-'Week 17'!B7</f>
        <v>0</v>
      </c>
      <c r="D7" s="6">
        <f>'Week 17'!D7 - B7</f>
        <v>118.99999999999994</v>
      </c>
      <c r="E7" s="6">
        <f>B7+'Week 17'!E7</f>
        <v>60.999999999999993</v>
      </c>
    </row>
    <row r="8" spans="1:6" x14ac:dyDescent="0.3">
      <c r="A8" s="2" t="s">
        <v>31</v>
      </c>
      <c r="B8" s="2">
        <v>0</v>
      </c>
      <c r="C8" s="2">
        <f>B8-'Week 17'!B8</f>
        <v>0</v>
      </c>
      <c r="D8" s="2">
        <f>'Week 17'!D8 - B8</f>
        <v>103.09999999999998</v>
      </c>
      <c r="E8" s="2">
        <f>B8+'Week 17'!E8</f>
        <v>76.899999999999991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f>0</f>
        <v>0</v>
      </c>
      <c r="C12" s="2">
        <f>0</f>
        <v>0</v>
      </c>
      <c r="D12" s="2">
        <f xml:space="preserve"> B12-C12</f>
        <v>0</v>
      </c>
      <c r="E12" s="25">
        <f>B12+ 'Week 17'!E12</f>
        <v>67.799999999999983</v>
      </c>
      <c r="F12" s="2">
        <v>40</v>
      </c>
    </row>
    <row r="13" spans="1:6" x14ac:dyDescent="0.3">
      <c r="A13" s="6" t="s">
        <v>6</v>
      </c>
      <c r="B13" s="6">
        <f>0</f>
        <v>0</v>
      </c>
      <c r="C13" s="6">
        <f>0+3.9+4+4</f>
        <v>11.9</v>
      </c>
      <c r="D13" s="6">
        <f xml:space="preserve"> B13-C13</f>
        <v>-11.9</v>
      </c>
      <c r="E13" s="6">
        <f>B13+ 'Week 17'!E13</f>
        <v>84.1</v>
      </c>
      <c r="F13" s="6">
        <v>60</v>
      </c>
    </row>
    <row r="14" spans="1:6" x14ac:dyDescent="0.3">
      <c r="A14" s="2" t="s">
        <v>7</v>
      </c>
      <c r="B14" s="2">
        <v>0</v>
      </c>
      <c r="C14" s="2">
        <v>0</v>
      </c>
      <c r="D14" s="2">
        <f xml:space="preserve"> B14-C14</f>
        <v>0</v>
      </c>
      <c r="E14" s="25">
        <f>B14+ 'Week 17'!E14</f>
        <v>63.399999999999991</v>
      </c>
      <c r="F14" s="2">
        <v>60</v>
      </c>
    </row>
    <row r="15" spans="1:6" x14ac:dyDescent="0.3">
      <c r="A15" s="6" t="s">
        <v>22</v>
      </c>
      <c r="B15" s="6">
        <v>0</v>
      </c>
      <c r="C15" s="6">
        <v>0</v>
      </c>
      <c r="D15" s="6">
        <f t="shared" ref="D15:D16" si="0" xml:space="preserve"> B15-C15</f>
        <v>0</v>
      </c>
      <c r="E15" s="6">
        <f>B15+ 'Week 17'!E15</f>
        <v>15.56</v>
      </c>
      <c r="F15" s="6">
        <v>70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17'!E16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F6F2-0D43-409B-993F-FC9FF2AAFE64}">
  <dimension ref="A1:F16"/>
  <sheetViews>
    <sheetView zoomScale="85" zoomScaleNormal="85" workbookViewId="0">
      <selection activeCell="H3" sqref="H3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218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f>0+4.9</f>
        <v>4.9000000000000004</v>
      </c>
      <c r="C6" s="2">
        <f>B6-'Week 18'!B6</f>
        <v>4.9000000000000004</v>
      </c>
      <c r="D6" s="2">
        <f>'Week 18'!D6 - B6</f>
        <v>74.09999999999998</v>
      </c>
      <c r="E6" s="2">
        <f>B6+'Week 18'!E6</f>
        <v>105.89999999999999</v>
      </c>
    </row>
    <row r="7" spans="1:6" x14ac:dyDescent="0.3">
      <c r="A7" s="6" t="s">
        <v>30</v>
      </c>
      <c r="B7" s="6">
        <f>0+3.8</f>
        <v>3.8</v>
      </c>
      <c r="C7" s="6">
        <f>B7-'Week 18'!B7</f>
        <v>3.8</v>
      </c>
      <c r="D7" s="6">
        <f>'Week 18'!D7 - B7</f>
        <v>115.19999999999995</v>
      </c>
      <c r="E7" s="6">
        <f>B7+'Week 18'!E7</f>
        <v>64.8</v>
      </c>
    </row>
    <row r="8" spans="1:6" x14ac:dyDescent="0.3">
      <c r="A8" s="2" t="s">
        <v>31</v>
      </c>
      <c r="B8" s="2">
        <f>0+8.1</f>
        <v>8.1</v>
      </c>
      <c r="C8" s="2">
        <f>B8-'Week 18'!B8</f>
        <v>8.1</v>
      </c>
      <c r="D8" s="2">
        <f>'Week 18'!D8 - B8</f>
        <v>94.999999999999986</v>
      </c>
      <c r="E8" s="2">
        <f>B8+'Week 18'!E8</f>
        <v>84.999999999999986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f>0+3.8</f>
        <v>3.8</v>
      </c>
      <c r="C12" s="2">
        <f>0</f>
        <v>0</v>
      </c>
      <c r="D12" s="2">
        <f xml:space="preserve"> B12-C12</f>
        <v>3.8</v>
      </c>
      <c r="E12" s="25">
        <f>B12+ 'Week 18'!E12</f>
        <v>71.59999999999998</v>
      </c>
      <c r="F12" s="2">
        <v>40</v>
      </c>
    </row>
    <row r="13" spans="1:6" x14ac:dyDescent="0.3">
      <c r="A13" s="6" t="s">
        <v>6</v>
      </c>
      <c r="B13" s="6">
        <f>0+3.8</f>
        <v>3.8</v>
      </c>
      <c r="C13" s="6">
        <f>0</f>
        <v>0</v>
      </c>
      <c r="D13" s="6">
        <f xml:space="preserve"> B13-C13</f>
        <v>3.8</v>
      </c>
      <c r="E13" s="6">
        <f>B13+ 'Week 18'!E13</f>
        <v>87.899999999999991</v>
      </c>
      <c r="F13" s="6">
        <v>60</v>
      </c>
    </row>
    <row r="14" spans="1:6" x14ac:dyDescent="0.3">
      <c r="A14" s="2" t="s">
        <v>7</v>
      </c>
      <c r="B14" s="2">
        <v>0</v>
      </c>
      <c r="C14" s="2">
        <v>0</v>
      </c>
      <c r="D14" s="2">
        <f xml:space="preserve"> B14-C14</f>
        <v>0</v>
      </c>
      <c r="E14" s="25">
        <f>B14+ 'Week 18'!E14</f>
        <v>63.399999999999991</v>
      </c>
      <c r="F14" s="2">
        <v>60</v>
      </c>
    </row>
    <row r="15" spans="1:6" x14ac:dyDescent="0.3">
      <c r="A15" s="6" t="s">
        <v>22</v>
      </c>
      <c r="B15" s="6">
        <f>0+2.1</f>
        <v>2.1</v>
      </c>
      <c r="C15" s="6">
        <v>0</v>
      </c>
      <c r="D15" s="6">
        <f t="shared" ref="D15:D16" si="0" xml:space="preserve"> B15-C15</f>
        <v>2.1</v>
      </c>
      <c r="E15" s="6">
        <f>B15+ 'Week 18'!E15</f>
        <v>17.66</v>
      </c>
      <c r="F15" s="6">
        <v>70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18'!E16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4D60-EA23-4995-A5DD-F7D20ACF1AFD}">
  <dimension ref="A1:F16"/>
  <sheetViews>
    <sheetView zoomScale="85" zoomScaleNormal="85" workbookViewId="0">
      <selection activeCell="G1" sqref="G1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231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f>0+5</f>
        <v>5</v>
      </c>
      <c r="C6" s="2">
        <f>B6-'Week 19'!B6</f>
        <v>9.9999999999999645E-2</v>
      </c>
      <c r="D6" s="2">
        <f>'Week 19'!D6 - B6</f>
        <v>69.09999999999998</v>
      </c>
      <c r="E6" s="2">
        <f>B6+'Week 19'!E6</f>
        <v>110.89999999999999</v>
      </c>
    </row>
    <row r="7" spans="1:6" x14ac:dyDescent="0.3">
      <c r="A7" s="6" t="s">
        <v>30</v>
      </c>
      <c r="B7" s="6">
        <f>0+5</f>
        <v>5</v>
      </c>
      <c r="C7" s="6">
        <f>B7-'Week 19'!B7</f>
        <v>1.2000000000000002</v>
      </c>
      <c r="D7" s="6">
        <f>'Week 19'!D7 - B7</f>
        <v>110.19999999999995</v>
      </c>
      <c r="E7" s="6">
        <f>B7+'Week 19'!E7</f>
        <v>69.8</v>
      </c>
    </row>
    <row r="8" spans="1:6" x14ac:dyDescent="0.3">
      <c r="A8" s="2" t="s">
        <v>31</v>
      </c>
      <c r="B8" s="2">
        <f>0+5</f>
        <v>5</v>
      </c>
      <c r="C8" s="2">
        <f>B8-'Week 19'!B8</f>
        <v>-3.0999999999999996</v>
      </c>
      <c r="D8" s="2">
        <f>'Week 19'!D8 - B8</f>
        <v>89.999999999999986</v>
      </c>
      <c r="E8" s="2">
        <f>B8+'Week 19'!E8</f>
        <v>89.999999999999986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f>0+5</f>
        <v>5</v>
      </c>
      <c r="C12" s="2">
        <f>0</f>
        <v>0</v>
      </c>
      <c r="D12" s="2">
        <f xml:space="preserve"> B12-C12</f>
        <v>5</v>
      </c>
      <c r="E12" s="25">
        <f>B12+ 'Week 19'!E12</f>
        <v>76.59999999999998</v>
      </c>
      <c r="F12" s="2">
        <v>40</v>
      </c>
    </row>
    <row r="13" spans="1:6" x14ac:dyDescent="0.3">
      <c r="A13" s="6" t="s">
        <v>6</v>
      </c>
      <c r="B13" s="6">
        <f>0+5</f>
        <v>5</v>
      </c>
      <c r="C13" s="6">
        <f>0</f>
        <v>0</v>
      </c>
      <c r="D13" s="6">
        <f xml:space="preserve"> B13-C13</f>
        <v>5</v>
      </c>
      <c r="E13" s="6">
        <f>B13+ 'Week 19'!E13</f>
        <v>92.899999999999991</v>
      </c>
      <c r="F13" s="6">
        <v>60</v>
      </c>
    </row>
    <row r="14" spans="1:6" x14ac:dyDescent="0.3">
      <c r="A14" s="2" t="s">
        <v>7</v>
      </c>
      <c r="B14" s="2">
        <f>0+5</f>
        <v>5</v>
      </c>
      <c r="C14" s="2">
        <v>0</v>
      </c>
      <c r="D14" s="2">
        <f xml:space="preserve"> B14-C14</f>
        <v>5</v>
      </c>
      <c r="E14" s="25">
        <f>B14+ 'Week 19'!E14</f>
        <v>68.399999999999991</v>
      </c>
      <c r="F14" s="2">
        <v>60</v>
      </c>
    </row>
    <row r="15" spans="1:6" x14ac:dyDescent="0.3">
      <c r="A15" s="6" t="s">
        <v>22</v>
      </c>
      <c r="B15" s="6">
        <f>0</f>
        <v>0</v>
      </c>
      <c r="C15" s="6">
        <v>0</v>
      </c>
      <c r="D15" s="6">
        <f t="shared" ref="D15:D16" si="0" xml:space="preserve"> B15-C15</f>
        <v>0</v>
      </c>
      <c r="E15" s="6">
        <f>B15+ 'Week 19'!E15</f>
        <v>17.66</v>
      </c>
      <c r="F15" s="6">
        <v>70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19'!E16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F75F-E3A7-4440-A0C9-47438D798048}">
  <dimension ref="A1:F16"/>
  <sheetViews>
    <sheetView zoomScale="85" zoomScaleNormal="85" workbookViewId="0">
      <selection activeCell="I35" sqref="I35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233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f>0+6.6</f>
        <v>6.6</v>
      </c>
      <c r="C6" s="2">
        <f>B6-'Week 20'!B6</f>
        <v>1.5999999999999996</v>
      </c>
      <c r="D6" s="2">
        <f>'Week 20'!D6 - B6</f>
        <v>62.499999999999979</v>
      </c>
      <c r="E6" s="2">
        <f>B6+'Week 20'!E6</f>
        <v>117.49999999999999</v>
      </c>
    </row>
    <row r="7" spans="1:6" x14ac:dyDescent="0.3">
      <c r="A7" s="6" t="s">
        <v>30</v>
      </c>
      <c r="B7" s="6">
        <f>0+3.8</f>
        <v>3.8</v>
      </c>
      <c r="C7" s="6">
        <f>B7-'Week 20'!B7</f>
        <v>-1.2000000000000002</v>
      </c>
      <c r="D7" s="6">
        <f>'Week 20'!D7 - B7</f>
        <v>106.39999999999995</v>
      </c>
      <c r="E7" s="6">
        <f>B7+'Week 20'!E7</f>
        <v>73.599999999999994</v>
      </c>
    </row>
    <row r="8" spans="1:6" x14ac:dyDescent="0.3">
      <c r="A8" s="2" t="s">
        <v>31</v>
      </c>
      <c r="B8" s="2">
        <f>0+6.6+2.5</f>
        <v>9.1</v>
      </c>
      <c r="C8" s="2">
        <f>B8-'Week 20'!B8</f>
        <v>4.0999999999999996</v>
      </c>
      <c r="D8" s="2">
        <f>'Week 20'!D8 - B8</f>
        <v>80.899999999999991</v>
      </c>
      <c r="E8" s="2">
        <f>B8+'Week 20'!E8</f>
        <v>99.09999999999998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f>0+3.8</f>
        <v>3.8</v>
      </c>
      <c r="C12" s="2">
        <f>0+5</f>
        <v>5</v>
      </c>
      <c r="D12" s="2">
        <f xml:space="preserve"> B12-C12</f>
        <v>-1.2000000000000002</v>
      </c>
      <c r="E12" s="25">
        <f>B12+ 'Week 20'!E12</f>
        <v>80.399999999999977</v>
      </c>
      <c r="F12" s="2">
        <v>40</v>
      </c>
    </row>
    <row r="13" spans="1:6" x14ac:dyDescent="0.3">
      <c r="A13" s="6" t="s">
        <v>6</v>
      </c>
      <c r="B13" s="6">
        <f>0+6.6</f>
        <v>6.6</v>
      </c>
      <c r="C13" s="6">
        <f>0+5</f>
        <v>5</v>
      </c>
      <c r="D13" s="6">
        <f xml:space="preserve"> B13-C13</f>
        <v>1.5999999999999996</v>
      </c>
      <c r="E13" s="6">
        <f>B13+ 'Week 20'!E13</f>
        <v>99.499999999999986</v>
      </c>
      <c r="F13" s="6">
        <v>70</v>
      </c>
    </row>
    <row r="14" spans="1:6" x14ac:dyDescent="0.3">
      <c r="A14" s="2" t="s">
        <v>7</v>
      </c>
      <c r="B14" s="2">
        <f>0+6.6+2.5</f>
        <v>9.1</v>
      </c>
      <c r="C14" s="2">
        <f>0+5</f>
        <v>5</v>
      </c>
      <c r="D14" s="2">
        <f xml:space="preserve"> B14-C14</f>
        <v>4.0999999999999996</v>
      </c>
      <c r="E14" s="25">
        <f>B14+ 'Week 20'!E14</f>
        <v>77.499999999999986</v>
      </c>
      <c r="F14" s="2">
        <v>70</v>
      </c>
    </row>
    <row r="15" spans="1:6" x14ac:dyDescent="0.3">
      <c r="A15" s="6" t="s">
        <v>22</v>
      </c>
      <c r="B15" s="6">
        <f>0</f>
        <v>0</v>
      </c>
      <c r="C15" s="6">
        <f>0</f>
        <v>0</v>
      </c>
      <c r="D15" s="6">
        <f t="shared" ref="D15:D16" si="0" xml:space="preserve"> B15-C15</f>
        <v>0</v>
      </c>
      <c r="E15" s="6">
        <f>B15+ 'Week 20'!E15</f>
        <v>17.66</v>
      </c>
      <c r="F15" s="6">
        <v>70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20'!E16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F5E5-1D16-4A3D-9503-6E5DDDDB9E94}">
  <dimension ref="A1:F16"/>
  <sheetViews>
    <sheetView zoomScale="85" zoomScaleNormal="85" workbookViewId="0">
      <selection activeCell="F13" sqref="F13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234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f>0+1.9+1</f>
        <v>2.9</v>
      </c>
      <c r="C6" s="2">
        <f>B6-'Week 21'!B6</f>
        <v>-3.6999999999999997</v>
      </c>
      <c r="D6" s="2">
        <f>'Week 21'!D6 - B6</f>
        <v>59.59999999999998</v>
      </c>
      <c r="E6" s="2">
        <f>B6+'Week 21'!E6</f>
        <v>120.39999999999999</v>
      </c>
    </row>
    <row r="7" spans="1:6" x14ac:dyDescent="0.3">
      <c r="A7" s="6" t="s">
        <v>30</v>
      </c>
      <c r="B7" s="6">
        <f>0+3.8+1.9</f>
        <v>5.6999999999999993</v>
      </c>
      <c r="C7" s="6">
        <f>B7-'Week 21'!B7</f>
        <v>1.8999999999999995</v>
      </c>
      <c r="D7" s="6">
        <f>'Week 21'!D7 - B7</f>
        <v>100.69999999999995</v>
      </c>
      <c r="E7" s="6">
        <f>B7+'Week 21'!E7</f>
        <v>79.3</v>
      </c>
    </row>
    <row r="8" spans="1:6" x14ac:dyDescent="0.3">
      <c r="A8" s="2" t="s">
        <v>31</v>
      </c>
      <c r="B8" s="2">
        <f>0+3.8+1.9+1</f>
        <v>6.6999999999999993</v>
      </c>
      <c r="C8" s="2">
        <f>B8-'Week 21'!B8</f>
        <v>-2.4000000000000004</v>
      </c>
      <c r="D8" s="2">
        <f>'Week 21'!D8 - B8</f>
        <v>74.199999999999989</v>
      </c>
      <c r="E8" s="2">
        <f>B8+'Week 21'!E8</f>
        <v>105.79999999999998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f>2+2+1.9</f>
        <v>5.9</v>
      </c>
      <c r="C12" s="2">
        <f>0+3.8</f>
        <v>3.8</v>
      </c>
      <c r="D12" s="2">
        <f xml:space="preserve"> B12-C12</f>
        <v>2.1000000000000005</v>
      </c>
      <c r="E12" s="25">
        <f>B12+ 'Week 21'!E12</f>
        <v>86.299999999999983</v>
      </c>
      <c r="F12" s="2">
        <v>40</v>
      </c>
    </row>
    <row r="13" spans="1:6" x14ac:dyDescent="0.3">
      <c r="A13" s="6" t="s">
        <v>6</v>
      </c>
      <c r="B13" s="6">
        <f>0+1.9</f>
        <v>1.9</v>
      </c>
      <c r="C13" s="6">
        <f>0+6.6</f>
        <v>6.6</v>
      </c>
      <c r="D13" s="6">
        <f xml:space="preserve"> B13-C13</f>
        <v>-4.6999999999999993</v>
      </c>
      <c r="E13" s="6">
        <f>B13+ 'Week 21'!E13</f>
        <v>101.39999999999999</v>
      </c>
      <c r="F13" s="6">
        <v>70</v>
      </c>
    </row>
    <row r="14" spans="1:6" x14ac:dyDescent="0.3">
      <c r="A14" s="2" t="s">
        <v>7</v>
      </c>
      <c r="B14" s="2">
        <f>0+3.8+1.9+1</f>
        <v>6.6999999999999993</v>
      </c>
      <c r="C14" s="2">
        <f>0+6.6</f>
        <v>6.6</v>
      </c>
      <c r="D14" s="2">
        <f xml:space="preserve"> B14-C14</f>
        <v>9.9999999999999645E-2</v>
      </c>
      <c r="E14" s="25">
        <f>B14+ 'Week 21'!E14</f>
        <v>84.199999999999989</v>
      </c>
      <c r="F14" s="2">
        <v>75</v>
      </c>
    </row>
    <row r="15" spans="1:6" x14ac:dyDescent="0.3">
      <c r="A15" s="6" t="s">
        <v>22</v>
      </c>
      <c r="B15" s="6">
        <f>0</f>
        <v>0</v>
      </c>
      <c r="C15" s="6">
        <f>0</f>
        <v>0</v>
      </c>
      <c r="D15" s="6">
        <f t="shared" ref="D15:D16" si="0" xml:space="preserve"> B15-C15</f>
        <v>0</v>
      </c>
      <c r="E15" s="6">
        <f>B15+ 'Week 21'!E15</f>
        <v>17.66</v>
      </c>
      <c r="F15" s="6">
        <v>70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21'!E16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00B4-DE33-4FEF-9F81-7346378EFBCB}">
  <dimension ref="A1:F16"/>
  <sheetViews>
    <sheetView zoomScale="85" zoomScaleNormal="85" workbookViewId="0">
      <selection activeCell="F13" sqref="F13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255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f>0+1+1.5</f>
        <v>2.5</v>
      </c>
      <c r="C6" s="2">
        <f>B6-'Week 22'!B6</f>
        <v>-0.39999999999999991</v>
      </c>
      <c r="D6" s="2">
        <f>'Week 22'!D6 - B6</f>
        <v>57.09999999999998</v>
      </c>
      <c r="E6" s="2">
        <f>B6+'Week 22'!E6</f>
        <v>122.89999999999999</v>
      </c>
    </row>
    <row r="7" spans="1:6" x14ac:dyDescent="0.3">
      <c r="A7" s="6" t="s">
        <v>30</v>
      </c>
      <c r="B7" s="6">
        <f>0</f>
        <v>0</v>
      </c>
      <c r="C7" s="6">
        <f>B7-'Week 22'!B7</f>
        <v>-5.6999999999999993</v>
      </c>
      <c r="D7" s="6">
        <f>'Week 22'!D7 - B7</f>
        <v>100.69999999999995</v>
      </c>
      <c r="E7" s="6">
        <f>B7+'Week 22'!E7</f>
        <v>79.3</v>
      </c>
    </row>
    <row r="8" spans="1:6" x14ac:dyDescent="0.3">
      <c r="A8" s="2" t="s">
        <v>31</v>
      </c>
      <c r="B8" s="2">
        <f>0</f>
        <v>0</v>
      </c>
      <c r="C8" s="2">
        <f>B8-'Week 22'!B8</f>
        <v>-6.6999999999999993</v>
      </c>
      <c r="D8" s="2">
        <f>'Week 22'!D8 - B8</f>
        <v>74.199999999999989</v>
      </c>
      <c r="E8" s="2">
        <f>B8+'Week 22'!E8</f>
        <v>105.79999999999998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f>0</f>
        <v>0</v>
      </c>
      <c r="C12" s="2">
        <f>2+2+1.9</f>
        <v>5.9</v>
      </c>
      <c r="D12" s="2">
        <f xml:space="preserve"> B12-C12</f>
        <v>-5.9</v>
      </c>
      <c r="E12" s="25">
        <f>B12+ 'Week 22'!E12</f>
        <v>86.299999999999983</v>
      </c>
      <c r="F12" s="2">
        <v>40</v>
      </c>
    </row>
    <row r="13" spans="1:6" x14ac:dyDescent="0.3">
      <c r="A13" s="6" t="s">
        <v>6</v>
      </c>
      <c r="B13" s="6">
        <f>0+2.5</f>
        <v>2.5</v>
      </c>
      <c r="C13" s="6">
        <f>0+1.9</f>
        <v>1.9</v>
      </c>
      <c r="D13" s="6">
        <f xml:space="preserve"> B13-C13</f>
        <v>0.60000000000000009</v>
      </c>
      <c r="E13" s="6">
        <f>B13+ 'Week 22'!E13</f>
        <v>103.89999999999999</v>
      </c>
      <c r="F13" s="6">
        <v>80</v>
      </c>
    </row>
    <row r="14" spans="1:6" x14ac:dyDescent="0.3">
      <c r="A14" s="2" t="s">
        <v>7</v>
      </c>
      <c r="B14" s="2">
        <f>0</f>
        <v>0</v>
      </c>
      <c r="C14" s="2">
        <f>0+3.8+1.9+1</f>
        <v>6.6999999999999993</v>
      </c>
      <c r="D14" s="2">
        <f xml:space="preserve"> B14-C14</f>
        <v>-6.6999999999999993</v>
      </c>
      <c r="E14" s="25">
        <f>B14+ 'Week 22'!E14</f>
        <v>84.199999999999989</v>
      </c>
      <c r="F14" s="2">
        <v>75</v>
      </c>
    </row>
    <row r="15" spans="1:6" x14ac:dyDescent="0.3">
      <c r="A15" s="6" t="s">
        <v>22</v>
      </c>
      <c r="B15" s="6">
        <f>0</f>
        <v>0</v>
      </c>
      <c r="C15" s="6">
        <f>0</f>
        <v>0</v>
      </c>
      <c r="D15" s="6">
        <f t="shared" ref="D15:D16" si="0" xml:space="preserve"> B15-C15</f>
        <v>0</v>
      </c>
      <c r="E15" s="6">
        <f>B15+ 'Week 22'!E15</f>
        <v>17.66</v>
      </c>
      <c r="F15" s="6">
        <v>70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22'!E16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2E8D-4466-4668-8872-566972AE8F29}">
  <dimension ref="A1:F16"/>
  <sheetViews>
    <sheetView zoomScale="85" zoomScaleNormal="85" workbookViewId="0">
      <selection activeCell="K12" sqref="K12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263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f>0+6.2+3.8</f>
        <v>10</v>
      </c>
      <c r="C6" s="2">
        <f>B6-'Week 23'!B6</f>
        <v>7.5</v>
      </c>
      <c r="D6" s="2">
        <f>'Week 23'!D6 - B6</f>
        <v>47.09999999999998</v>
      </c>
      <c r="E6" s="2">
        <f>B6+'Week 23'!E6</f>
        <v>132.89999999999998</v>
      </c>
    </row>
    <row r="7" spans="1:6" x14ac:dyDescent="0.3">
      <c r="A7" s="6" t="s">
        <v>30</v>
      </c>
      <c r="B7" s="6">
        <f>0</f>
        <v>0</v>
      </c>
      <c r="C7" s="6">
        <f>B7-'Week 23'!B7</f>
        <v>0</v>
      </c>
      <c r="D7" s="6">
        <f>'Week 23'!D7 - B7</f>
        <v>100.69999999999995</v>
      </c>
      <c r="E7" s="6">
        <f>B7+'Week 23'!E7</f>
        <v>79.3</v>
      </c>
    </row>
    <row r="8" spans="1:6" x14ac:dyDescent="0.3">
      <c r="A8" s="2" t="s">
        <v>31</v>
      </c>
      <c r="B8" s="2">
        <f>0+6.2+3.8</f>
        <v>10</v>
      </c>
      <c r="C8" s="2">
        <f>B8-'Week 23'!B8</f>
        <v>10</v>
      </c>
      <c r="D8" s="2">
        <f>'Week 23'!D8 - B8</f>
        <v>64.199999999999989</v>
      </c>
      <c r="E8" s="2">
        <f>B8+'Week 23'!E8</f>
        <v>115.79999999999998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f>0</f>
        <v>0</v>
      </c>
      <c r="C12" s="2">
        <f>0</f>
        <v>0</v>
      </c>
      <c r="D12" s="2">
        <f xml:space="preserve"> B12-C12</f>
        <v>0</v>
      </c>
      <c r="E12" s="25">
        <f>B12+ 'Week 23'!E12</f>
        <v>86.299999999999983</v>
      </c>
      <c r="F12" s="2">
        <v>40</v>
      </c>
    </row>
    <row r="13" spans="1:6" x14ac:dyDescent="0.3">
      <c r="A13" s="6" t="s">
        <v>6</v>
      </c>
      <c r="B13" s="6">
        <f>0+6.2+3.8</f>
        <v>10</v>
      </c>
      <c r="C13" s="6">
        <f>0+2.5</f>
        <v>2.5</v>
      </c>
      <c r="D13" s="6">
        <f xml:space="preserve"> B13-C13</f>
        <v>7.5</v>
      </c>
      <c r="E13" s="6">
        <f>B13+ 'Week 23'!E13</f>
        <v>113.89999999999999</v>
      </c>
      <c r="F13" s="6">
        <v>80</v>
      </c>
    </row>
    <row r="14" spans="1:6" x14ac:dyDescent="0.3">
      <c r="A14" s="2" t="s">
        <v>7</v>
      </c>
      <c r="B14" s="2">
        <f>0+6.2+3.8</f>
        <v>10</v>
      </c>
      <c r="C14" s="2">
        <f>0</f>
        <v>0</v>
      </c>
      <c r="D14" s="2">
        <f xml:space="preserve"> B14-C14</f>
        <v>10</v>
      </c>
      <c r="E14" s="25">
        <f>B14+ 'Week 23'!E14</f>
        <v>94.199999999999989</v>
      </c>
      <c r="F14" s="2">
        <v>85</v>
      </c>
    </row>
    <row r="15" spans="1:6" x14ac:dyDescent="0.3">
      <c r="A15" s="6" t="s">
        <v>22</v>
      </c>
      <c r="B15" s="6">
        <f>0</f>
        <v>0</v>
      </c>
      <c r="C15" s="6">
        <f>0</f>
        <v>0</v>
      </c>
      <c r="D15" s="6">
        <f t="shared" ref="D15:D16" si="0" xml:space="preserve"> B15-C15</f>
        <v>0</v>
      </c>
      <c r="E15" s="6">
        <f>B15+ 'Week 23'!E15</f>
        <v>17.66</v>
      </c>
      <c r="F15" s="6">
        <v>70</v>
      </c>
    </row>
    <row r="16" spans="1:6" x14ac:dyDescent="0.3">
      <c r="A16" s="2" t="s">
        <v>23</v>
      </c>
      <c r="B16" s="2">
        <v>0</v>
      </c>
      <c r="C16" s="2">
        <v>0</v>
      </c>
      <c r="D16" s="2">
        <f t="shared" si="0"/>
        <v>0</v>
      </c>
      <c r="E16" s="25">
        <f>B16+ 'Week 23'!E16</f>
        <v>0</v>
      </c>
      <c r="F16" s="2">
        <v>0</v>
      </c>
    </row>
  </sheetData>
  <pageMargins left="0.7" right="0.7" top="0.78740157499999996" bottom="0.78740157499999996" header="0.3" footer="0.3"/>
  <ignoredErrors>
    <ignoredError sqref="C13" formula="1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0E30-CA5A-477F-92D7-909078E38035}">
  <dimension ref="A1:F16"/>
  <sheetViews>
    <sheetView tabSelected="1" zoomScale="85" zoomScaleNormal="85" workbookViewId="0">
      <selection activeCell="J9" sqref="J9"/>
    </sheetView>
  </sheetViews>
  <sheetFormatPr baseColWidth="10" defaultRowHeight="14.4" x14ac:dyDescent="0.3"/>
  <cols>
    <col min="1" max="1" width="15.33203125" customWidth="1"/>
    <col min="2" max="2" width="18.88671875" customWidth="1"/>
    <col min="3" max="3" width="19.5546875" customWidth="1"/>
    <col min="4" max="4" width="21.6640625" customWidth="1"/>
    <col min="5" max="5" width="16.5546875" customWidth="1"/>
    <col min="6" max="6" width="13.88671875" customWidth="1"/>
  </cols>
  <sheetData>
    <row r="1" spans="1:6" x14ac:dyDescent="0.3">
      <c r="A1" s="3" t="s">
        <v>4</v>
      </c>
      <c r="B1" s="5"/>
      <c r="C1" s="4" t="s">
        <v>0</v>
      </c>
      <c r="D1" s="4" t="s">
        <v>268</v>
      </c>
    </row>
    <row r="2" spans="1:6" x14ac:dyDescent="0.3">
      <c r="A2" s="1"/>
      <c r="B2" s="1"/>
      <c r="C2" s="1"/>
      <c r="D2" s="1"/>
    </row>
    <row r="3" spans="1:6" x14ac:dyDescent="0.3">
      <c r="A3" s="4" t="s">
        <v>2</v>
      </c>
      <c r="B3" s="4" t="s">
        <v>3</v>
      </c>
      <c r="C3" s="1"/>
      <c r="D3" s="1"/>
    </row>
    <row r="5" spans="1:6" x14ac:dyDescent="0.3">
      <c r="A5" s="4" t="s">
        <v>28</v>
      </c>
      <c r="B5" s="4" t="s">
        <v>8</v>
      </c>
      <c r="C5" s="4" t="s">
        <v>45</v>
      </c>
      <c r="D5" s="4" t="s">
        <v>9</v>
      </c>
      <c r="E5" s="4" t="s">
        <v>73</v>
      </c>
    </row>
    <row r="6" spans="1:6" x14ac:dyDescent="0.3">
      <c r="A6" s="2" t="s">
        <v>29</v>
      </c>
      <c r="B6" s="2">
        <f>0+8.3</f>
        <v>8.3000000000000007</v>
      </c>
      <c r="C6" s="2">
        <f>B6-'Week 24'!B6</f>
        <v>-1.6999999999999993</v>
      </c>
      <c r="D6" s="2">
        <f>'Week 24'!D6 - B6</f>
        <v>38.799999999999983</v>
      </c>
      <c r="E6" s="2">
        <f>B6+'Week 24'!E6</f>
        <v>141.19999999999999</v>
      </c>
    </row>
    <row r="7" spans="1:6" x14ac:dyDescent="0.3">
      <c r="A7" s="6" t="s">
        <v>30</v>
      </c>
      <c r="B7" s="6">
        <f>0+8.3</f>
        <v>8.3000000000000007</v>
      </c>
      <c r="C7" s="6">
        <f>B7-'Week 24'!B7</f>
        <v>8.3000000000000007</v>
      </c>
      <c r="D7" s="6">
        <f>'Week 24'!D7 - B7</f>
        <v>92.399999999999949</v>
      </c>
      <c r="E7" s="6">
        <f>B7+'Week 24'!E7</f>
        <v>87.6</v>
      </c>
    </row>
    <row r="8" spans="1:6" x14ac:dyDescent="0.3">
      <c r="A8" s="2" t="s">
        <v>31</v>
      </c>
      <c r="B8" s="2">
        <f>8+0.3</f>
        <v>8.3000000000000007</v>
      </c>
      <c r="C8" s="2">
        <f>B8-'Week 24'!B8</f>
        <v>-1.6999999999999993</v>
      </c>
      <c r="D8" s="2">
        <f>'Week 24'!D8 - B8</f>
        <v>55.899999999999991</v>
      </c>
      <c r="E8" s="2">
        <f>B8+'Week 24'!E8</f>
        <v>124.09999999999998</v>
      </c>
    </row>
    <row r="11" spans="1:6" x14ac:dyDescent="0.3">
      <c r="A11" s="4" t="s">
        <v>27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2" t="s">
        <v>5</v>
      </c>
      <c r="B12" s="2">
        <f>0+8.3</f>
        <v>8.3000000000000007</v>
      </c>
      <c r="C12" s="2">
        <f>0</f>
        <v>0</v>
      </c>
      <c r="D12" s="2">
        <f xml:space="preserve"> B12-C12</f>
        <v>8.3000000000000007</v>
      </c>
      <c r="E12" s="25">
        <f>B12+ 'Week 24'!E12</f>
        <v>94.59999999999998</v>
      </c>
      <c r="F12" s="2">
        <v>40</v>
      </c>
    </row>
    <row r="13" spans="1:6" x14ac:dyDescent="0.3">
      <c r="A13" s="6" t="s">
        <v>6</v>
      </c>
      <c r="B13" s="6">
        <f>0+8.3</f>
        <v>8.3000000000000007</v>
      </c>
      <c r="C13" s="6">
        <f>0+6.2+3.8</f>
        <v>10</v>
      </c>
      <c r="D13" s="6">
        <f xml:space="preserve"> B13-C13</f>
        <v>-1.6999999999999993</v>
      </c>
      <c r="E13" s="6">
        <f>B13+ 'Week 24'!E13</f>
        <v>122.19999999999999</v>
      </c>
      <c r="F13" s="6">
        <v>80</v>
      </c>
    </row>
    <row r="14" spans="1:6" x14ac:dyDescent="0.3">
      <c r="A14" s="2" t="s">
        <v>7</v>
      </c>
      <c r="B14" s="2">
        <f>8+0.3</f>
        <v>8.3000000000000007</v>
      </c>
      <c r="C14" s="2">
        <f>0+6.2+3.8</f>
        <v>10</v>
      </c>
      <c r="D14" s="2">
        <f xml:space="preserve"> B14-C14</f>
        <v>-1.6999999999999993</v>
      </c>
      <c r="E14" s="25">
        <f>B14+ 'Week 24'!E14</f>
        <v>102.49999999999999</v>
      </c>
      <c r="F14" s="2">
        <v>85</v>
      </c>
    </row>
    <row r="15" spans="1:6" x14ac:dyDescent="0.3">
      <c r="A15" s="6" t="s">
        <v>22</v>
      </c>
      <c r="B15" s="6">
        <f>0</f>
        <v>0</v>
      </c>
      <c r="C15" s="6">
        <f>0</f>
        <v>0</v>
      </c>
      <c r="D15" s="6">
        <f t="shared" ref="D15:D16" si="0" xml:space="preserve"> B15-C15</f>
        <v>0</v>
      </c>
      <c r="E15" s="6">
        <f>B15+ 'Week 24'!E15</f>
        <v>17.66</v>
      </c>
      <c r="F15" s="6">
        <v>70</v>
      </c>
    </row>
    <row r="16" spans="1:6" x14ac:dyDescent="0.3">
      <c r="A16" s="2" t="s">
        <v>23</v>
      </c>
      <c r="B16" s="2">
        <f>0</f>
        <v>0</v>
      </c>
      <c r="C16" s="2">
        <v>0</v>
      </c>
      <c r="D16" s="2">
        <f t="shared" si="0"/>
        <v>0</v>
      </c>
      <c r="E16" s="25">
        <f>B16+ 'Week 24'!E16</f>
        <v>0</v>
      </c>
      <c r="F16" s="2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AZE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  <vt:lpstr>Week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Lucut Ioan Lukas</cp:lastModifiedBy>
  <dcterms:created xsi:type="dcterms:W3CDTF">2015-06-05T18:19:34Z</dcterms:created>
  <dcterms:modified xsi:type="dcterms:W3CDTF">2024-02-19T14:19:38Z</dcterms:modified>
</cp:coreProperties>
</file>