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2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5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6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7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8.xml" ContentType="application/vnd.openxmlformats-officedocument.drawing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20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21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22.xml" ContentType="application/vnd.openxmlformats-officedocument.drawing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23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24.xml" ContentType="application/vnd.openxmlformats-officedocument.drawing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25.xml" ContentType="application/vnd.openxmlformats-officedocument.drawing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26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27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28.xml" ContentType="application/vnd.openxmlformats-officedocument.drawing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29.xml" ContentType="application/vnd.openxmlformats-officedocument.drawing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30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31.xml" ContentType="application/vnd.openxmlformats-officedocument.drawing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32.xml" ContentType="application/vnd.openxmlformats-officedocument.drawing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BB0719FC-A3D0-4C75-A677-3FB0F6313723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  <sheet name="Week 30" sheetId="46" r:id="rId32"/>
    <sheet name="Week 31" sheetId="47" r:id="rId3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41" l="1"/>
  <c r="H32" i="41"/>
  <c r="G32" i="41"/>
  <c r="E32" i="41"/>
  <c r="B14" i="47"/>
  <c r="B13" i="47"/>
  <c r="B6" i="47"/>
  <c r="B8" i="47"/>
  <c r="E8" i="47" s="1"/>
  <c r="E221" i="12"/>
  <c r="E222" i="12"/>
  <c r="E223" i="12"/>
  <c r="E224" i="12"/>
  <c r="E225" i="12"/>
  <c r="E13" i="47"/>
  <c r="E14" i="47"/>
  <c r="C6" i="47"/>
  <c r="E219" i="12"/>
  <c r="E220" i="12"/>
  <c r="E218" i="12"/>
  <c r="I31" i="41"/>
  <c r="H31" i="41"/>
  <c r="G31" i="41"/>
  <c r="F7" i="47"/>
  <c r="E15" i="47"/>
  <c r="E16" i="47"/>
  <c r="E12" i="47"/>
  <c r="C16" i="47"/>
  <c r="C15" i="47"/>
  <c r="C14" i="47"/>
  <c r="C13" i="47"/>
  <c r="C12" i="47"/>
  <c r="B16" i="47"/>
  <c r="D16" i="47" s="1"/>
  <c r="E7" i="47"/>
  <c r="D7" i="47"/>
  <c r="E6" i="47"/>
  <c r="D6" i="47"/>
  <c r="F6" i="47" s="1"/>
  <c r="C7" i="47"/>
  <c r="C8" i="47"/>
  <c r="B15" i="47"/>
  <c r="B12" i="47"/>
  <c r="B7" i="47"/>
  <c r="B16" i="46"/>
  <c r="B14" i="46"/>
  <c r="E14" i="46" s="1"/>
  <c r="B8" i="46"/>
  <c r="E8" i="46" s="1"/>
  <c r="B6" i="46"/>
  <c r="E6" i="46" s="1"/>
  <c r="E31" i="41"/>
  <c r="E13" i="46"/>
  <c r="E15" i="46"/>
  <c r="E16" i="46"/>
  <c r="E12" i="46"/>
  <c r="C16" i="46"/>
  <c r="C15" i="46"/>
  <c r="C14" i="46"/>
  <c r="C13" i="46"/>
  <c r="C12" i="46"/>
  <c r="B13" i="46"/>
  <c r="F7" i="46"/>
  <c r="E7" i="46"/>
  <c r="D7" i="46"/>
  <c r="D6" i="46"/>
  <c r="F6" i="46" s="1"/>
  <c r="C7" i="46"/>
  <c r="C6" i="46"/>
  <c r="D16" i="46"/>
  <c r="B15" i="46"/>
  <c r="D15" i="46" s="1"/>
  <c r="D14" i="46"/>
  <c r="D12" i="46"/>
  <c r="B12" i="46"/>
  <c r="B7" i="46"/>
  <c r="E215" i="12"/>
  <c r="B14" i="45"/>
  <c r="E14" i="45" s="1"/>
  <c r="B8" i="45"/>
  <c r="D8" i="45" s="1"/>
  <c r="F8" i="45" s="1"/>
  <c r="E212" i="12"/>
  <c r="I27" i="41"/>
  <c r="I28" i="41"/>
  <c r="I29" i="41"/>
  <c r="I30" i="41"/>
  <c r="H27" i="41"/>
  <c r="H28" i="41"/>
  <c r="H29" i="41"/>
  <c r="H30" i="41"/>
  <c r="G27" i="41"/>
  <c r="G28" i="41"/>
  <c r="G29" i="41"/>
  <c r="G30" i="41"/>
  <c r="G26" i="41"/>
  <c r="E28" i="41"/>
  <c r="E29" i="41"/>
  <c r="E30" i="41"/>
  <c r="E27" i="41"/>
  <c r="B13" i="45"/>
  <c r="E13" i="45" s="1"/>
  <c r="B6" i="45"/>
  <c r="E211" i="12"/>
  <c r="E210" i="12"/>
  <c r="E209" i="12"/>
  <c r="E208" i="12"/>
  <c r="D6" i="45"/>
  <c r="F6" i="45" s="1"/>
  <c r="E207" i="12"/>
  <c r="E206" i="12"/>
  <c r="E205" i="12"/>
  <c r="E204" i="12"/>
  <c r="E16" i="45"/>
  <c r="E15" i="45"/>
  <c r="E12" i="45"/>
  <c r="F7" i="45"/>
  <c r="B7" i="45"/>
  <c r="C16" i="45"/>
  <c r="C15" i="45"/>
  <c r="C14" i="45"/>
  <c r="C13" i="45"/>
  <c r="C12" i="45"/>
  <c r="B14" i="44"/>
  <c r="E14" i="44" s="1"/>
  <c r="B13" i="44"/>
  <c r="B12" i="45"/>
  <c r="D12" i="45" s="1"/>
  <c r="E7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8" i="47" l="1"/>
  <c r="F8" i="47" s="1"/>
  <c r="D14" i="47"/>
  <c r="D12" i="47"/>
  <c r="D13" i="47"/>
  <c r="D15" i="47"/>
  <c r="C8" i="46"/>
  <c r="D8" i="46"/>
  <c r="F8" i="46" s="1"/>
  <c r="D13" i="46"/>
  <c r="C8" i="45"/>
  <c r="E8" i="45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<sst xmlns="http://schemas.openxmlformats.org/spreadsheetml/2006/main" count="1561" uniqueCount="378">
  <si>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</si>
  <si>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</si>
  <si>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</si>
  <si>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</si>
  <si>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</si>
  <si>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</si>
  <si>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</si>
  <si>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</si>
  <si>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</si>
  <si>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</si>
  <si>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</si>
  <si>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</si>
  <si>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</si>
  <si>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</si>
  <si>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</si>
  <si>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</si>
  <si>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</si>
  <si>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</si>
  <si>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</si>
  <si>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</si>
  <si>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</si>
  <si>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</si>
  <si>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</si>
  <si>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</si>
  <si>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</si>
  <si>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</si>
  <si>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</si>
  <si>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</si>
  <si>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</si>
  <si>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</si>
  <si>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</si>
  <si>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</si>
  <si>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</si>
  <si>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</si>
  <si>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</si>
  <si>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</si>
  <si>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</si>
  <si>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</si>
  <si>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</si>
  <si>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</si>
  <si>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</si>
  <si>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</si>
  <si>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</si>
  <si>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</si>
  <si>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</si>
  <si>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</si>
  <si>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</si>
  <si>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</si>
  <si>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</si>
  <si>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</si>
  <si>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</si>
  <si>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</si>
  <si>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</si>
  <si>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</si>
  <si>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</si>
  <si>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</si>
  <si>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</si>
  <si>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</si>
  <si>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</si>
  <si>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</si>
  <si>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</si>
  <si>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</si>
  <si>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</si>
  <si>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</si>
  <si>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</si>
  <si>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</si>
  <si>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</si>
  <si>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</si>
  <si>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</si>
  <si>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</si>
  <si>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</si>
  <si>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</si>
  <si>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</si>
  <si>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</si>
  <si>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</si>
  <si>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</si>
  <si>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</si>
  <si>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</si>
  <si>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</si>
  <si>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</si>
  <si>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</si>
  <si>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</si>
  <si>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</si>
  <si>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</si>
  <si>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</si>
  <si>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</si>
  <si>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</si>
  <si>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</si>
  <si>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</si>
  <si>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</si>
  <si>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</si>
  <si>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</si>
  <si>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</si>
  <si>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</si>
  <si>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</si>
  <si>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</si>
  <si>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</si>
  <si>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</si>
  <si>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</si>
  <si>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</si>
  <si>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</si>
  <si>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</si>
  <si>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</si>
  <si>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</si>
  <si>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</si>
  <si>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</si>
  <si>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</si>
  <si>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</si>
  <si>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</si>
  <si>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</si>
  <si>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</si>
  <si>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</si>
  <si>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</si>
  <si>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</si>
  <si>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</si>
  <si>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</si>
  <si>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</si>
  <si>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</si>
  <si>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</si>
  <si>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</si>
  <si>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</si>
  <si>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</si>
  <si>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</si>
  <si>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</si>
  <si>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</si>
  <si>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</si>
  <si>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</si>
  <si>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</si>
  <si>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</si>
  <si>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</si>
  <si>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</si>
  <si>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</si>
  <si>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</si>
  <si>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</si>
  <si>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</si>
  <si>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</si>
  <si>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</si>
  <si>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</si>
  <si>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</si>
  <si>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</si>
  <si>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</si>
  <si>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</si>
  <si>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</si>
  <si>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</si>
  <si>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</si>
  <si>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</si>
  <si>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</si>
  <si>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</si>
  <si>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</si>
  <si>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</si>
  <si>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</si>
  <si>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</si>
  <si>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</si>
  <si>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</si>
  <si>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</si>
  <si>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</si>
  <si>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</si>
  <si>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</si>
  <si>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</si>
  <si>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</si>
  <si>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</si>
  <si>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</si>
  <si>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</si>
  <si>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</si>
  <si>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</si>
  <si>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</si>
  <si>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</si>
  <si>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</si>
  <si>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</si>
  <si>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</si>
  <si>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</si>
  <si>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</si>
  <si>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</si>
  <si>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</si>
  <si>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</si>
  <si>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</si>
  <si>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</si>
  <si>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</si>
  <si>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</si>
  <si>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</si>
  <si>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</si>
  <si>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</si>
  <si>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</si>
  <si>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</si>
  <si>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</si>
  <si>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</si>
  <si>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</si>
  <si>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</si>
  <si>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</si>
  <si>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</si>
  <si>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</si>
  <si>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</si>
  <si>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</si>
  <si>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</si>
  <si>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</si>
  <si>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</si>
  <si>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</si>
  <si>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</si>
  <si>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</si>
  <si>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</si>
  <si>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</si>
  <si>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</si>
  <si>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</si>
  <si>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</si>
  <si>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</si>
  <si>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</si>
  <si>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</si>
  <si>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</si>
  <si>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</si>
  <si>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</si>
  <si>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</si>
  <si>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</si>
  <si>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</si>
  <si>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</si>
  <si>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</si>
  <si>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</si>
  <si>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</si>
  <si>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</si>
  <si>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</si>
  <si>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</si>
  <si>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</si>
  <si>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</si>
  <si>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</si>
  <si>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</si>
  <si>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</si>
  <si>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</si>
  <si>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</si>
  <si>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</si>
  <si>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</si>
  <si>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</si>
  <si>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</si>
  <si>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</si>
  <si>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</si>
  <si>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</si>
  <si>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</si>
  <si>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</si>
  <si>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</si>
  <si>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</si>
  <si>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</si>
  <si>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</si>
  <si>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</si>
  <si>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</si>
  <si>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</si>
  <si>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</si>
  <si>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</si>
  <si>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</si>
  <si>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</si>
  <si>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</si>
  <si>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</si>
  <si>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</si>
  <si>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</si>
  <si>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</si>
  <si>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</si>
  <si>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</si>
  <si>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</si>
  <si>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</si>
  <si>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</si>
  <si>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</si>
  <si>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</si>
  <si>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</si>
  <si>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</si>
  <si>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</si>
  <si>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</si>
  <si>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</si>
  <si>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</si>
  <si>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</si>
  <si>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</si>
  <si>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</si>
  <si>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</si>
  <si>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</si>
  <si>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</si>
  <si>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</si>
  <si>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</si>
  <si>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</si>
  <si>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</si>
  <si>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</si>
  <si>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</si>
  <si>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</si>
  <si>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</si>
  <si>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</si>
  <si>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</si>
  <si>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</si>
  <si>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</si>
  <si>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</si>
  <si>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</si>
  <si>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</si>
  <si>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</si>
  <si>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</si>
  <si>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</si>
  <si>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</si>
  <si>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</si>
  <si>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</si>
  <si>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</si>
  <si>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</si>
  <si>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</si>
  <si>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</si>
  <si>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</si>
  <si>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</si>
  <si>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</si>
  <si>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</si>
  <si>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</si>
  <si>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</si>
  <si>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</si>
  <si>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</si>
  <si>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</si>
  <si>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</si>
  <si>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</si>
  <si>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</si>
  <si>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</si>
  <si>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</si>
  <si>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</si>
  <si>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</si>
  <si>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</si>
  <si>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</si>
  <si>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</si>
  <si>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</si>
  <si>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</si>
  <si>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</si>
  <si>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</si>
  <si>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</si>
  <si>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</si>
  <si>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</si>
  <si>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</si>
  <si>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</si>
  <si>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</si>
  <si>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</si>
  <si>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</si>
  <si>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</si>
  <si>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</si>
  <si>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</si>
  <si>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</si>
  <si>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</si>
  <si>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</si>
  <si>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</si>
  <si>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</si>
  <si>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</si>
  <si>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</si>
  <si>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</si>
  <si>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</si>
  <si>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</si>
  <si>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</si>
  <si>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</si>
  <si>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</si>
  <si>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</si>
  <si>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</si>
  <si>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</si>
  <si>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</si>
  <si>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</si>
  <si>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</si>
  <si>
    <t>Verbindung mit mehreren Robotern testen</t>
  </si>
  <si>
    <t>restlichen Controller bestücken</t>
  </si>
  <si>
    <t>OLED-Display und Farbsensor eingebaut, Fehlersuche, vorbereitet</t>
  </si>
  <si>
    <t>Debugging: Verbindung von mehreren Robotern und Controllern mit Server</t>
  </si>
  <si>
    <t>Alle Platinen fertigstellen</t>
  </si>
  <si>
    <t>Fertigstellung, Testung</t>
  </si>
  <si>
    <t>Debugging der Kommunikation mit allen</t>
  </si>
  <si>
    <t>(Fertig)</t>
  </si>
  <si>
    <t>Debugging u. Dokumentation</t>
  </si>
  <si>
    <t>Grenzen</t>
  </si>
  <si>
    <t>Week 30</t>
  </si>
  <si>
    <t>25.03.2024 - 31.03.2024</t>
  </si>
  <si>
    <t>Fertigstellung von allem (SW)</t>
  </si>
  <si>
    <t xml:space="preserve">in der Schule testen </t>
  </si>
  <si>
    <t>Bedienungsanleitung</t>
  </si>
  <si>
    <t>mit Fotos fertigstellen</t>
  </si>
  <si>
    <t>Week 31</t>
  </si>
  <si>
    <t>01.04.2024 - 07.04.2024</t>
  </si>
  <si>
    <t>April</t>
  </si>
  <si>
    <t>Steuerung geht wieder mit allen</t>
  </si>
  <si>
    <t>Frequenzmultiplexing</t>
  </si>
  <si>
    <t>Fertigstellung</t>
  </si>
  <si>
    <t>HW-Teil Ferstigstellung</t>
  </si>
  <si>
    <t>Farbsensorerkennung</t>
  </si>
  <si>
    <t>Dok.</t>
  </si>
  <si>
    <t>Verbindung gelöst</t>
  </si>
  <si>
    <t>Module programmieren</t>
  </si>
  <si>
    <t>OLED programmieren</t>
  </si>
  <si>
    <t>Verbindung herstellen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</si>
</sst>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  <xf numFmtId="0" fontId="1" fillId="7" borderId="9" xfId="0" applyFont="1" applyFill="1" applyBorder="1" applyAlignment="1">
      <alignment horizontal="left"/>
    </xf>
    <xf numFmtId="0" fontId="0" fillId="7" borderId="9" xfId="0" applyFill="1" applyBorder="1"/>
    <xf numFmtId="14" fontId="1" fillId="7" borderId="3" xfId="0" applyNumberFormat="1" applyFont="1" applyFill="1" applyBorder="1" applyAlignment="1">
      <alignment horizontal="right"/>
    </xf>
    <xf numFmtId="14" fontId="1" fillId="2" borderId="1" xfId="0" applyNumberFormat="1" applyFont="1" applyFill="1" applyBorder="1"/>
    <xf numFmtId="14" fontId="1" fillId="9" borderId="2" xfId="0" applyNumberFormat="1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208.99999999999997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207.89999999999998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6A-408C-9D99-40028660FC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6A-408C-9D99-40028660FCCA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30'!$D$6,'Week 30'!$E$6)</c:f>
              <c:numCache>
                <c:formatCode>General</c:formatCode>
                <c:ptCount val="2"/>
                <c:pt idx="0">
                  <c:v>0</c:v>
                </c:pt>
                <c:pt idx="1">
                  <c:v>210.99999999999997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A-408C-9D99-40028660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A-4508-96C0-CC1E82B3A4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A-4508-96C0-CC1E82B3A4EB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30'!$D$7,'Week 30'!$E$7)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A-4508-96C0-CC1E82B3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6-40C2-8553-FA9E3B0D7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6-40C2-8553-FA9E3B0D783A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30'!$D$8,'Week 30'!$E$8)</c:f>
              <c:numCache>
                <c:formatCode>General</c:formatCode>
                <c:ptCount val="2"/>
                <c:pt idx="0">
                  <c:v>0</c:v>
                </c:pt>
                <c:pt idx="1">
                  <c:v>214.39999999999998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6-40C2-8553-FA9E3B0D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30'!$F$11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30'!$F$12:$F$16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A72-B4DD-E1289AEA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5-440F-938D-7B201B04F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5-440F-938D-7B201B04FE2E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31'!$D$6,'Week 31'!$E$6)</c:f>
              <c:numCache>
                <c:formatCode>General</c:formatCode>
                <c:ptCount val="2"/>
                <c:pt idx="0">
                  <c:v>0</c:v>
                </c:pt>
                <c:pt idx="1">
                  <c:v>220.59999999999997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5-440F-938D-7B201B04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9-4FEF-8765-8EF9D673E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9-4FEF-8765-8EF9D673E504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31'!$D$7,'Week 31'!$E$7)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9-4FEF-8765-8EF9D673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9B-4F3C-92BA-04287CD19A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B-4F3C-92BA-04287CD19A26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31'!$D$8,'Week 31'!$E$8)</c:f>
              <c:numCache>
                <c:formatCode>General</c:formatCode>
                <c:ptCount val="2"/>
                <c:pt idx="0">
                  <c:v>0</c:v>
                </c:pt>
                <c:pt idx="1">
                  <c:v>231.7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B-4F3C-92BA-04287CD1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31'!$F$11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31'!$F$12:$F$16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3-48BD-949D-4DDACD05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</a:t>
            </a:r>
            <a:r>
              <a:rPr lang="en-US" baseline="0"/>
              <a:t> Semester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Wochenaufzeichnung!$A$24:$A$32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Wochenaufzeichnung!$G$24:$G$32</c:f>
              <c:numCache>
                <c:formatCode>General</c:formatCode>
                <c:ptCount val="9"/>
                <c:pt idx="0">
                  <c:v>122.89999999999999</c:v>
                </c:pt>
                <c:pt idx="1">
                  <c:v>132.89999999999998</c:v>
                </c:pt>
                <c:pt idx="2">
                  <c:v>155.29999999999998</c:v>
                </c:pt>
                <c:pt idx="3">
                  <c:v>165.7</c:v>
                </c:pt>
                <c:pt idx="4">
                  <c:v>180.2</c:v>
                </c:pt>
                <c:pt idx="5">
                  <c:v>186.79999999999998</c:v>
                </c:pt>
                <c:pt idx="6">
                  <c:v>208.99999999999997</c:v>
                </c:pt>
                <c:pt idx="7">
                  <c:v>210.99999999999997</c:v>
                </c:pt>
                <c:pt idx="8">
                  <c:v>220.59999999999997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473D-9C1F-CA72FE8E9196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Wochenaufzeichnung!$A$24:$A$32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Wochenaufzeichnung!$H$24:$H$32</c:f>
              <c:numCache>
                <c:formatCode>General</c:formatCode>
                <c:ptCount val="9"/>
                <c:pt idx="0">
                  <c:v>79.199999999999989</c:v>
                </c:pt>
                <c:pt idx="1">
                  <c:v>79.199999999999989</c:v>
                </c:pt>
                <c:pt idx="2">
                  <c:v>101.6</c:v>
                </c:pt>
                <c:pt idx="3">
                  <c:v>105.39999999999999</c:v>
                </c:pt>
                <c:pt idx="4">
                  <c:v>109.19999999999999</c:v>
                </c:pt>
                <c:pt idx="5">
                  <c:v>110.19999999999999</c:v>
                </c:pt>
                <c:pt idx="6">
                  <c:v>110.19999999999999</c:v>
                </c:pt>
                <c:pt idx="7">
                  <c:v>110.19999999999999</c:v>
                </c:pt>
                <c:pt idx="8">
                  <c:v>110.19999999999999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D-473D-9C1F-CA72FE8E9196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Wochenaufzeichnung!$A$24:$A$32</c:f>
              <c:numCache>
                <c:formatCode>General</c:formatCode>
                <c:ptCount val="9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</c:numCache>
            </c:numRef>
          </c:xVal>
          <c:yVal>
            <c:numRef>
              <c:f>Wochenaufzeichnung!$I$24:$I$32</c:f>
              <c:numCache>
                <c:formatCode>General</c:formatCode>
                <c:ptCount val="9"/>
                <c:pt idx="0">
                  <c:v>105.79999999999998</c:v>
                </c:pt>
                <c:pt idx="1">
                  <c:v>115.79999999999998</c:v>
                </c:pt>
                <c:pt idx="2">
                  <c:v>145.19999999999999</c:v>
                </c:pt>
                <c:pt idx="3">
                  <c:v>161.6</c:v>
                </c:pt>
                <c:pt idx="4">
                  <c:v>176.1</c:v>
                </c:pt>
                <c:pt idx="5">
                  <c:v>182.7</c:v>
                </c:pt>
                <c:pt idx="6">
                  <c:v>208</c:v>
                </c:pt>
                <c:pt idx="7">
                  <c:v>214.5</c:v>
                </c:pt>
                <c:pt idx="8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73D-9C1F-CA72FE8E9196}"/>
            </c:ext>
          </c:extLst>
        </c:ser>
        <c:ser>
          <c:idx val="3"/>
          <c:order val="3"/>
          <c:tx>
            <c:v>mind. Stunden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Wochenaufzeichnung!$A$40:$A$41</c:f>
              <c:numCache>
                <c:formatCode>General</c:formatCode>
                <c:ptCount val="2"/>
                <c:pt idx="0">
                  <c:v>23</c:v>
                </c:pt>
                <c:pt idx="1">
                  <c:v>32</c:v>
                </c:pt>
              </c:numCache>
            </c:numRef>
          </c:xVal>
          <c:yVal>
            <c:numRef>
              <c:f>Wochenaufzeichnung!$B$40:$B$41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CD-473D-9C1F-CA72FE8E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34399"/>
        <c:axId val="1055652639"/>
      </c:scatterChart>
      <c:valAx>
        <c:axId val="1055634399"/>
        <c:scaling>
          <c:orientation val="minMax"/>
          <c:max val="31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##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52639"/>
        <c:crosses val="autoZero"/>
        <c:crossBetween val="midCat"/>
        <c:minorUnit val="0.2"/>
      </c:valAx>
      <c:valAx>
        <c:axId val="1055652639"/>
        <c:scaling>
          <c:orientation val="minMax"/>
          <c:max val="2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3439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AZE</a:t>
            </a:r>
            <a:r>
              <a:rPr lang="en-US" baseline="0"/>
              <a:t> 2324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Wochenaufzeichnung!$G$2:$G$32</c:f>
              <c:numCache>
                <c:formatCode>General</c:formatCode>
                <c:ptCount val="31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  <c:pt idx="22">
                  <c:v>122.89999999999999</c:v>
                </c:pt>
                <c:pt idx="23">
                  <c:v>132.89999999999998</c:v>
                </c:pt>
                <c:pt idx="24">
                  <c:v>155.29999999999998</c:v>
                </c:pt>
                <c:pt idx="25">
                  <c:v>165.7</c:v>
                </c:pt>
                <c:pt idx="26">
                  <c:v>180.2</c:v>
                </c:pt>
                <c:pt idx="27">
                  <c:v>186.79999999999998</c:v>
                </c:pt>
                <c:pt idx="28">
                  <c:v>208.99999999999997</c:v>
                </c:pt>
                <c:pt idx="29">
                  <c:v>210.99999999999997</c:v>
                </c:pt>
                <c:pt idx="30">
                  <c:v>220.59999999999997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C-40A9-9F96-D8236A48B25A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Wochenaufzeichnung!$A$1:$A$32</c:f>
              <c:strCache>
                <c:ptCount val="32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strCache>
            </c:strRef>
          </c:xVal>
          <c:yVal>
            <c:numRef>
              <c:f>Wochenaufzeichnung!$H$1:$H$32</c:f>
              <c:numCache>
                <c:formatCode>General</c:formatCode>
                <c:ptCount val="32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  <c:pt idx="23">
                  <c:v>79.199999999999989</c:v>
                </c:pt>
                <c:pt idx="24">
                  <c:v>79.199999999999989</c:v>
                </c:pt>
                <c:pt idx="25">
                  <c:v>101.6</c:v>
                </c:pt>
                <c:pt idx="26">
                  <c:v>105.39999999999999</c:v>
                </c:pt>
                <c:pt idx="27">
                  <c:v>109.19999999999999</c:v>
                </c:pt>
                <c:pt idx="28">
                  <c:v>110.19999999999999</c:v>
                </c:pt>
                <c:pt idx="29">
                  <c:v>110.19999999999999</c:v>
                </c:pt>
                <c:pt idx="30">
                  <c:v>110.19999999999999</c:v>
                </c:pt>
                <c:pt idx="31">
                  <c:v>110.19999999999999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CC-40A9-9F96-D8236A48B25A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Wochenaufzeichnung!$A$1:$A$32</c:f>
              <c:strCache>
                <c:ptCount val="32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strCache>
            </c:strRef>
          </c:xVal>
          <c:yVal>
            <c:numRef>
              <c:f>Wochenaufzeichnung!$I$2:$I$32</c:f>
              <c:numCache>
                <c:formatCode>General</c:formatCode>
                <c:ptCount val="31"/>
                <c:pt idx="0">
                  <c:v>3.8</c:v>
                </c:pt>
                <c:pt idx="1">
                  <c:v>8.6</c:v>
                </c:pt>
                <c:pt idx="2">
                  <c:v>16.3</c:v>
                </c:pt>
                <c:pt idx="3">
                  <c:v>23.9</c:v>
                </c:pt>
                <c:pt idx="4">
                  <c:v>32.4</c:v>
                </c:pt>
                <c:pt idx="5">
                  <c:v>36.199999999999996</c:v>
                </c:pt>
                <c:pt idx="6">
                  <c:v>39.999999999999993</c:v>
                </c:pt>
                <c:pt idx="7">
                  <c:v>41.999999999999993</c:v>
                </c:pt>
                <c:pt idx="8">
                  <c:v>41.999999999999993</c:v>
                </c:pt>
                <c:pt idx="9">
                  <c:v>52.8</c:v>
                </c:pt>
                <c:pt idx="10">
                  <c:v>57.8</c:v>
                </c:pt>
                <c:pt idx="11">
                  <c:v>62.599999999999994</c:v>
                </c:pt>
                <c:pt idx="12">
                  <c:v>69.899999999999991</c:v>
                </c:pt>
                <c:pt idx="13">
                  <c:v>70.899999999999991</c:v>
                </c:pt>
                <c:pt idx="14">
                  <c:v>76.899999999999991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84.999999999999986</c:v>
                </c:pt>
                <c:pt idx="19">
                  <c:v>89.999999999999986</c:v>
                </c:pt>
                <c:pt idx="20">
                  <c:v>99.09999999999998</c:v>
                </c:pt>
                <c:pt idx="21">
                  <c:v>105.79999999999998</c:v>
                </c:pt>
                <c:pt idx="22">
                  <c:v>105.79999999999998</c:v>
                </c:pt>
                <c:pt idx="23">
                  <c:v>115.79999999999998</c:v>
                </c:pt>
                <c:pt idx="24">
                  <c:v>145.19999999999999</c:v>
                </c:pt>
                <c:pt idx="25">
                  <c:v>161.6</c:v>
                </c:pt>
                <c:pt idx="26">
                  <c:v>176.1</c:v>
                </c:pt>
                <c:pt idx="27">
                  <c:v>182.7</c:v>
                </c:pt>
                <c:pt idx="28">
                  <c:v>208</c:v>
                </c:pt>
                <c:pt idx="29">
                  <c:v>214.5</c:v>
                </c:pt>
                <c:pt idx="30">
                  <c:v>231.8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CC-40A9-9F96-D8236A48B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54047"/>
        <c:axId val="996665087"/>
      </c:scatterChart>
      <c:valAx>
        <c:axId val="996654047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65087"/>
        <c:crosses val="autoZero"/>
        <c:crossBetween val="midCat"/>
        <c:majorUnit val="1"/>
      </c:valAx>
      <c:valAx>
        <c:axId val="9966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54047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chart" Target="../charts/chart7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4" Type="http://schemas.openxmlformats.org/officeDocument/2006/relationships/chart" Target="../charts/chart8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4" Type="http://schemas.openxmlformats.org/officeDocument/2006/relationships/chart" Target="../charts/chart8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chart" Target="../charts/chart91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4" Type="http://schemas.openxmlformats.org/officeDocument/2006/relationships/chart" Target="../charts/chart95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4" Type="http://schemas.openxmlformats.org/officeDocument/2006/relationships/chart" Target="../charts/chart99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4" Type="http://schemas.openxmlformats.org/officeDocument/2006/relationships/chart" Target="../charts/chart103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4" Type="http://schemas.openxmlformats.org/officeDocument/2006/relationships/chart" Target="../charts/chart107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4" Type="http://schemas.openxmlformats.org/officeDocument/2006/relationships/chart" Target="../charts/chart111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4" Type="http://schemas.openxmlformats.org/officeDocument/2006/relationships/chart" Target="../charts/chart1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4" Type="http://schemas.openxmlformats.org/officeDocument/2006/relationships/chart" Target="../charts/chart119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4" Type="http://schemas.openxmlformats.org/officeDocument/2006/relationships/chart" Target="../charts/chart123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6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4" Type="http://schemas.openxmlformats.org/officeDocument/2006/relationships/chart" Target="../charts/chart1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11528</xdr:colOff>
      <xdr:row>23</xdr:row>
      <xdr:rowOff>158847</xdr:rowOff>
    </xdr:from>
    <xdr:to>
      <xdr:col>17</xdr:col>
      <xdr:colOff>190133</xdr:colOff>
      <xdr:row>48</xdr:row>
      <xdr:rowOff>12309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DF7331-A783-1837-28ED-F301D6D9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313765</xdr:colOff>
      <xdr:row>0</xdr:row>
      <xdr:rowOff>17929</xdr:rowOff>
    </xdr:from>
    <xdr:to>
      <xdr:col>33</xdr:col>
      <xdr:colOff>259976</xdr:colOff>
      <xdr:row>35</xdr:row>
      <xdr:rowOff>44824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16ADE3-7F38-D41B-E2AB-872C5E455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5F37B-2756-4D9A-8407-D443FD118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326A33-D316-4E89-BDBA-32734E782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3E6006A-F752-404B-88E9-B0902E494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B29BCC4-00EB-4EF8-AC87-8C619D33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0F58E2-0CFD-4AA6-9F3A-0FB177C6C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AD7B73-A31E-442F-B00B-D9AD1FB0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00EEC4-35D1-462F-8053-3117A66A7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BBB9C3-5049-4913-A5D9-D574C6799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26"/>
  <sheetViews>
    <sheetView tabSelected="1" zoomScale="85" zoomScaleNormal="85" workbookViewId="0">
      <selection activeCell="I1" sqref="I1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hidden="1" outlineLevel="1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2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2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2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2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hidden="1" outlineLevel="1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2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2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2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2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2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2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2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2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2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hidden="1" outlineLevel="1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2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2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2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2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2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2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2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hidden="1" outlineLevel="1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hidden="1" outlineLevel="2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 t="shared" ref="E202:E212" si="18">D202-C202</f>
        <v>6.25E-2</v>
      </c>
      <c r="F202" s="2" t="s">
        <v>346</v>
      </c>
      <c r="G202" s="2" t="s">
        <v>6</v>
      </c>
      <c r="H202" s="2" t="s">
        <v>345</v>
      </c>
    </row>
    <row r="203" spans="1:8" hidden="1" outlineLevel="2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 t="shared" si="18"/>
        <v>6.25E-2</v>
      </c>
      <c r="F203" s="17" t="s">
        <v>257</v>
      </c>
      <c r="G203" s="17" t="s">
        <v>7</v>
      </c>
      <c r="H203" s="17" t="s">
        <v>257</v>
      </c>
    </row>
    <row r="204" spans="1:8" hidden="1" outlineLevel="2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 t="shared" si="18"/>
        <v>0.125</v>
      </c>
      <c r="F204" s="45" t="s">
        <v>347</v>
      </c>
      <c r="G204" s="2" t="s">
        <v>6</v>
      </c>
      <c r="H204" s="45" t="s">
        <v>348</v>
      </c>
    </row>
    <row r="205" spans="1:8" hidden="1" outlineLevel="2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 t="shared" si="18"/>
        <v>0.125</v>
      </c>
      <c r="F205" s="54" t="s">
        <v>257</v>
      </c>
      <c r="G205" s="17" t="s">
        <v>7</v>
      </c>
      <c r="H205" s="54" t="s">
        <v>257</v>
      </c>
    </row>
    <row r="206" spans="1:8" hidden="1" outlineLevel="2" x14ac:dyDescent="0.3">
      <c r="A206" s="34">
        <v>45371</v>
      </c>
      <c r="B206" s="2" t="s">
        <v>29</v>
      </c>
      <c r="C206" s="35">
        <v>0.52777777777777779</v>
      </c>
      <c r="D206" s="35">
        <v>0.76041666666666663</v>
      </c>
      <c r="E206" s="35">
        <f t="shared" si="18"/>
        <v>0.23263888888888884</v>
      </c>
      <c r="F206" s="2" t="s">
        <v>85</v>
      </c>
      <c r="G206" s="2" t="s">
        <v>6</v>
      </c>
      <c r="H206" s="2" t="s">
        <v>350</v>
      </c>
    </row>
    <row r="207" spans="1:8" ht="28.8" hidden="1" outlineLevel="2" x14ac:dyDescent="0.3">
      <c r="A207" s="36">
        <v>45371</v>
      </c>
      <c r="B207" s="17" t="s">
        <v>31</v>
      </c>
      <c r="C207" s="37">
        <v>0.52777777777777779</v>
      </c>
      <c r="D207" s="37">
        <v>0.76041666666666663</v>
      </c>
      <c r="E207" s="37">
        <f t="shared" si="18"/>
        <v>0.23263888888888884</v>
      </c>
      <c r="F207" s="17" t="s">
        <v>257</v>
      </c>
      <c r="G207" s="17" t="s">
        <v>7</v>
      </c>
      <c r="H207" s="54" t="s">
        <v>349</v>
      </c>
    </row>
    <row r="208" spans="1:8" ht="28.8" hidden="1" outlineLevel="2" x14ac:dyDescent="0.3">
      <c r="A208" s="34">
        <v>45372</v>
      </c>
      <c r="B208" s="2" t="s">
        <v>29</v>
      </c>
      <c r="C208" s="35">
        <v>0.60416666666666663</v>
      </c>
      <c r="D208" s="35">
        <v>0.77083333333333337</v>
      </c>
      <c r="E208" s="35">
        <f t="shared" si="18"/>
        <v>0.16666666666666674</v>
      </c>
      <c r="F208" s="45" t="s">
        <v>351</v>
      </c>
      <c r="G208" s="2" t="s">
        <v>6</v>
      </c>
      <c r="H208" s="45" t="s">
        <v>353</v>
      </c>
    </row>
    <row r="209" spans="1:8" ht="28.8" hidden="1" outlineLevel="2" x14ac:dyDescent="0.3">
      <c r="A209" s="36">
        <v>45372</v>
      </c>
      <c r="B209" s="17" t="s">
        <v>31</v>
      </c>
      <c r="C209" s="37">
        <v>0.60416666666666663</v>
      </c>
      <c r="D209" s="37">
        <v>0.77083333333333337</v>
      </c>
      <c r="E209" s="37">
        <f t="shared" si="18"/>
        <v>0.16666666666666674</v>
      </c>
      <c r="F209" s="54" t="s">
        <v>352</v>
      </c>
      <c r="G209" s="17" t="s">
        <v>7</v>
      </c>
      <c r="H209" s="54" t="s">
        <v>257</v>
      </c>
    </row>
    <row r="210" spans="1:8" hidden="1" outlineLevel="2" x14ac:dyDescent="0.3">
      <c r="A210" s="34">
        <v>45373</v>
      </c>
      <c r="B210" s="2" t="s">
        <v>29</v>
      </c>
      <c r="C210" s="35">
        <v>0.41666666666666669</v>
      </c>
      <c r="D210" s="35">
        <v>0.75</v>
      </c>
      <c r="E210" s="35">
        <f t="shared" si="18"/>
        <v>0.33333333333333331</v>
      </c>
      <c r="F210" s="2" t="s">
        <v>354</v>
      </c>
      <c r="G210" s="2" t="s">
        <v>6</v>
      </c>
      <c r="H210" s="45" t="s">
        <v>356</v>
      </c>
    </row>
    <row r="211" spans="1:8" ht="28.8" hidden="1" outlineLevel="2" x14ac:dyDescent="0.3">
      <c r="A211" s="36">
        <v>45373</v>
      </c>
      <c r="B211" s="17" t="s">
        <v>31</v>
      </c>
      <c r="C211" s="37">
        <v>0.41666666666666669</v>
      </c>
      <c r="D211" s="37">
        <v>0.75</v>
      </c>
      <c r="E211" s="37">
        <f t="shared" si="18"/>
        <v>0.33333333333333331</v>
      </c>
      <c r="F211" s="54" t="s">
        <v>355</v>
      </c>
      <c r="G211" s="17" t="s">
        <v>7</v>
      </c>
      <c r="H211" s="17" t="s">
        <v>257</v>
      </c>
    </row>
    <row r="212" spans="1:8" hidden="1" outlineLevel="2" x14ac:dyDescent="0.3">
      <c r="A212" s="34">
        <v>45374</v>
      </c>
      <c r="B212" s="2" t="s">
        <v>31</v>
      </c>
      <c r="C212" s="35">
        <v>0.5</v>
      </c>
      <c r="D212" s="35">
        <v>0.625</v>
      </c>
      <c r="E212" s="35">
        <f t="shared" si="18"/>
        <v>0.125</v>
      </c>
      <c r="F212" s="2" t="s">
        <v>357</v>
      </c>
      <c r="G212" s="2" t="s">
        <v>7</v>
      </c>
      <c r="H212" s="2" t="s">
        <v>257</v>
      </c>
    </row>
    <row r="213" spans="1:8" hidden="1" outlineLevel="1" collapsed="1" x14ac:dyDescent="0.3">
      <c r="A213" s="47" t="s">
        <v>359</v>
      </c>
      <c r="B213" s="81"/>
      <c r="C213" s="81"/>
      <c r="D213" s="81"/>
      <c r="E213" s="81"/>
      <c r="F213" s="81"/>
      <c r="G213" s="81"/>
      <c r="H213" s="85" t="s">
        <v>360</v>
      </c>
    </row>
    <row r="214" spans="1:8" hidden="1" outlineLevel="1" x14ac:dyDescent="0.3">
      <c r="A214" s="34">
        <v>45379</v>
      </c>
      <c r="B214" s="2" t="s">
        <v>31</v>
      </c>
      <c r="C214" s="35">
        <v>0.91666666666666663</v>
      </c>
      <c r="D214" s="35">
        <v>0.1875</v>
      </c>
      <c r="E214" s="35">
        <v>0.27083333333333331</v>
      </c>
      <c r="F214" s="2" t="s">
        <v>361</v>
      </c>
      <c r="G214" s="2" t="s">
        <v>7</v>
      </c>
      <c r="H214" s="2" t="s">
        <v>362</v>
      </c>
    </row>
    <row r="215" spans="1:8" hidden="1" outlineLevel="1" x14ac:dyDescent="0.3">
      <c r="A215" s="36">
        <v>45382</v>
      </c>
      <c r="B215" s="17" t="s">
        <v>29</v>
      </c>
      <c r="C215" s="37">
        <v>0.33333333333333331</v>
      </c>
      <c r="D215" s="37">
        <v>0.41666666666666669</v>
      </c>
      <c r="E215" s="37">
        <f>D215-C215</f>
        <v>8.333333333333337E-2</v>
      </c>
      <c r="F215" s="17" t="s">
        <v>363</v>
      </c>
      <c r="G215" s="17" t="s">
        <v>23</v>
      </c>
      <c r="H215" s="17" t="s">
        <v>364</v>
      </c>
    </row>
    <row r="216" spans="1:8" collapsed="1" x14ac:dyDescent="0.3">
      <c r="A216" s="87" t="s">
        <v>367</v>
      </c>
      <c r="B216" s="65"/>
      <c r="C216" s="66"/>
      <c r="D216" s="66"/>
      <c r="E216" s="66"/>
      <c r="F216" s="65"/>
      <c r="G216" s="65"/>
      <c r="H216" s="67"/>
    </row>
    <row r="217" spans="1:8" x14ac:dyDescent="0.3">
      <c r="A217" s="47" t="s">
        <v>365</v>
      </c>
      <c r="B217" s="46"/>
      <c r="C217" s="46"/>
      <c r="D217" s="46"/>
      <c r="E217" s="46"/>
      <c r="F217" s="46"/>
      <c r="G217" s="46"/>
      <c r="H217" s="85" t="s">
        <v>366</v>
      </c>
    </row>
    <row r="218" spans="1:8" hidden="1" outlineLevel="1" x14ac:dyDescent="0.3">
      <c r="A218" s="34">
        <v>45384</v>
      </c>
      <c r="B218" s="2" t="s">
        <v>31</v>
      </c>
      <c r="C218" s="35">
        <v>0.5625</v>
      </c>
      <c r="D218" s="35">
        <v>0.75</v>
      </c>
      <c r="E218" s="35">
        <f>D218-C218</f>
        <v>0.1875</v>
      </c>
      <c r="F218" s="2" t="s">
        <v>184</v>
      </c>
      <c r="G218" s="2" t="s">
        <v>7</v>
      </c>
      <c r="H218" s="2" t="s">
        <v>257</v>
      </c>
    </row>
    <row r="219" spans="1:8" hidden="1" outlineLevel="1" x14ac:dyDescent="0.3">
      <c r="A219" s="36">
        <v>45385</v>
      </c>
      <c r="B219" s="17" t="s">
        <v>31</v>
      </c>
      <c r="C219" s="37">
        <v>0.52777777777777779</v>
      </c>
      <c r="D219" s="37">
        <v>0.70833333333333337</v>
      </c>
      <c r="E219" s="37">
        <f t="shared" ref="E219:E225" si="19">D219-C219</f>
        <v>0.18055555555555558</v>
      </c>
      <c r="F219" s="17" t="s">
        <v>368</v>
      </c>
      <c r="G219" s="17" t="s">
        <v>7</v>
      </c>
      <c r="H219" s="17" t="s">
        <v>369</v>
      </c>
    </row>
    <row r="220" spans="1:8" hidden="1" outlineLevel="1" x14ac:dyDescent="0.3">
      <c r="A220" s="34">
        <v>45385</v>
      </c>
      <c r="B220" s="2" t="s">
        <v>29</v>
      </c>
      <c r="C220" s="35">
        <v>0.75</v>
      </c>
      <c r="D220" s="35">
        <v>0.91666666666666663</v>
      </c>
      <c r="E220" s="35">
        <f t="shared" si="19"/>
        <v>0.16666666666666663</v>
      </c>
      <c r="F220" s="2" t="s">
        <v>370</v>
      </c>
      <c r="G220" s="2" t="s">
        <v>6</v>
      </c>
      <c r="H220" s="2" t="s">
        <v>14</v>
      </c>
    </row>
    <row r="221" spans="1:8" hidden="1" outlineLevel="1" x14ac:dyDescent="0.3">
      <c r="A221" s="36">
        <v>45386</v>
      </c>
      <c r="B221" s="17" t="s">
        <v>29</v>
      </c>
      <c r="C221" s="37">
        <v>0.33333333333333331</v>
      </c>
      <c r="D221" s="37">
        <v>0.40277777777777779</v>
      </c>
      <c r="E221" s="37">
        <f t="shared" si="19"/>
        <v>6.9444444444444475E-2</v>
      </c>
      <c r="F221" s="17" t="s">
        <v>371</v>
      </c>
      <c r="G221" s="17" t="s">
        <v>6</v>
      </c>
      <c r="H221" s="17" t="s">
        <v>14</v>
      </c>
    </row>
    <row r="222" spans="1:8" hidden="1" outlineLevel="1" x14ac:dyDescent="0.3">
      <c r="A222" s="34">
        <v>45386</v>
      </c>
      <c r="B222" s="2" t="s">
        <v>31</v>
      </c>
      <c r="C222" s="35">
        <v>0.33333333333333331</v>
      </c>
      <c r="D222" s="35">
        <v>0.40277777777777779</v>
      </c>
      <c r="E222" s="35">
        <f t="shared" si="19"/>
        <v>6.9444444444444475E-2</v>
      </c>
      <c r="F222" s="2" t="s">
        <v>369</v>
      </c>
      <c r="G222" s="2" t="s">
        <v>7</v>
      </c>
      <c r="H222" s="2" t="s">
        <v>377</v>
      </c>
    </row>
    <row r="223" spans="1:8" hidden="1" outlineLevel="1" x14ac:dyDescent="0.3">
      <c r="A223" s="36">
        <v>45386</v>
      </c>
      <c r="B223" s="17" t="s">
        <v>31</v>
      </c>
      <c r="C223" s="37">
        <v>0.60416666666666663</v>
      </c>
      <c r="D223" s="37">
        <v>0.75</v>
      </c>
      <c r="E223" s="37">
        <f t="shared" si="19"/>
        <v>0.14583333333333337</v>
      </c>
      <c r="F223" s="17" t="s">
        <v>374</v>
      </c>
      <c r="G223" s="17" t="s">
        <v>7</v>
      </c>
      <c r="H223" s="17" t="s">
        <v>375</v>
      </c>
    </row>
    <row r="224" spans="1:8" hidden="1" outlineLevel="1" x14ac:dyDescent="0.3">
      <c r="A224" s="34">
        <v>45387</v>
      </c>
      <c r="B224" s="2" t="s">
        <v>29</v>
      </c>
      <c r="C224" s="35">
        <v>0.52777777777777779</v>
      </c>
      <c r="D224" s="35">
        <v>0.68055555555555558</v>
      </c>
      <c r="E224" s="35">
        <f t="shared" si="19"/>
        <v>0.15277777777777779</v>
      </c>
      <c r="F224" s="2" t="s">
        <v>373</v>
      </c>
      <c r="G224" s="2" t="s">
        <v>14</v>
      </c>
      <c r="H224" s="2" t="s">
        <v>14</v>
      </c>
    </row>
    <row r="225" spans="1:8" hidden="1" outlineLevel="1" x14ac:dyDescent="0.3">
      <c r="A225" s="36">
        <v>45387</v>
      </c>
      <c r="B225" s="17" t="s">
        <v>31</v>
      </c>
      <c r="C225" s="37">
        <v>0.52777777777777779</v>
      </c>
      <c r="D225" s="37">
        <v>0.68055555555555558</v>
      </c>
      <c r="E225" s="37">
        <f t="shared" si="19"/>
        <v>0.15277777777777779</v>
      </c>
      <c r="F225" s="17" t="s">
        <v>372</v>
      </c>
      <c r="G225" s="17" t="s">
        <v>7</v>
      </c>
      <c r="H225" s="17" t="s">
        <v>376</v>
      </c>
    </row>
    <row r="226" spans="1:8" collapsed="1" x14ac:dyDescent="0.3"/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41"/>
  <sheetViews>
    <sheetView zoomScale="85" zoomScaleNormal="85" workbookViewId="0">
      <selection activeCell="AI32" sqref="AI32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77">
        <f>SUM($B$2:B3)</f>
        <v>10.7</v>
      </c>
      <c r="H3" s="77">
        <f>SUM($C$2:C3)</f>
        <v>8.6</v>
      </c>
      <c r="I3" s="77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77">
        <f>SUM($B$2:B5)</f>
        <v>28.099999999999998</v>
      </c>
      <c r="H5" s="77">
        <f>SUM($C$2:C5)</f>
        <v>26.200000000000003</v>
      </c>
      <c r="I5" s="77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77">
        <f>SUM($B$2:B7)</f>
        <v>42.899999999999991</v>
      </c>
      <c r="H7" s="77">
        <f>SUM($C$2:C7)</f>
        <v>32</v>
      </c>
      <c r="I7" s="77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77">
        <f>SUM($B$2:B9)</f>
        <v>53.699999999999989</v>
      </c>
      <c r="H9" s="77">
        <f>SUM($C$2:C9)</f>
        <v>35.799999999999997</v>
      </c>
      <c r="I9" s="77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77">
        <f>SUM($B$2:B11)</f>
        <v>70.199999999999989</v>
      </c>
      <c r="H11" s="77">
        <f>SUM($C$2:C11)</f>
        <v>42.099999999999994</v>
      </c>
      <c r="I11" s="77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77">
        <f>SUM($B$2:B13)</f>
        <v>76.499999999999986</v>
      </c>
      <c r="H13" s="77">
        <f>SUM($C$2:C13)</f>
        <v>49.899999999999991</v>
      </c>
      <c r="I13" s="77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77">
        <f>SUM($B$2:B15)</f>
        <v>83.09999999999998</v>
      </c>
      <c r="H15" s="77">
        <f>SUM($C$2:C15)</f>
        <v>54.999999999999993</v>
      </c>
      <c r="I15" s="77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77">
        <f>SUM($B$2:B17)</f>
        <v>89.09999999999998</v>
      </c>
      <c r="H17" s="77">
        <f>SUM($C$2:C17)</f>
        <v>60.999999999999993</v>
      </c>
      <c r="I17" s="77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77">
        <f>SUM($B$2:B19)</f>
        <v>100.99999999999999</v>
      </c>
      <c r="H19" s="77">
        <f>SUM($C$2:C19)</f>
        <v>60.999999999999993</v>
      </c>
      <c r="I19" s="77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77">
        <f>SUM($B$2:B21)</f>
        <v>110.89999999999999</v>
      </c>
      <c r="H21" s="77">
        <f>SUM($C$2:C21)</f>
        <v>69.8</v>
      </c>
      <c r="I21" s="77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77">
        <f>SUM($B$2:B23)</f>
        <v>120.39999999999999</v>
      </c>
      <c r="H23" s="77">
        <f>SUM($C$2:C23)</f>
        <v>79.199999999999989</v>
      </c>
      <c r="I23" s="77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77">
        <f>SUM($B$2:B25)</f>
        <v>132.89999999999998</v>
      </c>
      <c r="H25" s="77">
        <f>SUM($C$2:C25)</f>
        <v>79.199999999999989</v>
      </c>
      <c r="I25" s="77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  <row r="27" spans="1:9" x14ac:dyDescent="0.3">
      <c r="A27" s="83">
        <v>26</v>
      </c>
      <c r="B27" s="84">
        <v>10.4</v>
      </c>
      <c r="C27" s="84">
        <v>3.8</v>
      </c>
      <c r="D27" s="84">
        <v>16.399999999999999</v>
      </c>
      <c r="E27" s="84">
        <f>SUM(B27:D27)</f>
        <v>30.599999999999998</v>
      </c>
      <c r="G27" s="77">
        <f>SUM($B$2:B27)</f>
        <v>165.7</v>
      </c>
      <c r="H27" s="77">
        <f>SUM($C$2:C27)</f>
        <v>105.39999999999999</v>
      </c>
      <c r="I27" s="77">
        <f>SUM($D$2:D27)</f>
        <v>161.6</v>
      </c>
    </row>
    <row r="28" spans="1:9" x14ac:dyDescent="0.3">
      <c r="A28" s="78">
        <v>27</v>
      </c>
      <c r="B28" s="2">
        <v>14.5</v>
      </c>
      <c r="C28" s="2">
        <v>3.8</v>
      </c>
      <c r="D28" s="2">
        <v>14.5</v>
      </c>
      <c r="E28" s="2">
        <f t="shared" ref="E28:E32" si="1">SUM(B28:D28)</f>
        <v>32.799999999999997</v>
      </c>
      <c r="G28" s="2">
        <f>SUM($B$2:B28)</f>
        <v>180.2</v>
      </c>
      <c r="H28" s="2">
        <f>SUM($C$2:C28)</f>
        <v>109.19999999999999</v>
      </c>
      <c r="I28" s="2">
        <f>SUM($D$2:D28)</f>
        <v>176.1</v>
      </c>
    </row>
    <row r="29" spans="1:9" x14ac:dyDescent="0.3">
      <c r="A29" s="79">
        <v>28</v>
      </c>
      <c r="B29" s="77">
        <v>6.6</v>
      </c>
      <c r="C29" s="77">
        <v>1</v>
      </c>
      <c r="D29" s="77">
        <v>6.6</v>
      </c>
      <c r="E29" s="77">
        <f t="shared" si="1"/>
        <v>14.2</v>
      </c>
      <c r="G29" s="77">
        <f>SUM($B$2:B29)</f>
        <v>186.79999999999998</v>
      </c>
      <c r="H29" s="77">
        <f>SUM($C$2:C29)</f>
        <v>110.19999999999999</v>
      </c>
      <c r="I29" s="77">
        <f>SUM($D$2:D29)</f>
        <v>182.7</v>
      </c>
    </row>
    <row r="30" spans="1:9" x14ac:dyDescent="0.3">
      <c r="A30" s="78">
        <v>29</v>
      </c>
      <c r="B30" s="2">
        <v>22.2</v>
      </c>
      <c r="C30" s="2">
        <v>0</v>
      </c>
      <c r="D30" s="2">
        <v>25.3</v>
      </c>
      <c r="E30" s="2">
        <f t="shared" si="1"/>
        <v>47.5</v>
      </c>
      <c r="G30" s="2">
        <f>SUM($B$2:B30)</f>
        <v>208.99999999999997</v>
      </c>
      <c r="H30" s="2">
        <f>SUM($C$2:C30)</f>
        <v>110.19999999999999</v>
      </c>
      <c r="I30" s="2">
        <f>SUM($D$2:D30)</f>
        <v>208</v>
      </c>
    </row>
    <row r="31" spans="1:9" x14ac:dyDescent="0.3">
      <c r="A31" s="79">
        <v>30</v>
      </c>
      <c r="B31" s="77">
        <v>2</v>
      </c>
      <c r="C31" s="77">
        <v>0</v>
      </c>
      <c r="D31" s="77">
        <v>6.5</v>
      </c>
      <c r="E31" s="77">
        <f t="shared" si="1"/>
        <v>8.5</v>
      </c>
      <c r="G31" s="77">
        <f>SUM($B$2:B31)</f>
        <v>210.99999999999997</v>
      </c>
      <c r="H31" s="77">
        <f>SUM($C$2:C31)</f>
        <v>110.19999999999999</v>
      </c>
      <c r="I31" s="77">
        <f>SUM($D$2:D31)</f>
        <v>214.5</v>
      </c>
    </row>
    <row r="32" spans="1:9" x14ac:dyDescent="0.3">
      <c r="A32" s="78">
        <v>31</v>
      </c>
      <c r="B32" s="2">
        <v>9.6</v>
      </c>
      <c r="C32" s="2">
        <v>0</v>
      </c>
      <c r="D32" s="2">
        <v>17.3</v>
      </c>
      <c r="E32" s="2">
        <f t="shared" si="1"/>
        <v>26.9</v>
      </c>
      <c r="G32" s="90">
        <f>SUM($B$2:B32)</f>
        <v>220.59999999999997</v>
      </c>
      <c r="H32" s="90">
        <f>SUM($C$2:C32)</f>
        <v>110.19999999999999</v>
      </c>
      <c r="I32" s="90">
        <f>SUM($D$2:D32)</f>
        <v>231.8</v>
      </c>
    </row>
    <row r="33" spans="1:5" x14ac:dyDescent="0.3">
      <c r="A33" s="88"/>
      <c r="B33" s="89"/>
      <c r="C33" s="89"/>
      <c r="D33" s="89"/>
      <c r="E33" s="89"/>
    </row>
    <row r="39" spans="1:5" x14ac:dyDescent="0.3">
      <c r="A39" s="76" t="s">
        <v>358</v>
      </c>
      <c r="B39" s="76" t="s">
        <v>43</v>
      </c>
    </row>
    <row r="40" spans="1:5" x14ac:dyDescent="0.3">
      <c r="A40" s="2">
        <v>23</v>
      </c>
      <c r="B40" s="2">
        <v>180</v>
      </c>
    </row>
    <row r="41" spans="1:5" x14ac:dyDescent="0.3">
      <c r="A41" s="2">
        <v>32</v>
      </c>
      <c r="B41" s="2">
        <v>180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0+1.5+3+5.7+4+8</f>
        <v>22.2</v>
      </c>
      <c r="C6" s="2">
        <f>B6-'Week 28'!B6</f>
        <v>15.6</v>
      </c>
      <c r="D6" s="2">
        <f>IF(  'Week 28'!D6 - B6 &gt; 0, 'Week 28'!D6 - B6, 0)</f>
        <v>0</v>
      </c>
      <c r="E6" s="2">
        <f>B6+'Week 28'!E6</f>
        <v>208.99999999999997</v>
      </c>
      <c r="F6" s="2">
        <f>IF(D6=0,  'Week 28'!F6 + B6, 0)</f>
        <v>29.000000000000021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0+1.5+3+5.7+4+8+3</f>
        <v>25.2</v>
      </c>
      <c r="C8" s="2">
        <f>B8-'Week 28'!B8</f>
        <v>18.600000000000001</v>
      </c>
      <c r="D8" s="2">
        <f>IF(  'Week 28'!D8 - B8 &gt; 0, 'Week 28'!D8 - B8, 0)</f>
        <v>0</v>
      </c>
      <c r="E8" s="2">
        <f>B8+'Week 28'!E8</f>
        <v>207.89999999999998</v>
      </c>
      <c r="F8" s="2">
        <f>IF(D8=0,  'Week 28'!F8 + B8, 0)</f>
        <v>27.900000000000013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0+1.5+3+5.7+4+8</f>
        <v>22.2</v>
      </c>
      <c r="C13" s="6">
        <f>0+6.6</f>
        <v>6.6</v>
      </c>
      <c r="D13" s="6">
        <f xml:space="preserve"> B13-C13</f>
        <v>15.6</v>
      </c>
      <c r="E13" s="6">
        <f>B13+ 'Week 28'!E13</f>
        <v>193.79999999999995</v>
      </c>
      <c r="F13" s="6">
        <v>100</v>
      </c>
    </row>
    <row r="14" spans="1:6" x14ac:dyDescent="0.3">
      <c r="A14" s="2" t="s">
        <v>7</v>
      </c>
      <c r="B14" s="2">
        <f>0+1+0.5+3+5.7+4+8+3</f>
        <v>25.2</v>
      </c>
      <c r="C14" s="2">
        <f>0+1+6.6</f>
        <v>7.6</v>
      </c>
      <c r="D14" s="2">
        <f xml:space="preserve"> B14-C14</f>
        <v>17.600000000000001</v>
      </c>
      <c r="E14" s="25">
        <f>B14+ 'Week 28'!E14</f>
        <v>183.49999999999997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80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9BA6-8500-482D-BD2C-867E129E2FAD}">
  <dimension ref="A1:F16"/>
  <sheetViews>
    <sheetView zoomScale="85" zoomScaleNormal="85" workbookViewId="0">
      <selection activeCell="L14" sqref="L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86" t="s">
        <v>360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0+2</f>
        <v>2</v>
      </c>
      <c r="C6" s="2">
        <f>B6-'Week 29'!B6</f>
        <v>-20.2</v>
      </c>
      <c r="D6" s="2">
        <f>IF(  'Week 29'!D6 - B6 &gt; 0, 'Week 29'!D6 - B6, 0)</f>
        <v>0</v>
      </c>
      <c r="E6" s="2">
        <f>B6+'Week 29'!E6</f>
        <v>210.99999999999997</v>
      </c>
      <c r="F6" s="2">
        <f>IF(D6=0,  'Week 29'!F6 + B6, 0)</f>
        <v>31.000000000000021</v>
      </c>
    </row>
    <row r="7" spans="1:6" x14ac:dyDescent="0.3">
      <c r="A7" s="6" t="s">
        <v>30</v>
      </c>
      <c r="B7" s="6">
        <f>0</f>
        <v>0</v>
      </c>
      <c r="C7" s="77">
        <f>B7-'Week 29'!B7</f>
        <v>0</v>
      </c>
      <c r="D7" s="77">
        <f>IF(  'Week 29'!D7 - B7 &gt; 0, 'Week 29'!D7 - B7, 0)</f>
        <v>69.699999999999946</v>
      </c>
      <c r="E7" s="77">
        <f>B7+'Week 29'!E7</f>
        <v>110.3</v>
      </c>
      <c r="F7" s="77">
        <f>IF(D7=0,  'Week 29'!F7 + B7, 0)</f>
        <v>0</v>
      </c>
    </row>
    <row r="8" spans="1:6" x14ac:dyDescent="0.3">
      <c r="A8" s="2" t="s">
        <v>31</v>
      </c>
      <c r="B8" s="2">
        <f>0+6.5</f>
        <v>6.5</v>
      </c>
      <c r="C8" s="2">
        <f>B8-'Week 29'!B8</f>
        <v>-18.7</v>
      </c>
      <c r="D8" s="2">
        <f>IF(  'Week 29'!D8 - B8 &gt; 0, 'Week 29'!D8 - B8, 0)</f>
        <v>0</v>
      </c>
      <c r="E8" s="2">
        <f>B8+'Week 29'!E8</f>
        <v>214.39999999999998</v>
      </c>
      <c r="F8" s="2">
        <f>IF(D8=0,  'Week 29'!F8 + B8, 0)</f>
        <v>34.400000000000013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29'!E12</f>
        <v>117.29999999999998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0+1.5+3+5.7+4+8</f>
        <v>22.2</v>
      </c>
      <c r="D13" s="6">
        <f xml:space="preserve"> B13-C13</f>
        <v>-22.2</v>
      </c>
      <c r="E13" s="77">
        <f>B13+ 'Week 29'!E13</f>
        <v>193.79999999999995</v>
      </c>
      <c r="F13" s="6">
        <v>100</v>
      </c>
    </row>
    <row r="14" spans="1:6" x14ac:dyDescent="0.3">
      <c r="A14" s="2" t="s">
        <v>7</v>
      </c>
      <c r="B14" s="2">
        <f>0+6.5</f>
        <v>6.5</v>
      </c>
      <c r="C14" s="2">
        <f>0+1+0.5+3+5.7+4+8+3</f>
        <v>25.2</v>
      </c>
      <c r="D14" s="2">
        <f xml:space="preserve"> B14-C14</f>
        <v>-18.7</v>
      </c>
      <c r="E14" s="25">
        <f>B14+ 'Week 29'!E14</f>
        <v>189.99999999999997</v>
      </c>
      <c r="F14" s="2">
        <v>100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77">
        <f>B15+ 'Week 29'!E15</f>
        <v>17.66</v>
      </c>
      <c r="F15" s="6">
        <v>100</v>
      </c>
    </row>
    <row r="16" spans="1:6" x14ac:dyDescent="0.3">
      <c r="A16" s="2" t="s">
        <v>23</v>
      </c>
      <c r="B16" s="2">
        <f>0+2</f>
        <v>2</v>
      </c>
      <c r="C16" s="2">
        <f>0</f>
        <v>0</v>
      </c>
      <c r="D16" s="2">
        <f t="shared" si="0"/>
        <v>2</v>
      </c>
      <c r="E16" s="25">
        <f>B16+ 'Week 29'!E16</f>
        <v>2</v>
      </c>
      <c r="F16" s="2">
        <v>80</v>
      </c>
    </row>
  </sheetData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04D2-2ED9-431D-98C7-7A035C6BD270}">
  <dimension ref="A1:F16"/>
  <sheetViews>
    <sheetView zoomScale="85" zoomScaleNormal="85" workbookViewId="0">
      <selection activeCell="I11" sqref="I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86" t="s">
        <v>366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0+4+1.8+3.8</f>
        <v>9.6</v>
      </c>
      <c r="C6" s="2">
        <f>B6-'Week 30'!B6</f>
        <v>7.6</v>
      </c>
      <c r="D6" s="2">
        <f>IF(  'Week 30'!D6 - B6 &gt; 0, 'Week 30'!D6 - B6, 0)</f>
        <v>0</v>
      </c>
      <c r="E6" s="2">
        <f>B6+'Week 30'!E6</f>
        <v>220.59999999999997</v>
      </c>
      <c r="F6" s="2">
        <f>IF(D6=0,  'Week 30'!F6 + B6, 0)</f>
        <v>40.600000000000023</v>
      </c>
    </row>
    <row r="7" spans="1:6" x14ac:dyDescent="0.3">
      <c r="A7" s="6" t="s">
        <v>30</v>
      </c>
      <c r="B7" s="6">
        <f>0</f>
        <v>0</v>
      </c>
      <c r="C7" s="77">
        <f>B7-'Week 30'!B7</f>
        <v>0</v>
      </c>
      <c r="D7" s="77">
        <f>IF(  'Week 30'!D7 - B7 &gt; 0, 'Week 30'!D7 - B7, 0)</f>
        <v>69.699999999999946</v>
      </c>
      <c r="E7" s="77">
        <f>B7+'Week 30'!E7</f>
        <v>110.3</v>
      </c>
      <c r="F7" s="77">
        <f>IF(D7=0,  'Week 30'!F7 + B7, 0)</f>
        <v>0</v>
      </c>
    </row>
    <row r="8" spans="1:6" x14ac:dyDescent="0.3">
      <c r="A8" s="2" t="s">
        <v>31</v>
      </c>
      <c r="B8" s="2">
        <f>0+8.5+1.5+3.5+3.8</f>
        <v>17.3</v>
      </c>
      <c r="C8" s="2">
        <f>B8-'Week 30'!B8</f>
        <v>10.8</v>
      </c>
      <c r="D8" s="2">
        <f>IF(  'Week 30'!D8 - B8 &gt; 0, 'Week 30'!D8 - B8, 0)</f>
        <v>0</v>
      </c>
      <c r="E8" s="2">
        <f>B8+'Week 30'!E8</f>
        <v>231.7</v>
      </c>
      <c r="F8" s="2">
        <f>IF(D8=0,  'Week 30'!F8 + B8, 0)</f>
        <v>51.700000000000017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30'!E12</f>
        <v>117.29999999999998</v>
      </c>
      <c r="F12" s="2">
        <v>55</v>
      </c>
    </row>
    <row r="13" spans="1:6" x14ac:dyDescent="0.3">
      <c r="A13" s="6" t="s">
        <v>6</v>
      </c>
      <c r="B13" s="6">
        <f>0+4+3.8</f>
        <v>7.8</v>
      </c>
      <c r="C13" s="6">
        <f>0</f>
        <v>0</v>
      </c>
      <c r="D13" s="6">
        <f xml:space="preserve"> B13-C13</f>
        <v>7.8</v>
      </c>
      <c r="E13" s="77">
        <f>B13+ 'Week 30'!E13</f>
        <v>201.59999999999997</v>
      </c>
      <c r="F13" s="6">
        <v>100</v>
      </c>
    </row>
    <row r="14" spans="1:6" x14ac:dyDescent="0.3">
      <c r="A14" s="2" t="s">
        <v>7</v>
      </c>
      <c r="B14" s="2">
        <f>17.3</f>
        <v>17.3</v>
      </c>
      <c r="C14" s="2">
        <f>0+6.5</f>
        <v>6.5</v>
      </c>
      <c r="D14" s="2">
        <f xml:space="preserve"> B14-C14</f>
        <v>10.8</v>
      </c>
      <c r="E14" s="25">
        <f>B14+ 'Week 30'!E14</f>
        <v>207.29999999999998</v>
      </c>
      <c r="F14" s="2">
        <v>100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77">
        <f>B15+ 'Week 30'!E15</f>
        <v>17.66</v>
      </c>
      <c r="F15" s="6">
        <v>100</v>
      </c>
    </row>
    <row r="16" spans="1:6" x14ac:dyDescent="0.3">
      <c r="A16" s="2" t="s">
        <v>23</v>
      </c>
      <c r="B16" s="2">
        <f>0</f>
        <v>0</v>
      </c>
      <c r="C16" s="2">
        <f>0+2</f>
        <v>2</v>
      </c>
      <c r="D16" s="2">
        <f t="shared" si="0"/>
        <v>-2</v>
      </c>
      <c r="E16" s="25">
        <f>B16+ 'Week 30'!E16</f>
        <v>2</v>
      </c>
      <c r="F16" s="2">
        <v>80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33</vt:i4>
      </vt:variant>
    </vt:vector>
  </HeadingPairs>
  <TitlesOfParts>
    <vt:vector size="33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2024-04-05T13:04:56Z</dcterms:modified>
</cp:coreProperties>
</file>