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9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0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2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4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17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8.xml" ContentType="application/vnd.openxmlformats-officedocument.drawing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9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0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1.xml" ContentType="application/vnd.openxmlformats-officedocument.drawing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2.xml" ContentType="application/vnd.openxmlformats-officedocument.drawing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23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drawings/drawing24.xml" ContentType="application/vnd.openxmlformats-officedocument.drawing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25.xml" ContentType="application/vnd.openxmlformats-officedocument.drawing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drawings/drawing26.xml" ContentType="application/vnd.openxmlformats-officedocument.drawing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drawings/drawing27.xml" ContentType="application/vnd.openxmlformats-officedocument.drawing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drawings/drawing28.xml" ContentType="application/vnd.openxmlformats-officedocument.drawing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drawings/drawing29.xml" ContentType="application/vnd.openxmlformats-officedocument.drawing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3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drawings/drawing31.xml" ContentType="application/vnd.openxmlformats-officedocument.drawing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drawings/drawing32.xml" ContentType="application/vnd.openxmlformats-officedocument.drawing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4D29811F-1765-4C71-B413-97C92AD8D4C1}" xr6:coauthVersionLast="47" xr6:coauthVersionMax="47" xr10:uidLastSave="{00000000-0000-0000-0000-000000000000}"/>
  <bookViews>
    <workbookView xWindow="-108" yWindow="-108" windowWidth="23256" windowHeight="12576" tabRatio="852" xr2:uid="{00000000-000D-0000-FFFF-FFFF00000000}"/>
  </bookViews>
  <sheets>
    <sheet name="AZE" sheetId="12" r:id="rId1"/>
    <sheet name="Wochenaufzeichnung" sheetId="41" r:id="rId2"/>
    <sheet name="Week 1" sheetId="10" r:id="rId3"/>
    <sheet name="Week 2" sheetId="13" r:id="rId4"/>
    <sheet name="Week 3" sheetId="4" r:id="rId5"/>
    <sheet name="Week 4" sheetId="14" r:id="rId6"/>
    <sheet name="Week 5" sheetId="15" r:id="rId7"/>
    <sheet name="Week 6" sheetId="16" r:id="rId8"/>
    <sheet name="Week 7" sheetId="17" r:id="rId9"/>
    <sheet name="Week 8" sheetId="18" r:id="rId10"/>
    <sheet name="Week 9" sheetId="19" r:id="rId11"/>
    <sheet name="Week 10" sheetId="20" r:id="rId12"/>
    <sheet name="Week 11" sheetId="21" r:id="rId13"/>
    <sheet name="Week 12" sheetId="22" r:id="rId14"/>
    <sheet name="Week 13" sheetId="23" r:id="rId15"/>
    <sheet name="Week 14" sheetId="24" r:id="rId16"/>
    <sheet name="Week 15" sheetId="25" r:id="rId17"/>
    <sheet name="Week 16" sheetId="26" r:id="rId18"/>
    <sheet name="Week 17" sheetId="27" r:id="rId19"/>
    <sheet name="Week 18" sheetId="30" r:id="rId20"/>
    <sheet name="Week 19" sheetId="28" r:id="rId21"/>
    <sheet name="Week 20" sheetId="35" r:id="rId22"/>
    <sheet name="Week 21" sheetId="36" r:id="rId23"/>
    <sheet name="Week 22" sheetId="37" r:id="rId24"/>
    <sheet name="Week 23" sheetId="38" r:id="rId25"/>
    <sheet name="Week 24" sheetId="39" r:id="rId26"/>
    <sheet name="Week 25" sheetId="40" r:id="rId27"/>
    <sheet name="Week 26" sheetId="42" r:id="rId28"/>
    <sheet name="Week 27" sheetId="43" r:id="rId29"/>
    <sheet name="Week 28" sheetId="44" r:id="rId30"/>
    <sheet name="Week 29" sheetId="45" r:id="rId31"/>
    <sheet name="Week 30" sheetId="46" r:id="rId32"/>
    <sheet name="Week 31" sheetId="47" r:id="rId33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7" l="1"/>
  <c r="F8" i="47"/>
  <c r="F6" i="47"/>
  <c r="E13" i="47"/>
  <c r="E14" i="47"/>
  <c r="E15" i="47"/>
  <c r="E16" i="47"/>
  <c r="E12" i="47"/>
  <c r="C16" i="47"/>
  <c r="C15" i="47"/>
  <c r="C14" i="47"/>
  <c r="C13" i="47"/>
  <c r="C12" i="47"/>
  <c r="B16" i="47"/>
  <c r="D16" i="47" s="1"/>
  <c r="B14" i="47"/>
  <c r="E7" i="47"/>
  <c r="E8" i="47"/>
  <c r="D7" i="47"/>
  <c r="D8" i="47"/>
  <c r="E6" i="47"/>
  <c r="D6" i="47"/>
  <c r="C7" i="47"/>
  <c r="C8" i="47"/>
  <c r="C6" i="47"/>
  <c r="B8" i="47"/>
  <c r="B6" i="47"/>
  <c r="B15" i="47"/>
  <c r="D14" i="47"/>
  <c r="B13" i="47"/>
  <c r="B12" i="47"/>
  <c r="B7" i="47"/>
  <c r="B16" i="46"/>
  <c r="B14" i="46"/>
  <c r="E14" i="46" s="1"/>
  <c r="B8" i="46"/>
  <c r="E8" i="46" s="1"/>
  <c r="B6" i="46"/>
  <c r="E6" i="46" s="1"/>
  <c r="E31" i="41"/>
  <c r="E13" i="46"/>
  <c r="E15" i="46"/>
  <c r="E16" i="46"/>
  <c r="E12" i="46"/>
  <c r="C16" i="46"/>
  <c r="C15" i="46"/>
  <c r="C14" i="46"/>
  <c r="C13" i="46"/>
  <c r="C12" i="46"/>
  <c r="B13" i="46"/>
  <c r="F7" i="46"/>
  <c r="E7" i="46"/>
  <c r="D7" i="46"/>
  <c r="D6" i="46"/>
  <c r="F6" i="46" s="1"/>
  <c r="C7" i="46"/>
  <c r="C6" i="46"/>
  <c r="D16" i="46"/>
  <c r="B15" i="46"/>
  <c r="D15" i="46" s="1"/>
  <c r="D14" i="46"/>
  <c r="D12" i="46"/>
  <c r="B12" i="46"/>
  <c r="B7" i="46"/>
  <c r="E215" i="12"/>
  <c r="B14" i="45"/>
  <c r="E14" i="45" s="1"/>
  <c r="B8" i="45"/>
  <c r="D8" i="45" s="1"/>
  <c r="F8" i="45" s="1"/>
  <c r="E212" i="12"/>
  <c r="I27" i="41"/>
  <c r="I28" i="41"/>
  <c r="I29" i="41"/>
  <c r="I30" i="41"/>
  <c r="H27" i="41"/>
  <c r="H28" i="41"/>
  <c r="H29" i="41"/>
  <c r="H30" i="41"/>
  <c r="G27" i="41"/>
  <c r="G28" i="41"/>
  <c r="G29" i="41"/>
  <c r="G30" i="41"/>
  <c r="G26" i="41"/>
  <c r="E28" i="41"/>
  <c r="E29" i="41"/>
  <c r="E30" i="41"/>
  <c r="E27" i="41"/>
  <c r="B13" i="45"/>
  <c r="E13" i="45" s="1"/>
  <c r="B6" i="45"/>
  <c r="E211" i="12"/>
  <c r="E210" i="12"/>
  <c r="E209" i="12"/>
  <c r="E208" i="12"/>
  <c r="D6" i="45"/>
  <c r="F6" i="45" s="1"/>
  <c r="E207" i="12"/>
  <c r="E206" i="12"/>
  <c r="E205" i="12"/>
  <c r="E204" i="12"/>
  <c r="E16" i="45"/>
  <c r="E15" i="45"/>
  <c r="E12" i="45"/>
  <c r="F7" i="45"/>
  <c r="B7" i="45"/>
  <c r="C16" i="45"/>
  <c r="C15" i="45"/>
  <c r="C14" i="45"/>
  <c r="C13" i="45"/>
  <c r="C12" i="45"/>
  <c r="B14" i="44"/>
  <c r="E14" i="44" s="1"/>
  <c r="B13" i="44"/>
  <c r="B12" i="45"/>
  <c r="D12" i="45" s="1"/>
  <c r="E7" i="45"/>
  <c r="D7" i="45"/>
  <c r="C7" i="45"/>
  <c r="D16" i="45"/>
  <c r="B16" i="45"/>
  <c r="B15" i="45"/>
  <c r="E203" i="12"/>
  <c r="E202" i="12"/>
  <c r="F6" i="44"/>
  <c r="F7" i="44"/>
  <c r="F8" i="44"/>
  <c r="D7" i="44"/>
  <c r="D8" i="44"/>
  <c r="D6" i="44"/>
  <c r="B8" i="44"/>
  <c r="C8" i="44" s="1"/>
  <c r="B6" i="44"/>
  <c r="C6" i="44" s="1"/>
  <c r="E200" i="12"/>
  <c r="E199" i="12"/>
  <c r="E198" i="12"/>
  <c r="E197" i="12"/>
  <c r="B12" i="44"/>
  <c r="E12" i="44" s="1"/>
  <c r="E8" i="44"/>
  <c r="B7" i="44"/>
  <c r="E195" i="12"/>
  <c r="E196" i="12"/>
  <c r="E194" i="12"/>
  <c r="E16" i="44"/>
  <c r="E15" i="44"/>
  <c r="E13" i="44"/>
  <c r="C16" i="44"/>
  <c r="C15" i="44"/>
  <c r="C14" i="44"/>
  <c r="C13" i="44"/>
  <c r="C12" i="44"/>
  <c r="C7" i="44"/>
  <c r="B16" i="44"/>
  <c r="B15" i="44"/>
  <c r="D13" i="44"/>
  <c r="B14" i="43"/>
  <c r="B13" i="43"/>
  <c r="E13" i="43" s="1"/>
  <c r="B12" i="43"/>
  <c r="B8" i="43"/>
  <c r="B7" i="43"/>
  <c r="D7" i="43" s="1"/>
  <c r="B6" i="43"/>
  <c r="C6" i="43" s="1"/>
  <c r="E190" i="12"/>
  <c r="E191" i="12"/>
  <c r="E192" i="12"/>
  <c r="E189" i="12"/>
  <c r="E188" i="12"/>
  <c r="E187" i="12"/>
  <c r="E186" i="12"/>
  <c r="D14" i="43"/>
  <c r="E8" i="43"/>
  <c r="E16" i="43"/>
  <c r="E15" i="43"/>
  <c r="E12" i="43"/>
  <c r="E7" i="43"/>
  <c r="C16" i="43"/>
  <c r="C15" i="43"/>
  <c r="C14" i="43"/>
  <c r="C13" i="43"/>
  <c r="C12" i="43"/>
  <c r="B16" i="43"/>
  <c r="B15" i="43"/>
  <c r="E185" i="12"/>
  <c r="E184" i="12"/>
  <c r="B14" i="42"/>
  <c r="D14" i="42" s="1"/>
  <c r="B8" i="42"/>
  <c r="E182" i="12"/>
  <c r="B13" i="42"/>
  <c r="D13" i="42" s="1"/>
  <c r="B12" i="42"/>
  <c r="E12" i="42" s="1"/>
  <c r="B7" i="42"/>
  <c r="D7" i="42" s="1"/>
  <c r="B6" i="42"/>
  <c r="E180" i="12"/>
  <c r="E181" i="12"/>
  <c r="E179" i="12"/>
  <c r="D8" i="42"/>
  <c r="D6" i="42"/>
  <c r="E176" i="12"/>
  <c r="E175" i="12"/>
  <c r="E174" i="12"/>
  <c r="E173" i="12"/>
  <c r="I26" i="41"/>
  <c r="H26" i="41"/>
  <c r="E26" i="41"/>
  <c r="E16" i="42"/>
  <c r="E15" i="42"/>
  <c r="E6" i="42"/>
  <c r="C6" i="42"/>
  <c r="C14" i="42"/>
  <c r="C13" i="42"/>
  <c r="C12" i="42"/>
  <c r="B16" i="42"/>
  <c r="C15" i="42"/>
  <c r="B15" i="42"/>
  <c r="B14" i="40"/>
  <c r="B8" i="40"/>
  <c r="E171" i="12"/>
  <c r="I4" i="41"/>
  <c r="I5" i="41"/>
  <c r="I6" i="41"/>
  <c r="I7" i="41"/>
  <c r="I8" i="41"/>
  <c r="I9" i="41"/>
  <c r="I10" i="41"/>
  <c r="I11" i="41"/>
  <c r="I12" i="41"/>
  <c r="I13" i="41"/>
  <c r="I14" i="41"/>
  <c r="I15" i="41"/>
  <c r="I16" i="41"/>
  <c r="I17" i="41"/>
  <c r="I18" i="41"/>
  <c r="I19" i="41"/>
  <c r="I20" i="41"/>
  <c r="I21" i="41"/>
  <c r="I22" i="41"/>
  <c r="I23" i="41"/>
  <c r="I24" i="41"/>
  <c r="I25" i="41"/>
  <c r="I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3" i="41"/>
  <c r="G3" i="41"/>
  <c r="G4" i="41"/>
  <c r="G5" i="41"/>
  <c r="G6" i="41"/>
  <c r="G7" i="41"/>
  <c r="G8" i="41"/>
  <c r="G9" i="41"/>
  <c r="G10" i="41"/>
  <c r="G11" i="41"/>
  <c r="G12" i="41"/>
  <c r="G13" i="41"/>
  <c r="G14" i="41"/>
  <c r="G15" i="41"/>
  <c r="G16" i="41"/>
  <c r="G17" i="41"/>
  <c r="G18" i="41"/>
  <c r="G19" i="41"/>
  <c r="G20" i="41"/>
  <c r="G21" i="41"/>
  <c r="G22" i="41"/>
  <c r="G23" i="41"/>
  <c r="G24" i="41"/>
  <c r="G25" i="41"/>
  <c r="G2" i="41"/>
  <c r="E3" i="41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" i="41"/>
  <c r="E14" i="40"/>
  <c r="B13" i="40"/>
  <c r="E13" i="40" s="1"/>
  <c r="B12" i="40"/>
  <c r="B7" i="40"/>
  <c r="B6" i="40"/>
  <c r="E169" i="12"/>
  <c r="E170" i="12"/>
  <c r="E168" i="12"/>
  <c r="E8" i="40"/>
  <c r="D7" i="40"/>
  <c r="E166" i="12"/>
  <c r="E167" i="12"/>
  <c r="E165" i="12"/>
  <c r="B6" i="38"/>
  <c r="E6" i="38"/>
  <c r="E12" i="40"/>
  <c r="E162" i="12"/>
  <c r="E163" i="12"/>
  <c r="E164" i="12"/>
  <c r="E16" i="40"/>
  <c r="E15" i="40"/>
  <c r="B16" i="40"/>
  <c r="D16" i="40" s="1"/>
  <c r="B15" i="40"/>
  <c r="C15" i="40"/>
  <c r="C14" i="40"/>
  <c r="C13" i="40"/>
  <c r="C12" i="40"/>
  <c r="D12" i="40"/>
  <c r="E161" i="12"/>
  <c r="E160" i="12"/>
  <c r="E159" i="12"/>
  <c r="B14" i="39"/>
  <c r="B13" i="39"/>
  <c r="E13" i="39" s="1"/>
  <c r="E156" i="12"/>
  <c r="E157" i="12"/>
  <c r="B8" i="39"/>
  <c r="C8" i="39" s="1"/>
  <c r="B6" i="39"/>
  <c r="D14" i="39"/>
  <c r="E16" i="39"/>
  <c r="E15" i="39"/>
  <c r="E14" i="39"/>
  <c r="E12" i="39"/>
  <c r="C15" i="39"/>
  <c r="C14" i="39"/>
  <c r="C13" i="39"/>
  <c r="C12" i="39"/>
  <c r="E7" i="39"/>
  <c r="D7" i="39"/>
  <c r="C7" i="39"/>
  <c r="D16" i="39"/>
  <c r="B15" i="39"/>
  <c r="D12" i="39"/>
  <c r="B12" i="39"/>
  <c r="B7" i="39"/>
  <c r="E155" i="12"/>
  <c r="E154" i="12"/>
  <c r="B13" i="38"/>
  <c r="E13" i="38" s="1"/>
  <c r="E152" i="12"/>
  <c r="E149" i="12"/>
  <c r="D6" i="38"/>
  <c r="D6" i="39" s="1"/>
  <c r="E16" i="38"/>
  <c r="E15" i="38"/>
  <c r="E14" i="38"/>
  <c r="E12" i="38"/>
  <c r="B14" i="38"/>
  <c r="B12" i="38"/>
  <c r="C15" i="38"/>
  <c r="C14" i="38"/>
  <c r="C13" i="38"/>
  <c r="C12" i="38"/>
  <c r="E8" i="38"/>
  <c r="E7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D12" i="47" l="1"/>
  <c r="D13" i="47"/>
  <c r="D15" i="47"/>
  <c r="C8" i="46"/>
  <c r="D8" i="46"/>
  <c r="F8" i="46" s="1"/>
  <c r="D13" i="46"/>
  <c r="C8" i="45"/>
  <c r="E8" i="45"/>
  <c r="E6" i="45"/>
  <c r="D14" i="45"/>
  <c r="C6" i="45"/>
  <c r="D13" i="45"/>
  <c r="D15" i="45"/>
  <c r="E7" i="44"/>
  <c r="E6" i="44"/>
  <c r="D15" i="44"/>
  <c r="D12" i="44"/>
  <c r="D14" i="44"/>
  <c r="D16" i="44"/>
  <c r="C7" i="43"/>
  <c r="D6" i="43"/>
  <c r="E14" i="43"/>
  <c r="C8" i="43"/>
  <c r="D8" i="43"/>
  <c r="E6" i="43"/>
  <c r="D12" i="43"/>
  <c r="D16" i="43"/>
  <c r="D15" i="43"/>
  <c r="D13" i="43"/>
  <c r="E14" i="42"/>
  <c r="D12" i="42"/>
  <c r="E13" i="42"/>
  <c r="E8" i="42"/>
  <c r="C8" i="42"/>
  <c r="E7" i="42"/>
  <c r="C7" i="42"/>
  <c r="D15" i="42"/>
  <c r="D16" i="42"/>
  <c r="E7" i="40"/>
  <c r="C7" i="40"/>
  <c r="E6" i="39"/>
  <c r="E6" i="40" s="1"/>
  <c r="D8" i="40"/>
  <c r="D6" i="40"/>
  <c r="D15" i="40"/>
  <c r="D13" i="40"/>
  <c r="C8" i="40"/>
  <c r="C6" i="40"/>
  <c r="D14" i="40"/>
  <c r="E8" i="39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<sst xmlns="http://schemas.openxmlformats.org/spreadsheetml/2006/main" count="1529" uniqueCount="368">
  <si>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</si>
  <si>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</si>
  <si>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</si>
  <si>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</si>
  <si>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</si>
  <si>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</si>
  <si>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</si>
  <si>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</si>
  <si>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</si>
  <si>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</si>
  <si>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</si>
  <si>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</si>
  <si>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</si>
  <si>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</si>
  <si>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</si>
  <si>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</si>
  <si>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</si>
  <si>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</si>
  <si>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</si>
  <si>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</si>
  <si>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</si>
  <si>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</si>
  <si>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</si>
  <si>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</si>
  <si>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</si>
  <si>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</si>
  <si>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</si>
  <si>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</si>
  <si>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</si>
  <si>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</si>
  <si>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</si>
  <si>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</si>
  <si>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</si>
  <si>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</si>
  <si>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</si>
  <si>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</si>
  <si>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</si>
  <si>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</si>
  <si>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</si>
  <si>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</si>
  <si>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</si>
  <si>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</si>
  <si>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</si>
  <si>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</si>
  <si>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</si>
  <si>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</si>
  <si>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</si>
  <si>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</si>
  <si>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</si>
  <si>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</si>
  <si>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</si>
  <si>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</si>
  <si>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</si>
  <si>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</si>
  <si>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</si>
  <si>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</si>
  <si>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</si>
  <si>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</si>
  <si>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</si>
  <si>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</si>
  <si>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</si>
  <si>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</si>
  <si>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</si>
  <si>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</si>
  <si>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</si>
  <si>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</si>
  <si>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</si>
  <si>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</si>
  <si>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</si>
  <si>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</si>
  <si>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</si>
  <si>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</si>
  <si>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</si>
  <si>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</si>
  <si>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</si>
  <si>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</si>
  <si>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</si>
  <si>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</si>
  <si>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</si>
  <si>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</si>
  <si>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</si>
  <si>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</si>
  <si>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</si>
  <si>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</si>
  <si>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</si>
  <si>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</si>
  <si>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</si>
  <si>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</si>
  <si>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</si>
  <si>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</si>
  <si>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</si>
  <si>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</si>
  <si>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</si>
  <si>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</si>
  <si>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</si>
  <si>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</si>
  <si>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</si>
  <si>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</si>
  <si>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</si>
  <si>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</si>
  <si>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</si>
  <si>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</si>
  <si>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</si>
  <si>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</si>
  <si>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</si>
  <si>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</si>
  <si>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</si>
  <si>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</si>
  <si>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</si>
  <si>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</si>
  <si>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</si>
  <si>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</si>
  <si>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</si>
  <si>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</si>
  <si>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</si>
  <si>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</si>
  <si>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</si>
  <si>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</si>
  <si>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</si>
  <si>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</si>
  <si>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</si>
  <si>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</si>
  <si>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</si>
  <si>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</si>
  <si>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</si>
  <si>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</si>
  <si>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</si>
  <si>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</si>
  <si>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</si>
  <si>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</si>
  <si>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</si>
  <si>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</si>
  <si>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</si>
  <si>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</si>
  <si>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</si>
  <si>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</si>
  <si>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</si>
  <si>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</si>
  <si>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</si>
  <si>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</si>
  <si>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</si>
  <si>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</si>
  <si>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</si>
  <si>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</si>
  <si>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</si>
  <si>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</si>
  <si>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</si>
  <si>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</si>
  <si>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</si>
  <si>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</si>
  <si>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</si>
  <si>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</si>
  <si>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</si>
  <si>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</si>
  <si>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</si>
  <si>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</si>
  <si>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</si>
  <si>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</si>
  <si>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</si>
  <si>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</si>
  <si>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</si>
  <si>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</si>
  <si>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</si>
  <si>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</si>
  <si>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</si>
  <si>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</si>
  <si>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</si>
  <si>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</si>
  <si>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</si>
  <si>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</si>
  <si>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</si>
  <si>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</si>
  <si>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</si>
  <si>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</si>
  <si>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</si>
  <si>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</si>
  <si>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</si>
  <si>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</si>
  <si>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</si>
  <si>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</si>
  <si>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</si>
  <si>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</si>
  <si>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</si>
  <si>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</si>
  <si>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</si>
  <si>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</si>
  <si>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</si>
  <si>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</si>
  <si>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</si>
  <si>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</si>
  <si>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</si>
  <si>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</si>
  <si>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</si>
  <si>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</si>
  <si>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</si>
  <si>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</si>
  <si>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</si>
  <si>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</si>
  <si>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</si>
  <si>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</si>
  <si>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</si>
  <si>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</si>
  <si>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</si>
  <si>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</si>
  <si>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</si>
  <si>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</si>
  <si>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</si>
  <si>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</si>
  <si>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</si>
  <si>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</si>
  <si>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</si>
  <si>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</si>
  <si>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</si>
  <si>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</si>
  <si>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</si>
  <si>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</si>
  <si>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</si>
  <si>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</si>
  <si>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</si>
  <si>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</si>
  <si>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</si>
  <si>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</si>
  <si>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</si>
  <si>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</si>
  <si>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</si>
  <si>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</si>
  <si>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</si>
  <si>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</si>
  <si>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</si>
  <si>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</si>
  <si>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</si>
  <si>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</si>
  <si>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</si>
  <si>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</si>
  <si>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</si>
  <si>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</si>
  <si>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</si>
  <si>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</si>
  <si>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</si>
  <si>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</si>
  <si>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</si>
  <si>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</si>
  <si>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</si>
  <si>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</si>
  <si>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</si>
  <si>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</si>
  <si>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</si>
  <si>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</si>
  <si>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</si>
  <si>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</si>
  <si>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</si>
  <si>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</si>
  <si>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</si>
  <si>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</si>
  <si>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</si>
  <si>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</si>
  <si>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</si>
  <si>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</si>
  <si>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</si>
  <si>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</si>
  <si>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</si>
  <si>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</si>
  <si>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</si>
  <si>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</si>
  <si>
    <t>Controller weiterentwickelt, PM-Dokumentation</t>
  </si>
  <si>
    <t>Fertigstellung des Controllers</t>
  </si>
  <si>
    <t>Code optimieren</t>
  </si>
  <si>
    <t>Week 25</t>
  </si>
  <si>
    <t>19.02.2024 - 25.02.2024</t>
  </si>
  <si>
    <t>Prof. Goge das PCB-Layout geben</t>
  </si>
  <si>
    <t>Controller PCB fertiggestellt</t>
  </si>
  <si>
    <t>Server umstellen, Gyroskop programmiert</t>
  </si>
  <si>
    <t xml:space="preserve">Debugging der Sensordaten, Webserver überarbeiten </t>
  </si>
  <si>
    <t xml:space="preserve">Roboter fertigstellen </t>
  </si>
  <si>
    <t>Server-Bug behoben, Gyroskop-Werte richtig lesen u. senden</t>
  </si>
  <si>
    <t>Dokumentation, abwarten bis Goge wieder da ist (Montag, 19.02)</t>
  </si>
  <si>
    <t>mit der Dokumentation starten</t>
  </si>
  <si>
    <t>Dokumentation vom Server, Farbsensor korrekt einlesen</t>
  </si>
  <si>
    <t>Werkstätte über 2-Layer PCB informiert (Prof. Deaconu), Controller-Schaltplan verbessert</t>
  </si>
  <si>
    <t>Dokumentation, Controller-PCB bearbeiten</t>
  </si>
  <si>
    <t>3D-Druck gestartet und Modell bearbeitet</t>
  </si>
  <si>
    <t>Servercode umgeschrieben</t>
  </si>
  <si>
    <t>kommende Woche in der Werkstätte ätzen</t>
  </si>
  <si>
    <t>Roboter aufbauen</t>
  </si>
  <si>
    <t>LUC [Stunden]</t>
  </si>
  <si>
    <t>EIS [Stunden]</t>
  </si>
  <si>
    <t>ZIC [Stunden]</t>
  </si>
  <si>
    <t>Week ##</t>
  </si>
  <si>
    <t>∑EIS</t>
  </si>
  <si>
    <t>∑ZIC</t>
  </si>
  <si>
    <t xml:space="preserve">∑LUC </t>
  </si>
  <si>
    <t>Serverbug behoben</t>
  </si>
  <si>
    <t>In der Schule mit Roboter testen</t>
  </si>
  <si>
    <t>Week 26</t>
  </si>
  <si>
    <t>26.02.2024 - 03.03.2024</t>
  </si>
  <si>
    <t>1. Semester</t>
  </si>
  <si>
    <t>2. Semester</t>
  </si>
  <si>
    <t>26.02.2024 - 29.02.2024</t>
  </si>
  <si>
    <t>PCB bei Prof. Helfer ätzen lassen, lebensnotwendige Gespräche mit Wayßmaier</t>
  </si>
  <si>
    <t>Server "neu"-aufgesetzt mit geringeren Delay -&gt; 10 Fps Graph</t>
  </si>
  <si>
    <t>Do 29.02 zur Werkstätte gehen, optional: Wayßmaier ausweichen</t>
  </si>
  <si>
    <t>System mit Controller-PCB testen</t>
  </si>
  <si>
    <t>Ätzen einer doppelseitigen Platine, welcher in KiCAD erstellt wurde</t>
  </si>
  <si>
    <t>(mit Lucut)</t>
  </si>
  <si>
    <t>neuer Versuch am Freitag</t>
  </si>
  <si>
    <t>März</t>
  </si>
  <si>
    <t>Week 27</t>
  </si>
  <si>
    <t>01.03.2024 - 03.03.2024</t>
  </si>
  <si>
    <t>KiCAD-Projekt in der Werkstätte abgegeben, Dokumentation</t>
  </si>
  <si>
    <t>Roboterteile 3D-modellieren</t>
  </si>
  <si>
    <t>Raspberry Pi Zero in Betrieb genommen</t>
  </si>
  <si>
    <t>Montag/Dienstag PCB aus der Werkstätte holen</t>
  </si>
  <si>
    <t>Montag 3D-drucken</t>
  </si>
  <si>
    <t>Mit ESP32-CAM testen</t>
  </si>
  <si>
    <t>Server konfiguriert,  Webserver Fron-End bearbeitet</t>
  </si>
  <si>
    <t>Raspi Zero erfolgreich in Betrieb nehmen</t>
  </si>
  <si>
    <t>04.03.2024 - 10.03.2024</t>
  </si>
  <si>
    <t>fertige Inbetriebnahme des Controllers</t>
  </si>
  <si>
    <t>Test mit Controller-PCB</t>
  </si>
  <si>
    <t>Inbetriebnahme des Raspi Zero</t>
  </si>
  <si>
    <t xml:space="preserve">Controller PCB: Bestückung und Fehlersuche </t>
  </si>
  <si>
    <t>neuen 7805 in Schaltung implementieren</t>
  </si>
  <si>
    <t xml:space="preserve">Controller Setup </t>
  </si>
  <si>
    <t>mit PCB testen</t>
  </si>
  <si>
    <t>Controller PCB: Fehlersuche, erste Inbetriebnahme</t>
  </si>
  <si>
    <t>Debugging, Steuerung mit fertigem Controller testen</t>
  </si>
  <si>
    <t>erste Versuche mit ESP32, Verbindung mit Controller herstellen</t>
  </si>
  <si>
    <t>Controller mit Joystick, Trigger, etc. fertigbestücken</t>
  </si>
  <si>
    <t>Druck gestartet</t>
  </si>
  <si>
    <t>mit neuer Platine fertigstellen</t>
  </si>
  <si>
    <t>neue Platine bestücken</t>
  </si>
  <si>
    <t>Gehäuse zusammenbauen</t>
  </si>
  <si>
    <t>Verbindung mit allen geteset</t>
  </si>
  <si>
    <t>PCB fehlersuche, PCB überarbeitet</t>
  </si>
  <si>
    <t>Week 28</t>
  </si>
  <si>
    <t>11.03.2024 - 17.03.2024</t>
  </si>
  <si>
    <t>Implementierung des Screens</t>
  </si>
  <si>
    <t>Raspi Zero im Netzwerk hinzugefügt</t>
  </si>
  <si>
    <t>Raspberry Pi 3 als Router aufsetzen</t>
  </si>
  <si>
    <t>Trigger und Funkmodul für den Controller vorbereitet, Dokumentation</t>
  </si>
  <si>
    <t>Raspberry Pi als Router in Betrieb nehmen</t>
  </si>
  <si>
    <t>Controller PCB bestücken</t>
  </si>
  <si>
    <t>Überstunden</t>
  </si>
  <si>
    <t>Week 29</t>
  </si>
  <si>
    <t>18.03.2024 - 24.03.2024</t>
  </si>
  <si>
    <t>fertigbestücken</t>
  </si>
  <si>
    <t>Controller PCB bestückt</t>
  </si>
  <si>
    <t xml:space="preserve">Alle Roboter PCBs bestückt </t>
  </si>
  <si>
    <t>Testing mit Controller PCB</t>
  </si>
  <si>
    <t>Verbindung mit mehreren Robotern testen</t>
  </si>
  <si>
    <t>restlichen Controller bestücken</t>
  </si>
  <si>
    <t>OLED-Display und Farbsensor eingebaut, Fehlersuche, vorbereitet</t>
  </si>
  <si>
    <t>Debugging: Verbindung von mehreren Robotern und Controllern mit Server</t>
  </si>
  <si>
    <t>Alle Platinen fertigstellen</t>
  </si>
  <si>
    <t>Fertigstellung, Testung</t>
  </si>
  <si>
    <t>Debugging der Kommunikation mit allen</t>
  </si>
  <si>
    <t>(Fertig)</t>
  </si>
  <si>
    <t>Debugging u. Dokumentation</t>
  </si>
  <si>
    <t>Grenzen</t>
  </si>
  <si>
    <t>Week 30</t>
  </si>
  <si>
    <t>25.03.2024 - 31.03.2024</t>
  </si>
  <si>
    <t>Fertigstellung von allem (SW)</t>
  </si>
  <si>
    <t xml:space="preserve">in der Schule testen </t>
  </si>
  <si>
    <t>Bedienungsanleitung</t>
  </si>
  <si>
    <t>mit Fotos fertigstellen</t>
  </si>
  <si>
    <t>Week 31</t>
  </si>
  <si>
    <t>01.04.2024 - 07.04.2024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</si>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</sst>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  <xf numFmtId="0" fontId="1" fillId="9" borderId="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9" borderId="2" xfId="0" applyFont="1" applyFill="1" applyBorder="1"/>
    <xf numFmtId="0" fontId="1" fillId="7" borderId="6" xfId="0" applyFont="1" applyFill="1" applyBorder="1"/>
    <xf numFmtId="164" fontId="0" fillId="5" borderId="1" xfId="0" applyNumberFormat="1" applyFill="1" applyBorder="1"/>
    <xf numFmtId="0" fontId="1" fillId="7" borderId="9" xfId="0" applyFont="1" applyFill="1" applyBorder="1" applyAlignment="1">
      <alignment horizontal="left"/>
    </xf>
    <xf numFmtId="0" fontId="0" fillId="7" borderId="9" xfId="0" applyFill="1" applyBorder="1"/>
    <xf numFmtId="14" fontId="1" fillId="7" borderId="3" xfId="0" applyNumberFormat="1" applyFont="1" applyFill="1" applyBorder="1" applyAlignment="1">
      <alignment horizontal="right"/>
    </xf>
    <xf numFmtId="14" fontId="1" fillId="2" borderId="1" xfId="0" applyNumberFormat="1" applyFont="1" applyFill="1" applyBorder="1"/>
    <xf numFmtId="14" fontId="1" fillId="9" borderId="2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Wochenaufzeichnung!$G$2:$G$23</c:f>
              <c:numCache>
                <c:formatCode>General</c:formatCode>
                <c:ptCount val="22"/>
                <c:pt idx="0">
                  <c:v>5</c:v>
                </c:pt>
                <c:pt idx="1">
                  <c:v>10.7</c:v>
                </c:pt>
                <c:pt idx="2">
                  <c:v>20.299999999999997</c:v>
                </c:pt>
                <c:pt idx="3">
                  <c:v>28.099999999999998</c:v>
                </c:pt>
                <c:pt idx="4">
                  <c:v>37.599999999999994</c:v>
                </c:pt>
                <c:pt idx="5">
                  <c:v>42.899999999999991</c:v>
                </c:pt>
                <c:pt idx="6">
                  <c:v>46.699999999999989</c:v>
                </c:pt>
                <c:pt idx="7">
                  <c:v>53.699999999999989</c:v>
                </c:pt>
                <c:pt idx="8">
                  <c:v>57.199999999999989</c:v>
                </c:pt>
                <c:pt idx="9">
                  <c:v>70.199999999999989</c:v>
                </c:pt>
                <c:pt idx="10">
                  <c:v>73.199999999999989</c:v>
                </c:pt>
                <c:pt idx="11">
                  <c:v>76.499999999999986</c:v>
                </c:pt>
                <c:pt idx="12">
                  <c:v>81.59999999999998</c:v>
                </c:pt>
                <c:pt idx="13">
                  <c:v>83.09999999999998</c:v>
                </c:pt>
                <c:pt idx="14">
                  <c:v>89.09999999999998</c:v>
                </c:pt>
                <c:pt idx="15">
                  <c:v>89.09999999999998</c:v>
                </c:pt>
                <c:pt idx="16">
                  <c:v>100.99999999999999</c:v>
                </c:pt>
                <c:pt idx="17">
                  <c:v>100.99999999999999</c:v>
                </c:pt>
                <c:pt idx="18">
                  <c:v>105.89999999999999</c:v>
                </c:pt>
                <c:pt idx="19">
                  <c:v>110.89999999999999</c:v>
                </c:pt>
                <c:pt idx="20">
                  <c:v>117.49999999999999</c:v>
                </c:pt>
                <c:pt idx="21">
                  <c:v>120.39999999999999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B-43FA-AFAE-B76090F04A81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Wochenaufzeichnung!$H$1:$H$23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18.600000000000001</c:v>
                </c:pt>
                <c:pt idx="4">
                  <c:v>26.200000000000003</c:v>
                </c:pt>
                <c:pt idx="5">
                  <c:v>26.200000000000003</c:v>
                </c:pt>
                <c:pt idx="6">
                  <c:v>32</c:v>
                </c:pt>
                <c:pt idx="7">
                  <c:v>35.799999999999997</c:v>
                </c:pt>
                <c:pt idx="8">
                  <c:v>35.799999999999997</c:v>
                </c:pt>
                <c:pt idx="9">
                  <c:v>35.799999999999997</c:v>
                </c:pt>
                <c:pt idx="10">
                  <c:v>42.099999999999994</c:v>
                </c:pt>
                <c:pt idx="11">
                  <c:v>45.099999999999994</c:v>
                </c:pt>
                <c:pt idx="12">
                  <c:v>49.899999999999991</c:v>
                </c:pt>
                <c:pt idx="13">
                  <c:v>54.999999999999993</c:v>
                </c:pt>
                <c:pt idx="14">
                  <c:v>54.999999999999993</c:v>
                </c:pt>
                <c:pt idx="15">
                  <c:v>60.999999999999993</c:v>
                </c:pt>
                <c:pt idx="16">
                  <c:v>60.999999999999993</c:v>
                </c:pt>
                <c:pt idx="17">
                  <c:v>60.999999999999993</c:v>
                </c:pt>
                <c:pt idx="18">
                  <c:v>60.999999999999993</c:v>
                </c:pt>
                <c:pt idx="19">
                  <c:v>64.8</c:v>
                </c:pt>
                <c:pt idx="20">
                  <c:v>69.8</c:v>
                </c:pt>
                <c:pt idx="21">
                  <c:v>73.599999999999994</c:v>
                </c:pt>
                <c:pt idx="22">
                  <c:v>79.199999999999989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B-43FA-AFAE-B76090F04A81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Wochenaufzeichnung!$A$1:$A$23</c:f>
              <c:strCache>
                <c:ptCount val="23"/>
                <c:pt idx="0">
                  <c:v>Week ##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xVal>
          <c:yVal>
            <c:numRef>
              <c:f>Wochenaufzeichnung!$I$1:$I$23</c:f>
              <c:numCache>
                <c:formatCode>General</c:formatCode>
                <c:ptCount val="23"/>
                <c:pt idx="0">
                  <c:v>0</c:v>
                </c:pt>
                <c:pt idx="1">
                  <c:v>3.8</c:v>
                </c:pt>
                <c:pt idx="2">
                  <c:v>8.6</c:v>
                </c:pt>
                <c:pt idx="3">
                  <c:v>16.3</c:v>
                </c:pt>
                <c:pt idx="4">
                  <c:v>23.9</c:v>
                </c:pt>
                <c:pt idx="5">
                  <c:v>32.4</c:v>
                </c:pt>
                <c:pt idx="6">
                  <c:v>36.199999999999996</c:v>
                </c:pt>
                <c:pt idx="7">
                  <c:v>39.999999999999993</c:v>
                </c:pt>
                <c:pt idx="8">
                  <c:v>41.999999999999993</c:v>
                </c:pt>
                <c:pt idx="9">
                  <c:v>41.999999999999993</c:v>
                </c:pt>
                <c:pt idx="10">
                  <c:v>52.8</c:v>
                </c:pt>
                <c:pt idx="11">
                  <c:v>57.8</c:v>
                </c:pt>
                <c:pt idx="12">
                  <c:v>62.599999999999994</c:v>
                </c:pt>
                <c:pt idx="13">
                  <c:v>69.899999999999991</c:v>
                </c:pt>
                <c:pt idx="14">
                  <c:v>70.899999999999991</c:v>
                </c:pt>
                <c:pt idx="15">
                  <c:v>76.899999999999991</c:v>
                </c:pt>
                <c:pt idx="16">
                  <c:v>76.899999999999991</c:v>
                </c:pt>
                <c:pt idx="17">
                  <c:v>76.899999999999991</c:v>
                </c:pt>
                <c:pt idx="18">
                  <c:v>76.899999999999991</c:v>
                </c:pt>
                <c:pt idx="19">
                  <c:v>84.999999999999986</c:v>
                </c:pt>
                <c:pt idx="20">
                  <c:v>89.999999999999986</c:v>
                </c:pt>
                <c:pt idx="21">
                  <c:v>99.09999999999998</c:v>
                </c:pt>
                <c:pt idx="22">
                  <c:v>105.79999999999998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B-43FA-AFAE-B76090F04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3436815"/>
        <c:axId val="1625833791"/>
      </c:scatterChart>
      <c:valAx>
        <c:axId val="1433436815"/>
        <c:scaling>
          <c:orientation val="minMax"/>
          <c:max val="2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 ##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833791"/>
        <c:crosses val="autoZero"/>
        <c:crossBetween val="midCat"/>
        <c:majorUnit val="1"/>
      </c:valAx>
      <c:valAx>
        <c:axId val="162583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436815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A0-421B-B8B1-A9597FF96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A0-421B-B8B1-A9597FF967D7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25'!$D$7,'Week 25'!$E$7)</c:f>
              <c:numCache>
                <c:formatCode>General</c:formatCode>
                <c:ptCount val="2"/>
                <c:pt idx="0">
                  <c:v>78.29999999999994</c:v>
                </c:pt>
                <c:pt idx="1">
                  <c:v>101.7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A0-421B-B8B1-A9597FF9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F-46B8-9296-1F38F64D97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F-46B8-9296-1F38F64D977B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25'!$D$8,'Week 25'!$E$8)</c:f>
              <c:numCache>
                <c:formatCode>General</c:formatCode>
                <c:ptCount val="2"/>
                <c:pt idx="0">
                  <c:v>34.799999999999983</c:v>
                </c:pt>
                <c:pt idx="1">
                  <c:v>145.19999999999999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0F-46B8-9296-1F38F64D9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25'!$F$12:$F$16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6-4EF1-A451-CA6922C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9-453F-A86A-12BA371E7A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9-453F-A86A-12BA371E7AAD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26'!$D$6,'Week 26'!$E$6)</c:f>
              <c:numCache>
                <c:formatCode>General</c:formatCode>
                <c:ptCount val="2"/>
                <c:pt idx="0">
                  <c:v>14.299999999999979</c:v>
                </c:pt>
                <c:pt idx="1">
                  <c:v>165.7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09-453F-A86A-12BA371E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1B-4158-8E9B-9520BA53C5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1B-4158-8E9B-9520BA53C567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26'!$D$7,'Week 26'!$E$7)</c:f>
              <c:numCache>
                <c:formatCode>General</c:formatCode>
                <c:ptCount val="2"/>
                <c:pt idx="0">
                  <c:v>74.499999999999943</c:v>
                </c:pt>
                <c:pt idx="1">
                  <c:v>105.5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1B-4158-8E9B-9520BA53C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DD-49EB-B8F1-F2B343F9B3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DD-49EB-B8F1-F2B343F9B34F}"/>
              </c:ext>
            </c:extLst>
          </c:dPt>
          <c:cat>
            <c:strRef>
              <c:f>('Week 26'!$D$5,'Week 26'!$E$5)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26'!$D$8,'Week 26'!$E$8)</c:f>
              <c:numCache>
                <c:formatCode>General</c:formatCode>
                <c:ptCount val="2"/>
                <c:pt idx="0">
                  <c:v>18.399999999999984</c:v>
                </c:pt>
                <c:pt idx="1">
                  <c:v>161.6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D-49EB-B8F1-F2B343F9B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26'!$F$12:$F$16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9-48E5-9D61-E3E6ED03C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3-4795-B17E-910E64D210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13-4795-B17E-910E64D21043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27'!$D$6,'Week 27'!$E$6)</c:f>
              <c:numCache>
                <c:formatCode>General</c:formatCode>
                <c:ptCount val="2"/>
                <c:pt idx="0">
                  <c:v>-0.20000000000002061</c:v>
                </c:pt>
                <c:pt idx="1">
                  <c:v>180.2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13-4795-B17E-910E64D2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38-45E5-9353-DB5A5E8523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38-45E5-9353-DB5A5E852384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27'!$D$7,'Week 27'!$E$7)</c:f>
              <c:numCache>
                <c:formatCode>General</c:formatCode>
                <c:ptCount val="2"/>
                <c:pt idx="0">
                  <c:v>70.699999999999946</c:v>
                </c:pt>
                <c:pt idx="1">
                  <c:v>109.3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8-45E5-9353-DB5A5E852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F-494C-9C91-527CBBF9BC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F-494C-9C91-527CBBF9BC5E}"/>
              </c:ext>
            </c:extLst>
          </c:dPt>
          <c:cat>
            <c:strRef>
              <c:f>('Week 27'!$D$5,'Week 27'!$E$5)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27'!$D$8,'Week 27'!$E$8)</c:f>
              <c:numCache>
                <c:formatCode>General</c:formatCode>
                <c:ptCount val="2"/>
                <c:pt idx="0">
                  <c:v>3.8999999999999844</c:v>
                </c:pt>
                <c:pt idx="1">
                  <c:v>176.1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F-494C-9C91-527CBBF9B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27'!$F$12:$F$16</c:f>
              <c:numCache>
                <c:formatCode>General</c:formatCode>
                <c:ptCount val="5"/>
                <c:pt idx="0">
                  <c:v>55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2-4D33-92FA-0B8BDEF9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8-460E-9522-A310F8E710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8-460E-9522-A310F8E710DC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28'!$D$6,'Week 28'!$E$6)</c:f>
              <c:numCache>
                <c:formatCode>General</c:formatCode>
                <c:ptCount val="2"/>
                <c:pt idx="0">
                  <c:v>0</c:v>
                </c:pt>
                <c:pt idx="1">
                  <c:v>186.79999999999998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8-460E-9522-A310F8E71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3-41D5-9B3A-FA8467E00B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3-41D5-9B3A-FA8467E00B68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28'!$D$7,'Week 28'!$E$7)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3-41D5-9B3A-FA8467E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C3-4353-8543-A0B3041B9E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C3-4353-8543-A0B3041B9EB5}"/>
              </c:ext>
            </c:extLst>
          </c:dPt>
          <c:cat>
            <c:strRef>
              <c:f>('Week 28'!$D$5,'Week 28'!$E$5)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28'!$D$8,'Week 28'!$E$8)</c:f>
              <c:numCache>
                <c:formatCode>General</c:formatCode>
                <c:ptCount val="2"/>
                <c:pt idx="0">
                  <c:v>0</c:v>
                </c:pt>
                <c:pt idx="1">
                  <c:v>182.7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C3-4353-8543-A0B3041B9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28'!$F$12:$F$16</c:f>
              <c:numCache>
                <c:formatCode>General</c:formatCode>
                <c:ptCount val="5"/>
                <c:pt idx="0">
                  <c:v>55</c:v>
                </c:pt>
                <c:pt idx="1">
                  <c:v>90</c:v>
                </c:pt>
                <c:pt idx="2">
                  <c:v>90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8-4D5D-804E-364B7C797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E-4612-985E-D50D0141E1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E-4612-985E-D50D0141E1F0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29'!$D$6,'Week 29'!$E$6)</c:f>
              <c:numCache>
                <c:formatCode>General</c:formatCode>
                <c:ptCount val="2"/>
                <c:pt idx="0">
                  <c:v>0</c:v>
                </c:pt>
                <c:pt idx="1">
                  <c:v>208.99999999999997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AE-4612-985E-D50D0141E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3A-4492-A168-ABB0BD6175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3A-4492-A168-ABB0BD6175AF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29'!$D$7,'Week 29'!$E$7)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3A-4492-A168-ABB0BD61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CC-4CF8-8BA7-5E6F610177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CC-4CF8-8BA7-5E6F610177D7}"/>
              </c:ext>
            </c:extLst>
          </c:dPt>
          <c:cat>
            <c:strRef>
              <c:f>('Week 29'!$D$5,'Week 29'!$E$5)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29'!$D$8,'Week 29'!$E$8)</c:f>
              <c:numCache>
                <c:formatCode>General</c:formatCode>
                <c:ptCount val="2"/>
                <c:pt idx="0">
                  <c:v>0</c:v>
                </c:pt>
                <c:pt idx="1">
                  <c:v>207.89999999999998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C-4CF8-8BA7-5E6F6101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29'!$F$12:$F$16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90</c:v>
                </c:pt>
                <c:pt idx="3">
                  <c:v>80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D-41B0-A99B-711CCF759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6A-408C-9D99-40028660FC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6A-408C-9D99-40028660FCC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30'!$D$6,'Week 30'!$E$6)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6A-408C-9D99-40028660F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BA-4508-96C0-CC1E82B3A4E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BA-4508-96C0-CC1E82B3A4EB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30'!$D$7,'Week 30'!$E$7)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BA-4508-96C0-CC1E82B3A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6-40C2-8553-FA9E3B0D78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6-40C2-8553-FA9E3B0D783A}"/>
              </c:ext>
            </c:extLst>
          </c:dPt>
          <c:cat>
            <c:strRef>
              <c:f>('Week 30'!$D$5,'Week 30'!$E$5)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30'!$D$8,'Week 30'!$E$8)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86-40C2-8553-FA9E3B0D7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30'!$F$12:$F$16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4-4A72-B4DD-E1289AEA8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D5-440F-938D-7B201B04FE2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D5-440F-938D-7B201B04FE2E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31'!$D$6,'Week 31'!$E$6)</c:f>
              <c:numCache>
                <c:formatCode>General</c:formatCode>
                <c:ptCount val="2"/>
                <c:pt idx="0">
                  <c:v>0</c:v>
                </c:pt>
                <c:pt idx="1">
                  <c:v>210.99999999999997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D5-440F-938D-7B201B04F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39-4FEF-8765-8EF9D673E5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39-4FEF-8765-8EF9D673E504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31'!$D$7,'Week 31'!$E$7)</c:f>
              <c:numCache>
                <c:formatCode>General</c:formatCode>
                <c:ptCount val="2"/>
                <c:pt idx="0">
                  <c:v>69.699999999999946</c:v>
                </c:pt>
                <c:pt idx="1">
                  <c:v>110.3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9-4FEF-8765-8EF9D673E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9B-4F3C-92BA-04287CD19A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9B-4F3C-92BA-04287CD19A26}"/>
              </c:ext>
            </c:extLst>
          </c:dPt>
          <c:cat>
            <c:strRef>
              <c:f>('Week 31'!$D$5,'Week 31'!$E$5)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31'!$D$8,'Week 31'!$E$8)</c:f>
              <c:numCache>
                <c:formatCode>General</c:formatCode>
                <c:ptCount val="2"/>
                <c:pt idx="0">
                  <c:v>0</c:v>
                </c:pt>
                <c:pt idx="1">
                  <c:v>214.39999999999998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9B-4F3C-92BA-04287CD1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31'!$F$11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31'!$F$12:$F$16</c:f>
              <c:numCache>
                <c:formatCode>General</c:formatCode>
                <c:ptCount val="5"/>
                <c:pt idx="0">
                  <c:v>55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3-48BD-949D-4DDACD051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</a:t>
            </a:r>
            <a:r>
              <a:rPr lang="en-US" baseline="0"/>
              <a:t> Semester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LUC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Wochenaufzeichnung!$G$24:$G$30</c:f>
              <c:numCache>
                <c:formatCode>General</c:formatCode>
                <c:ptCount val="7"/>
                <c:pt idx="0">
                  <c:v>122.89999999999999</c:v>
                </c:pt>
                <c:pt idx="1">
                  <c:v>132.89999999999998</c:v>
                </c:pt>
                <c:pt idx="2">
                  <c:v>155.29999999999998</c:v>
                </c:pt>
                <c:pt idx="3">
                  <c:v>165.7</c:v>
                </c:pt>
                <c:pt idx="4">
                  <c:v>180.2</c:v>
                </c:pt>
                <c:pt idx="5">
                  <c:v>186.79999999999998</c:v>
                </c:pt>
                <c:pt idx="6">
                  <c:v>208.99999999999997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3D-9C1F-CA72FE8E9196}"/>
            </c:ext>
          </c:extLst>
        </c:ser>
        <c:ser>
          <c:idx val="1"/>
          <c:order val="1"/>
          <c:tx>
            <c:v>EIS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Wochenaufzeichnung!$H$24:$H$30</c:f>
              <c:numCache>
                <c:formatCode>General</c:formatCode>
                <c:ptCount val="7"/>
                <c:pt idx="0">
                  <c:v>79.199999999999989</c:v>
                </c:pt>
                <c:pt idx="1">
                  <c:v>79.199999999999989</c:v>
                </c:pt>
                <c:pt idx="2">
                  <c:v>101.6</c:v>
                </c:pt>
                <c:pt idx="3">
                  <c:v>105.39999999999999</c:v>
                </c:pt>
                <c:pt idx="4">
                  <c:v>109.19999999999999</c:v>
                </c:pt>
                <c:pt idx="5">
                  <c:v>110.19999999999999</c:v>
                </c:pt>
                <c:pt idx="6">
                  <c:v>110.19999999999999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D-473D-9C1F-CA72FE8E9196}"/>
            </c:ext>
          </c:extLst>
        </c:ser>
        <c:ser>
          <c:idx val="2"/>
          <c:order val="2"/>
          <c:tx>
            <c:v>ZIC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Wochenaufzeichnung!$A$24:$A$30</c:f>
              <c:numCache>
                <c:formatCode>General</c:formatCode>
                <c:ptCount val="7"/>
                <c:pt idx="0">
                  <c:v>23</c:v>
                </c:pt>
                <c:pt idx="1">
                  <c:v>24</c:v>
                </c:pt>
                <c:pt idx="2">
                  <c:v>25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29</c:v>
                </c:pt>
              </c:numCache>
            </c:numRef>
          </c:xVal>
          <c:yVal>
            <c:numRef>
              <c:f>Wochenaufzeichnung!$I$24:$I$30</c:f>
              <c:numCache>
                <c:formatCode>General</c:formatCode>
                <c:ptCount val="7"/>
                <c:pt idx="0">
                  <c:v>105.79999999999998</c:v>
                </c:pt>
                <c:pt idx="1">
                  <c:v>115.79999999999998</c:v>
                </c:pt>
                <c:pt idx="2">
                  <c:v>145.19999999999999</c:v>
                </c:pt>
                <c:pt idx="3">
                  <c:v>161.6</c:v>
                </c:pt>
                <c:pt idx="4">
                  <c:v>176.1</c:v>
                </c:pt>
                <c:pt idx="5">
                  <c:v>182.7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D-473D-9C1F-CA72FE8E9196}"/>
            </c:ext>
          </c:extLst>
        </c:ser>
        <c:ser>
          <c:idx val="3"/>
          <c:order val="3"/>
          <c:tx>
            <c:v>mind. Stunden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Wochenaufzeichnung!$A$40:$A$41</c:f>
              <c:numCache>
                <c:formatCode>General</c:formatCode>
                <c:ptCount val="2"/>
                <c:pt idx="0">
                  <c:v>23</c:v>
                </c:pt>
                <c:pt idx="1">
                  <c:v>32</c:v>
                </c:pt>
              </c:numCache>
            </c:numRef>
          </c:xVal>
          <c:yVal>
            <c:numRef>
              <c:f>Wochenaufzeichnung!$B$40:$B$41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CD-473D-9C1F-CA72FE8E9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634399"/>
        <c:axId val="1055652639"/>
      </c:scatterChart>
      <c:valAx>
        <c:axId val="1055634399"/>
        <c:scaling>
          <c:orientation val="minMax"/>
          <c:max val="32"/>
          <c:min val="2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  <a:r>
                  <a:rPr lang="en-US" baseline="0"/>
                  <a:t> ##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52639"/>
        <c:crosses val="autoZero"/>
        <c:crossBetween val="midCat"/>
        <c:minorUnit val="0.2"/>
      </c:valAx>
      <c:valAx>
        <c:axId val="1055652639"/>
        <c:scaling>
          <c:orientation val="minMax"/>
          <c:max val="2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634399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47.09999999999998</c:v>
                </c:pt>
                <c:pt idx="1">
                  <c:v>132.89999999999998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64.199999999999989</c:v>
                </c:pt>
                <c:pt idx="1">
                  <c:v>115.79999999999998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40</c:v>
                </c:pt>
                <c:pt idx="1">
                  <c:v>80</c:v>
                </c:pt>
                <c:pt idx="2">
                  <c:v>85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9C-442F-A172-4E56A02F1B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9C-442F-A172-4E56A02F1BB8}"/>
              </c:ext>
            </c:extLst>
          </c:dPt>
          <c:cat>
            <c:strRef>
              <c:f>('Week 25'!$D$5,'Week 25'!$E$5)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25'!$D$6,'Week 25'!$E$6)</c:f>
              <c:numCache>
                <c:formatCode>General</c:formatCode>
                <c:ptCount val="2"/>
                <c:pt idx="0">
                  <c:v>24.699999999999978</c:v>
                </c:pt>
                <c:pt idx="1">
                  <c:v>155.29999999999998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9C-442F-A172-4E56A02F1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4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9.xml"/><Relationship Id="rId2" Type="http://schemas.openxmlformats.org/officeDocument/2006/relationships/chart" Target="../charts/chart68.xml"/><Relationship Id="rId1" Type="http://schemas.openxmlformats.org/officeDocument/2006/relationships/chart" Target="../charts/chart67.xml"/><Relationship Id="rId4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3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4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Relationship Id="rId4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4" Type="http://schemas.openxmlformats.org/officeDocument/2006/relationships/chart" Target="../charts/chart82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5.xml"/><Relationship Id="rId2" Type="http://schemas.openxmlformats.org/officeDocument/2006/relationships/chart" Target="../charts/chart84.xml"/><Relationship Id="rId1" Type="http://schemas.openxmlformats.org/officeDocument/2006/relationships/chart" Target="../charts/chart83.xml"/><Relationship Id="rId4" Type="http://schemas.openxmlformats.org/officeDocument/2006/relationships/chart" Target="../charts/chart86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9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4" Type="http://schemas.openxmlformats.org/officeDocument/2006/relationships/chart" Target="../charts/chart90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3.xml"/><Relationship Id="rId2" Type="http://schemas.openxmlformats.org/officeDocument/2006/relationships/chart" Target="../charts/chart92.xml"/><Relationship Id="rId1" Type="http://schemas.openxmlformats.org/officeDocument/2006/relationships/chart" Target="../charts/chart91.xml"/><Relationship Id="rId4" Type="http://schemas.openxmlformats.org/officeDocument/2006/relationships/chart" Target="../charts/chart94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7.xml"/><Relationship Id="rId2" Type="http://schemas.openxmlformats.org/officeDocument/2006/relationships/chart" Target="../charts/chart96.xml"/><Relationship Id="rId1" Type="http://schemas.openxmlformats.org/officeDocument/2006/relationships/chart" Target="../charts/chart95.xml"/><Relationship Id="rId4" Type="http://schemas.openxmlformats.org/officeDocument/2006/relationships/chart" Target="../charts/chart9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1.xml"/><Relationship Id="rId2" Type="http://schemas.openxmlformats.org/officeDocument/2006/relationships/chart" Target="../charts/chart100.xml"/><Relationship Id="rId1" Type="http://schemas.openxmlformats.org/officeDocument/2006/relationships/chart" Target="../charts/chart99.xml"/><Relationship Id="rId4" Type="http://schemas.openxmlformats.org/officeDocument/2006/relationships/chart" Target="../charts/chart102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5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4" Type="http://schemas.openxmlformats.org/officeDocument/2006/relationships/chart" Target="../charts/chart106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9.xml"/><Relationship Id="rId2" Type="http://schemas.openxmlformats.org/officeDocument/2006/relationships/chart" Target="../charts/chart108.xml"/><Relationship Id="rId1" Type="http://schemas.openxmlformats.org/officeDocument/2006/relationships/chart" Target="../charts/chart107.xml"/><Relationship Id="rId4" Type="http://schemas.openxmlformats.org/officeDocument/2006/relationships/chart" Target="../charts/chart110.xml"/></Relationships>
</file>

<file path=xl/drawings/_rels/drawing2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3.xml"/><Relationship Id="rId2" Type="http://schemas.openxmlformats.org/officeDocument/2006/relationships/chart" Target="../charts/chart112.xml"/><Relationship Id="rId1" Type="http://schemas.openxmlformats.org/officeDocument/2006/relationships/chart" Target="../charts/chart111.xml"/><Relationship Id="rId4" Type="http://schemas.openxmlformats.org/officeDocument/2006/relationships/chart" Target="../charts/chart1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7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4" Type="http://schemas.openxmlformats.org/officeDocument/2006/relationships/chart" Target="../charts/chart118.xml"/></Relationships>
</file>

<file path=xl/drawings/_rels/drawing3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1.xml"/><Relationship Id="rId2" Type="http://schemas.openxmlformats.org/officeDocument/2006/relationships/chart" Target="../charts/chart120.xml"/><Relationship Id="rId1" Type="http://schemas.openxmlformats.org/officeDocument/2006/relationships/chart" Target="../charts/chart119.xml"/><Relationship Id="rId4" Type="http://schemas.openxmlformats.org/officeDocument/2006/relationships/chart" Target="../charts/chart122.xml"/></Relationships>
</file>

<file path=xl/drawings/_rels/drawing3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5.xml"/><Relationship Id="rId2" Type="http://schemas.openxmlformats.org/officeDocument/2006/relationships/chart" Target="../charts/chart124.xml"/><Relationship Id="rId1" Type="http://schemas.openxmlformats.org/officeDocument/2006/relationships/chart" Target="../charts/chart123.xml"/><Relationship Id="rId4" Type="http://schemas.openxmlformats.org/officeDocument/2006/relationships/chart" Target="../charts/chart1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0</xdr:row>
      <xdr:rowOff>0</xdr:rowOff>
    </xdr:from>
    <xdr:to>
      <xdr:col>17</xdr:col>
      <xdr:colOff>182880</xdr:colOff>
      <xdr:row>23</xdr:row>
      <xdr:rowOff>140970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D14AF3C7-7270-A946-7F63-2A66C63F8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6273</xdr:colOff>
      <xdr:row>23</xdr:row>
      <xdr:rowOff>158847</xdr:rowOff>
    </xdr:from>
    <xdr:to>
      <xdr:col>17</xdr:col>
      <xdr:colOff>184878</xdr:colOff>
      <xdr:row>48</xdr:row>
      <xdr:rowOff>12309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6DF7331-A783-1837-28ED-F301D6D9E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18D5873-7CEE-4A9B-8C7B-446131DC7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8B553D-2393-4B91-B6AD-3AEE57457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F89062-E2BF-4792-9852-82F5D83F9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9E6A329-FAF8-4F4F-A365-6A5B90FA3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0F5ED9-BC88-4C48-B80D-C0FA03729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4DCA80F-B305-4666-A067-60863A507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23A7FDA-6FE4-4164-9A9B-07AA1EC75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8280CD-6647-4A03-A133-180007281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81E497B-C740-4B1B-99A0-B07631701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57D68E0-0334-4F04-A5E0-393FED998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3F51872-B7F2-45F9-94B2-7DA29F6D6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CD46021-3EDA-4DAB-ABEF-971AAE097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8C08C2-55ED-4B5B-BEC0-E46CB68AE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1022D51-F68E-44B1-82F7-F68157936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C53F4F-780C-4ED5-B9FC-B0A49B25F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7988CD-B633-4A77-AD94-20252FEF4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B63FA4F-0300-48E7-B196-0AF93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4A318E8-D86D-4F04-B883-DF04FEBC6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429698A-10CE-4089-812B-4E58F2BE2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22CA4BB-9724-45A8-8C5C-98E534E92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ED5F37B-2756-4D9A-8407-D443FD118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1326A33-D316-4E89-BDBA-32734E7823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3E6006A-F752-404B-88E9-B0902E494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AB29BCC4-00EB-4EF8-AC87-8C619D33A8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C0F58E2-0CFD-4AA6-9F3A-0FB177C6C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6AD7B73-A31E-442F-B00B-D9AD1FB02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18</xdr:row>
      <xdr:rowOff>3585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600EEC4-35D1-462F-8053-3117A66A7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BBB9C3-5049-4913-A5D9-D574C6799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217"/>
  <sheetViews>
    <sheetView tabSelected="1" topLeftCell="A37" zoomScale="85" zoomScaleNormal="85" workbookViewId="0">
      <selection activeCell="B225" sqref="B225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1.8867187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hidden="1" outlineLevel="1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2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2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2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2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2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hidden="1" outlineLevel="1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hidden="1" outlineLevel="2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hidden="1" outlineLevel="2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hidden="1" outlineLevel="1" collapsed="1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hidden="1" outlineLevel="2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hidden="1" outlineLevel="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  <row r="156" spans="1:8" ht="28.8" hidden="1" outlineLevel="2" x14ac:dyDescent="0.3">
      <c r="A156" s="39">
        <v>45338</v>
      </c>
      <c r="B156" s="25" t="s">
        <v>29</v>
      </c>
      <c r="C156" s="40">
        <v>0.52777777777777779</v>
      </c>
      <c r="D156" s="40">
        <v>0.68055555555555547</v>
      </c>
      <c r="E156" s="40">
        <f t="shared" ref="E156:E157" si="12">D156-C156</f>
        <v>0.15277777777777768</v>
      </c>
      <c r="F156" s="71" t="s">
        <v>264</v>
      </c>
      <c r="G156" s="25" t="s">
        <v>6</v>
      </c>
      <c r="H156" s="25" t="s">
        <v>265</v>
      </c>
    </row>
    <row r="157" spans="1:8" ht="28.8" hidden="1" outlineLevel="2" x14ac:dyDescent="0.3">
      <c r="A157" s="36">
        <v>45338</v>
      </c>
      <c r="B157" s="17" t="s">
        <v>31</v>
      </c>
      <c r="C157" s="37">
        <v>0.52777777777777779</v>
      </c>
      <c r="D157" s="37">
        <v>0.68055555555555547</v>
      </c>
      <c r="E157" s="37">
        <f t="shared" si="12"/>
        <v>0.15277777777777768</v>
      </c>
      <c r="F157" s="54" t="s">
        <v>197</v>
      </c>
      <c r="G157" s="17" t="s">
        <v>7</v>
      </c>
      <c r="H157" s="54" t="s">
        <v>266</v>
      </c>
    </row>
    <row r="158" spans="1:8" hidden="1" outlineLevel="1" collapsed="1" x14ac:dyDescent="0.3">
      <c r="A158" s="47" t="s">
        <v>267</v>
      </c>
      <c r="B158" s="46"/>
      <c r="C158" s="46"/>
      <c r="D158" s="46"/>
      <c r="E158" s="46"/>
      <c r="F158" s="46"/>
      <c r="G158" s="46"/>
      <c r="H158" s="48" t="s">
        <v>268</v>
      </c>
    </row>
    <row r="159" spans="1:8" hidden="1" outlineLevel="2" x14ac:dyDescent="0.3">
      <c r="A159" s="34">
        <v>45341</v>
      </c>
      <c r="B159" s="2" t="s">
        <v>29</v>
      </c>
      <c r="C159" s="35">
        <v>0.33333333333333331</v>
      </c>
      <c r="D159" s="35">
        <v>0.68055555555555547</v>
      </c>
      <c r="E159" s="35">
        <f>D159-C159</f>
        <v>0.34722222222222215</v>
      </c>
      <c r="F159" s="2" t="s">
        <v>270</v>
      </c>
      <c r="G159" s="2" t="s">
        <v>6</v>
      </c>
      <c r="H159" s="2" t="s">
        <v>269</v>
      </c>
    </row>
    <row r="160" spans="1:8" hidden="1" outlineLevel="2" x14ac:dyDescent="0.3">
      <c r="A160" s="36">
        <v>45341</v>
      </c>
      <c r="B160" s="17" t="s">
        <v>30</v>
      </c>
      <c r="C160" s="37">
        <v>0.33333333333333331</v>
      </c>
      <c r="D160" s="37">
        <v>0.68055555555555547</v>
      </c>
      <c r="E160" s="37">
        <f>D160-C160</f>
        <v>0.34722222222222215</v>
      </c>
      <c r="F160" s="54" t="s">
        <v>134</v>
      </c>
      <c r="G160" s="17" t="s">
        <v>5</v>
      </c>
      <c r="H160" s="17" t="s">
        <v>273</v>
      </c>
    </row>
    <row r="161" spans="1:8" ht="28.8" hidden="1" outlineLevel="2" x14ac:dyDescent="0.3">
      <c r="A161" s="34">
        <v>45341</v>
      </c>
      <c r="B161" s="2" t="s">
        <v>31</v>
      </c>
      <c r="C161" s="35">
        <v>0.33333333333333331</v>
      </c>
      <c r="D161" s="35">
        <v>0.68055555555555547</v>
      </c>
      <c r="E161" s="35">
        <f>D161-C161</f>
        <v>0.34722222222222215</v>
      </c>
      <c r="F161" s="45" t="s">
        <v>271</v>
      </c>
      <c r="G161" s="2" t="s">
        <v>7</v>
      </c>
      <c r="H161" s="45" t="s">
        <v>272</v>
      </c>
    </row>
    <row r="162" spans="1:8" ht="43.2" hidden="1" outlineLevel="2" x14ac:dyDescent="0.3">
      <c r="A162" s="36">
        <v>45342</v>
      </c>
      <c r="B162" s="17" t="s">
        <v>29</v>
      </c>
      <c r="C162" s="37">
        <v>0.33333333333333331</v>
      </c>
      <c r="D162" s="37">
        <v>0.68055555555555547</v>
      </c>
      <c r="E162" s="37">
        <f t="shared" ref="E162:E171" si="13">D162-C162</f>
        <v>0.34722222222222215</v>
      </c>
      <c r="F162" s="54" t="s">
        <v>278</v>
      </c>
      <c r="G162" s="17" t="s">
        <v>6</v>
      </c>
      <c r="H162" s="54" t="s">
        <v>275</v>
      </c>
    </row>
    <row r="163" spans="1:8" hidden="1" outlineLevel="2" x14ac:dyDescent="0.3">
      <c r="A163" s="34">
        <v>45342</v>
      </c>
      <c r="B163" s="2" t="s">
        <v>30</v>
      </c>
      <c r="C163" s="35">
        <v>0.33333333333333331</v>
      </c>
      <c r="D163" s="35">
        <v>0.68055555555555547</v>
      </c>
      <c r="E163" s="35">
        <f t="shared" si="13"/>
        <v>0.34722222222222215</v>
      </c>
      <c r="F163" s="45" t="s">
        <v>134</v>
      </c>
      <c r="G163" s="2" t="s">
        <v>5</v>
      </c>
      <c r="H163" s="45" t="s">
        <v>276</v>
      </c>
    </row>
    <row r="164" spans="1:8" ht="28.8" hidden="1" outlineLevel="2" x14ac:dyDescent="0.3">
      <c r="A164" s="36">
        <v>45342</v>
      </c>
      <c r="B164" s="17" t="s">
        <v>31</v>
      </c>
      <c r="C164" s="37">
        <v>0.33333333333333331</v>
      </c>
      <c r="D164" s="37">
        <v>0.68055555555555547</v>
      </c>
      <c r="E164" s="37">
        <f t="shared" si="13"/>
        <v>0.34722222222222215</v>
      </c>
      <c r="F164" s="54" t="s">
        <v>274</v>
      </c>
      <c r="G164" s="17" t="s">
        <v>7</v>
      </c>
      <c r="H164" s="54" t="s">
        <v>277</v>
      </c>
    </row>
    <row r="165" spans="1:8" hidden="1" outlineLevel="2" x14ac:dyDescent="0.3">
      <c r="A165" s="34">
        <v>45344</v>
      </c>
      <c r="B165" s="2" t="s">
        <v>29</v>
      </c>
      <c r="C165" s="35">
        <v>0.33333333333333331</v>
      </c>
      <c r="D165" s="35">
        <v>0.41666666666666669</v>
      </c>
      <c r="E165" s="35">
        <f t="shared" si="13"/>
        <v>8.333333333333337E-2</v>
      </c>
      <c r="F165" s="2" t="s">
        <v>61</v>
      </c>
      <c r="G165" s="2" t="s">
        <v>14</v>
      </c>
      <c r="H165" s="2" t="s">
        <v>14</v>
      </c>
    </row>
    <row r="166" spans="1:8" hidden="1" outlineLevel="2" x14ac:dyDescent="0.3">
      <c r="A166" s="36">
        <v>45344</v>
      </c>
      <c r="B166" s="17" t="s">
        <v>30</v>
      </c>
      <c r="C166" s="37">
        <v>0.33333333333333331</v>
      </c>
      <c r="D166" s="37">
        <v>0.41666666666666669</v>
      </c>
      <c r="E166" s="37">
        <f t="shared" si="13"/>
        <v>8.333333333333337E-2</v>
      </c>
      <c r="F166" s="17" t="s">
        <v>61</v>
      </c>
      <c r="G166" s="17" t="s">
        <v>14</v>
      </c>
      <c r="H166" s="17" t="s">
        <v>14</v>
      </c>
    </row>
    <row r="167" spans="1:8" hidden="1" outlineLevel="2" x14ac:dyDescent="0.3">
      <c r="A167" s="34">
        <v>45344</v>
      </c>
      <c r="B167" s="2" t="s">
        <v>31</v>
      </c>
      <c r="C167" s="35">
        <v>0.33333333333333331</v>
      </c>
      <c r="D167" s="35">
        <v>0.41666666666666669</v>
      </c>
      <c r="E167" s="35">
        <f t="shared" si="13"/>
        <v>8.333333333333337E-2</v>
      </c>
      <c r="F167" s="2" t="s">
        <v>61</v>
      </c>
      <c r="G167" s="2" t="s">
        <v>14</v>
      </c>
      <c r="H167" s="2" t="s">
        <v>14</v>
      </c>
    </row>
    <row r="168" spans="1:8" ht="28.8" hidden="1" outlineLevel="2" x14ac:dyDescent="0.3">
      <c r="A168" s="36">
        <v>45345</v>
      </c>
      <c r="B168" s="17" t="s">
        <v>29</v>
      </c>
      <c r="C168" s="37">
        <v>0.52777777777777779</v>
      </c>
      <c r="D168" s="37">
        <v>0.68055555555555547</v>
      </c>
      <c r="E168" s="37">
        <f t="shared" si="13"/>
        <v>0.15277777777777768</v>
      </c>
      <c r="F168" s="54" t="s">
        <v>279</v>
      </c>
      <c r="G168" s="17" t="s">
        <v>6</v>
      </c>
      <c r="H168" s="54" t="s">
        <v>282</v>
      </c>
    </row>
    <row r="169" spans="1:8" ht="28.8" hidden="1" outlineLevel="2" x14ac:dyDescent="0.3">
      <c r="A169" s="34">
        <v>45345</v>
      </c>
      <c r="B169" s="25" t="s">
        <v>30</v>
      </c>
      <c r="C169" s="40">
        <v>0.52777777777777779</v>
      </c>
      <c r="D169" s="40">
        <v>0.68055555555555547</v>
      </c>
      <c r="E169" s="40">
        <f t="shared" si="13"/>
        <v>0.15277777777777768</v>
      </c>
      <c r="F169" s="71" t="s">
        <v>280</v>
      </c>
      <c r="G169" s="25" t="s">
        <v>5</v>
      </c>
      <c r="H169" s="25" t="s">
        <v>283</v>
      </c>
    </row>
    <row r="170" spans="1:8" hidden="1" outlineLevel="2" x14ac:dyDescent="0.3">
      <c r="A170" s="36">
        <v>45345</v>
      </c>
      <c r="B170" s="17" t="s">
        <v>31</v>
      </c>
      <c r="C170" s="37">
        <v>0.52777777777777779</v>
      </c>
      <c r="D170" s="37">
        <v>0.68055555555555547</v>
      </c>
      <c r="E170" s="37">
        <f t="shared" si="13"/>
        <v>0.15277777777777768</v>
      </c>
      <c r="F170" s="54" t="s">
        <v>281</v>
      </c>
      <c r="G170" s="17" t="s">
        <v>7</v>
      </c>
      <c r="H170" s="17" t="s">
        <v>257</v>
      </c>
    </row>
    <row r="171" spans="1:8" hidden="1" outlineLevel="2" x14ac:dyDescent="0.3">
      <c r="A171" s="39">
        <v>45346</v>
      </c>
      <c r="B171" s="25" t="s">
        <v>31</v>
      </c>
      <c r="C171" s="40">
        <v>0.375</v>
      </c>
      <c r="D171" s="40">
        <v>0.66666666666666663</v>
      </c>
      <c r="E171" s="40">
        <f t="shared" si="13"/>
        <v>0.29166666666666663</v>
      </c>
      <c r="F171" s="71" t="s">
        <v>291</v>
      </c>
      <c r="G171" s="25" t="s">
        <v>7</v>
      </c>
      <c r="H171" s="25" t="s">
        <v>292</v>
      </c>
    </row>
    <row r="172" spans="1:8" hidden="1" outlineLevel="1" collapsed="1" x14ac:dyDescent="0.3">
      <c r="A172" s="47" t="s">
        <v>293</v>
      </c>
      <c r="B172" s="46"/>
      <c r="C172" s="46"/>
      <c r="D172" s="46"/>
      <c r="E172" s="46"/>
      <c r="F172" s="46"/>
      <c r="G172" s="46"/>
      <c r="H172" s="48" t="s">
        <v>297</v>
      </c>
    </row>
    <row r="173" spans="1:8" ht="43.2" hidden="1" outlineLevel="1" x14ac:dyDescent="0.3">
      <c r="A173" s="34">
        <v>45350</v>
      </c>
      <c r="B173" s="2" t="s">
        <v>29</v>
      </c>
      <c r="C173" s="35">
        <v>0.52777777777777779</v>
      </c>
      <c r="D173" s="35">
        <v>0.63888888888888895</v>
      </c>
      <c r="E173" s="35">
        <f>D173-C173</f>
        <v>0.11111111111111116</v>
      </c>
      <c r="F173" s="45" t="s">
        <v>298</v>
      </c>
      <c r="G173" s="2" t="s">
        <v>6</v>
      </c>
      <c r="H173" s="45" t="s">
        <v>300</v>
      </c>
    </row>
    <row r="174" spans="1:8" ht="28.8" hidden="1" outlineLevel="1" x14ac:dyDescent="0.3">
      <c r="A174" s="36">
        <v>45350</v>
      </c>
      <c r="B174" s="17" t="s">
        <v>31</v>
      </c>
      <c r="C174" s="37">
        <v>0.52777777777777779</v>
      </c>
      <c r="D174" s="37">
        <v>0.63888888888888895</v>
      </c>
      <c r="E174" s="37">
        <f>D174-C174</f>
        <v>0.11111111111111116</v>
      </c>
      <c r="F174" s="54" t="s">
        <v>299</v>
      </c>
      <c r="G174" s="17" t="s">
        <v>7</v>
      </c>
      <c r="H174" s="17" t="s">
        <v>301</v>
      </c>
    </row>
    <row r="175" spans="1:8" ht="28.8" hidden="1" outlineLevel="1" x14ac:dyDescent="0.3">
      <c r="A175" s="34">
        <v>45351</v>
      </c>
      <c r="B175" s="2" t="s">
        <v>29</v>
      </c>
      <c r="C175" s="35">
        <v>0.52777777777777779</v>
      </c>
      <c r="D175" s="35">
        <v>0.68055555555555547</v>
      </c>
      <c r="E175" s="35">
        <f>D175-C175</f>
        <v>0.15277777777777768</v>
      </c>
      <c r="F175" s="45" t="s">
        <v>302</v>
      </c>
      <c r="G175" s="2" t="s">
        <v>6</v>
      </c>
      <c r="H175" s="2" t="s">
        <v>304</v>
      </c>
    </row>
    <row r="176" spans="1:8" hidden="1" outlineLevel="1" x14ac:dyDescent="0.3">
      <c r="A176" s="36">
        <v>45351</v>
      </c>
      <c r="B176" s="17" t="s">
        <v>31</v>
      </c>
      <c r="C176" s="37">
        <v>0.52777777777777779</v>
      </c>
      <c r="D176" s="37">
        <v>0.68055555555555547</v>
      </c>
      <c r="E176" s="37">
        <f>D176-C176</f>
        <v>0.15277777777777768</v>
      </c>
      <c r="F176" s="54" t="s">
        <v>303</v>
      </c>
      <c r="G176" s="17" t="s">
        <v>6</v>
      </c>
      <c r="H176" s="17" t="s">
        <v>304</v>
      </c>
    </row>
    <row r="177" spans="1:8" collapsed="1" x14ac:dyDescent="0.3">
      <c r="A177" s="80" t="s">
        <v>305</v>
      </c>
      <c r="B177" s="65"/>
      <c r="C177" s="65"/>
      <c r="D177" s="65"/>
      <c r="E177" s="65"/>
      <c r="F177" s="65"/>
      <c r="G177" s="65"/>
      <c r="H177" s="67"/>
    </row>
    <row r="178" spans="1:8" hidden="1" outlineLevel="1" x14ac:dyDescent="0.3">
      <c r="A178" s="47" t="s">
        <v>293</v>
      </c>
      <c r="B178" s="46"/>
      <c r="C178" s="46"/>
      <c r="D178" s="46"/>
      <c r="E178" s="46"/>
      <c r="F178" s="46"/>
      <c r="G178" s="46"/>
      <c r="H178" s="48" t="s">
        <v>307</v>
      </c>
    </row>
    <row r="179" spans="1:8" ht="28.8" hidden="1" outlineLevel="2" x14ac:dyDescent="0.3">
      <c r="A179" s="34">
        <v>45352</v>
      </c>
      <c r="B179" s="2" t="s">
        <v>29</v>
      </c>
      <c r="C179" s="35">
        <v>0.52777777777777779</v>
      </c>
      <c r="D179" s="35">
        <v>0.68055555555555547</v>
      </c>
      <c r="E179" s="35">
        <f>D179-C179</f>
        <v>0.15277777777777768</v>
      </c>
      <c r="F179" s="45" t="s">
        <v>308</v>
      </c>
      <c r="G179" s="2" t="s">
        <v>6</v>
      </c>
      <c r="H179" s="45" t="s">
        <v>311</v>
      </c>
    </row>
    <row r="180" spans="1:8" hidden="1" outlineLevel="2" x14ac:dyDescent="0.3">
      <c r="A180" s="36">
        <v>45352</v>
      </c>
      <c r="B180" s="17" t="s">
        <v>30</v>
      </c>
      <c r="C180" s="37">
        <v>0.52777777777777779</v>
      </c>
      <c r="D180" s="37">
        <v>0.68055555555555547</v>
      </c>
      <c r="E180" s="37">
        <f t="shared" ref="E180:E182" si="14">D180-C180</f>
        <v>0.15277777777777768</v>
      </c>
      <c r="F180" s="54" t="s">
        <v>309</v>
      </c>
      <c r="G180" s="17" t="s">
        <v>5</v>
      </c>
      <c r="H180" s="54" t="s">
        <v>312</v>
      </c>
    </row>
    <row r="181" spans="1:8" ht="31.2" hidden="1" customHeight="1" outlineLevel="2" x14ac:dyDescent="0.3">
      <c r="A181" s="34">
        <v>45352</v>
      </c>
      <c r="B181" s="2" t="s">
        <v>31</v>
      </c>
      <c r="C181" s="35">
        <v>0.52777777777777779</v>
      </c>
      <c r="D181" s="35">
        <v>0.68055555555555547</v>
      </c>
      <c r="E181" s="35">
        <f t="shared" si="14"/>
        <v>0.15277777777777768</v>
      </c>
      <c r="F181" s="45" t="s">
        <v>310</v>
      </c>
      <c r="G181" s="2" t="s">
        <v>7</v>
      </c>
      <c r="H181" s="45" t="s">
        <v>313</v>
      </c>
    </row>
    <row r="182" spans="1:8" ht="28.8" hidden="1" outlineLevel="2" x14ac:dyDescent="0.3">
      <c r="A182" s="36">
        <v>45353</v>
      </c>
      <c r="B182" s="17" t="s">
        <v>31</v>
      </c>
      <c r="C182" s="37">
        <v>0.5</v>
      </c>
      <c r="D182" s="37">
        <v>0.75</v>
      </c>
      <c r="E182" s="37">
        <f t="shared" si="14"/>
        <v>0.25</v>
      </c>
      <c r="F182" s="54" t="s">
        <v>314</v>
      </c>
      <c r="G182" s="17" t="s">
        <v>7</v>
      </c>
      <c r="H182" s="54" t="s">
        <v>315</v>
      </c>
    </row>
    <row r="183" spans="1:8" hidden="1" outlineLevel="1" collapsed="1" x14ac:dyDescent="0.3">
      <c r="A183" s="47" t="s">
        <v>306</v>
      </c>
      <c r="B183" s="81"/>
      <c r="C183" s="81"/>
      <c r="D183" s="81"/>
      <c r="E183" s="81"/>
      <c r="F183" s="81"/>
      <c r="G183" s="81"/>
      <c r="H183" s="48" t="s">
        <v>316</v>
      </c>
    </row>
    <row r="184" spans="1:8" ht="28.8" hidden="1" outlineLevel="2" x14ac:dyDescent="0.3">
      <c r="A184" s="34">
        <v>45355</v>
      </c>
      <c r="B184" s="2" t="s">
        <v>29</v>
      </c>
      <c r="C184" s="35">
        <v>0.41666666666666669</v>
      </c>
      <c r="D184" s="35">
        <v>0.52777777777777779</v>
      </c>
      <c r="E184" s="35">
        <f t="shared" ref="E184:E188" si="15">D184-C184</f>
        <v>0.1111111111111111</v>
      </c>
      <c r="F184" s="45" t="s">
        <v>156</v>
      </c>
      <c r="G184" s="2" t="s">
        <v>6</v>
      </c>
      <c r="H184" s="45" t="s">
        <v>317</v>
      </c>
    </row>
    <row r="185" spans="1:8" hidden="1" outlineLevel="2" x14ac:dyDescent="0.3">
      <c r="A185" s="36">
        <v>45355</v>
      </c>
      <c r="B185" s="17" t="s">
        <v>31</v>
      </c>
      <c r="C185" s="37">
        <v>0.41666666666666669</v>
      </c>
      <c r="D185" s="37">
        <v>0.52777777777777779</v>
      </c>
      <c r="E185" s="37">
        <f t="shared" si="15"/>
        <v>0.1111111111111111</v>
      </c>
      <c r="F185" s="54" t="s">
        <v>319</v>
      </c>
      <c r="G185" s="17" t="s">
        <v>7</v>
      </c>
      <c r="H185" s="54" t="s">
        <v>318</v>
      </c>
    </row>
    <row r="186" spans="1:8" ht="28.8" hidden="1" outlineLevel="2" x14ac:dyDescent="0.3">
      <c r="A186" s="34">
        <v>45357</v>
      </c>
      <c r="B186" s="2" t="s">
        <v>29</v>
      </c>
      <c r="C186" s="35">
        <v>0.52777777777777779</v>
      </c>
      <c r="D186" s="35">
        <v>0.72916666666666663</v>
      </c>
      <c r="E186" s="35">
        <f t="shared" si="15"/>
        <v>0.20138888888888884</v>
      </c>
      <c r="F186" s="45" t="s">
        <v>320</v>
      </c>
      <c r="G186" s="2" t="s">
        <v>6</v>
      </c>
      <c r="H186" s="45" t="s">
        <v>321</v>
      </c>
    </row>
    <row r="187" spans="1:8" hidden="1" outlineLevel="2" x14ac:dyDescent="0.3">
      <c r="A187" s="36">
        <v>45357</v>
      </c>
      <c r="B187" s="17" t="s">
        <v>31</v>
      </c>
      <c r="C187" s="37">
        <v>0.52777777777777779</v>
      </c>
      <c r="D187" s="37">
        <v>0.72916666666666663</v>
      </c>
      <c r="E187" s="37">
        <f t="shared" si="15"/>
        <v>0.20138888888888884</v>
      </c>
      <c r="F187" s="54" t="s">
        <v>322</v>
      </c>
      <c r="G187" s="17" t="s">
        <v>7</v>
      </c>
      <c r="H187" s="17" t="s">
        <v>323</v>
      </c>
    </row>
    <row r="188" spans="1:8" ht="28.8" hidden="1" outlineLevel="2" x14ac:dyDescent="0.3">
      <c r="A188" s="34">
        <v>45358</v>
      </c>
      <c r="B188" s="2" t="s">
        <v>29</v>
      </c>
      <c r="C188" s="35">
        <v>0.60416666666666663</v>
      </c>
      <c r="D188" s="35">
        <v>0.72916666666666663</v>
      </c>
      <c r="E188" s="35">
        <f t="shared" si="15"/>
        <v>0.125</v>
      </c>
      <c r="F188" s="45" t="s">
        <v>324</v>
      </c>
      <c r="G188" s="2" t="s">
        <v>6</v>
      </c>
      <c r="H188" s="45" t="s">
        <v>327</v>
      </c>
    </row>
    <row r="189" spans="1:8" ht="28.8" hidden="1" outlineLevel="2" x14ac:dyDescent="0.3">
      <c r="A189" s="36">
        <v>45358</v>
      </c>
      <c r="B189" s="17" t="s">
        <v>31</v>
      </c>
      <c r="C189" s="37">
        <v>0.60416666666666663</v>
      </c>
      <c r="D189" s="37">
        <v>0.72916666666666663</v>
      </c>
      <c r="E189" s="37">
        <f>D189-C189</f>
        <v>0.125</v>
      </c>
      <c r="F189" s="54" t="s">
        <v>326</v>
      </c>
      <c r="G189" s="17" t="s">
        <v>7</v>
      </c>
      <c r="H189" s="54" t="s">
        <v>325</v>
      </c>
    </row>
    <row r="190" spans="1:8" hidden="1" outlineLevel="2" x14ac:dyDescent="0.3">
      <c r="A190" s="34">
        <v>45359</v>
      </c>
      <c r="B190" s="2" t="s">
        <v>29</v>
      </c>
      <c r="C190" s="35">
        <v>0.52777777777777779</v>
      </c>
      <c r="D190" s="35">
        <v>0.68055555555555558</v>
      </c>
      <c r="E190" s="35">
        <f t="shared" ref="E190:E192" si="16">D190-C190</f>
        <v>0.15277777777777779</v>
      </c>
      <c r="F190" s="45" t="s">
        <v>333</v>
      </c>
      <c r="G190" s="2" t="s">
        <v>6</v>
      </c>
      <c r="H190" s="2" t="s">
        <v>330</v>
      </c>
    </row>
    <row r="191" spans="1:8" hidden="1" outlineLevel="2" x14ac:dyDescent="0.3">
      <c r="A191" s="36">
        <v>45359</v>
      </c>
      <c r="B191" s="17" t="s">
        <v>30</v>
      </c>
      <c r="C191" s="37">
        <v>0.52777777777777779</v>
      </c>
      <c r="D191" s="37">
        <v>0.68055555555555558</v>
      </c>
      <c r="E191" s="37">
        <f t="shared" si="16"/>
        <v>0.15277777777777779</v>
      </c>
      <c r="F191" s="17" t="s">
        <v>328</v>
      </c>
      <c r="G191" s="17" t="s">
        <v>5</v>
      </c>
      <c r="H191" s="17" t="s">
        <v>331</v>
      </c>
    </row>
    <row r="192" spans="1:8" hidden="1" outlineLevel="2" x14ac:dyDescent="0.3">
      <c r="A192" s="34">
        <v>45359</v>
      </c>
      <c r="B192" s="2" t="s">
        <v>31</v>
      </c>
      <c r="C192" s="35">
        <v>0.52777777777777779</v>
      </c>
      <c r="D192" s="35">
        <v>0.68055555555555558</v>
      </c>
      <c r="E192" s="35">
        <f t="shared" si="16"/>
        <v>0.15277777777777779</v>
      </c>
      <c r="F192" s="2" t="s">
        <v>332</v>
      </c>
      <c r="G192" s="2" t="s">
        <v>7</v>
      </c>
      <c r="H192" s="2" t="s">
        <v>329</v>
      </c>
    </row>
    <row r="193" spans="1:8" hidden="1" outlineLevel="1" collapsed="1" x14ac:dyDescent="0.3">
      <c r="A193" s="47" t="s">
        <v>334</v>
      </c>
      <c r="B193" s="81"/>
      <c r="C193" s="81"/>
      <c r="D193" s="81"/>
      <c r="E193" s="81"/>
      <c r="F193" s="81"/>
      <c r="G193" s="81"/>
      <c r="H193" s="48" t="s">
        <v>335</v>
      </c>
    </row>
    <row r="194" spans="1:8" hidden="1" outlineLevel="2" x14ac:dyDescent="0.3">
      <c r="A194" s="34">
        <v>45363</v>
      </c>
      <c r="B194" s="2" t="s">
        <v>29</v>
      </c>
      <c r="C194" s="35">
        <v>0.63888888888888884</v>
      </c>
      <c r="D194" s="35">
        <v>0.68055555555555558</v>
      </c>
      <c r="E194" s="35">
        <f>D194-C194</f>
        <v>4.1666666666666741E-2</v>
      </c>
      <c r="F194" s="2" t="s">
        <v>61</v>
      </c>
      <c r="G194" s="2" t="s">
        <v>14</v>
      </c>
      <c r="H194" s="2" t="s">
        <v>14</v>
      </c>
    </row>
    <row r="195" spans="1:8" hidden="1" outlineLevel="2" x14ac:dyDescent="0.3">
      <c r="A195" s="36">
        <v>45363</v>
      </c>
      <c r="B195" s="17" t="s">
        <v>30</v>
      </c>
      <c r="C195" s="37">
        <v>0.63888888888888884</v>
      </c>
      <c r="D195" s="37">
        <v>0.68055555555555558</v>
      </c>
      <c r="E195" s="37">
        <f t="shared" ref="E195:E198" si="17">D195-C195</f>
        <v>4.1666666666666741E-2</v>
      </c>
      <c r="F195" s="17" t="s">
        <v>328</v>
      </c>
      <c r="G195" s="17" t="s">
        <v>5</v>
      </c>
      <c r="H195" s="17" t="s">
        <v>14</v>
      </c>
    </row>
    <row r="196" spans="1:8" hidden="1" outlineLevel="2" x14ac:dyDescent="0.3">
      <c r="A196" s="34">
        <v>45363</v>
      </c>
      <c r="B196" s="2" t="s">
        <v>31</v>
      </c>
      <c r="C196" s="35">
        <v>0.63888888888888884</v>
      </c>
      <c r="D196" s="35">
        <v>0.68055555555555558</v>
      </c>
      <c r="E196" s="35">
        <f t="shared" si="17"/>
        <v>4.1666666666666741E-2</v>
      </c>
      <c r="F196" s="2" t="s">
        <v>319</v>
      </c>
      <c r="G196" s="2" t="s">
        <v>7</v>
      </c>
      <c r="H196" s="2" t="s">
        <v>336</v>
      </c>
    </row>
    <row r="197" spans="1:8" hidden="1" outlineLevel="2" x14ac:dyDescent="0.3">
      <c r="A197" s="36">
        <v>45365</v>
      </c>
      <c r="B197" s="17" t="s">
        <v>29</v>
      </c>
      <c r="C197" s="37">
        <v>0.63888888888888884</v>
      </c>
      <c r="D197" s="37">
        <v>0.70833333333333337</v>
      </c>
      <c r="E197" s="82">
        <f t="shared" si="17"/>
        <v>6.9444444444444531E-2</v>
      </c>
      <c r="F197" s="17" t="s">
        <v>61</v>
      </c>
      <c r="G197" s="17" t="s">
        <v>14</v>
      </c>
      <c r="H197" s="17" t="s">
        <v>14</v>
      </c>
    </row>
    <row r="198" spans="1:8" hidden="1" outlineLevel="2" x14ac:dyDescent="0.3">
      <c r="A198" s="34">
        <v>45365</v>
      </c>
      <c r="B198" s="2" t="s">
        <v>31</v>
      </c>
      <c r="C198" s="35">
        <v>0.63888888888888884</v>
      </c>
      <c r="D198" s="35">
        <v>0.70833333333333337</v>
      </c>
      <c r="E198" s="82">
        <f t="shared" si="17"/>
        <v>6.9444444444444531E-2</v>
      </c>
      <c r="F198" s="2" t="s">
        <v>337</v>
      </c>
      <c r="G198" s="2" t="s">
        <v>7</v>
      </c>
      <c r="H198" s="2" t="s">
        <v>338</v>
      </c>
    </row>
    <row r="199" spans="1:8" ht="28.8" hidden="1" outlineLevel="2" x14ac:dyDescent="0.3">
      <c r="A199" s="36">
        <v>45366</v>
      </c>
      <c r="B199" s="17" t="s">
        <v>29</v>
      </c>
      <c r="C199" s="37">
        <v>0.52777777777777779</v>
      </c>
      <c r="D199" s="37">
        <v>0.68055555555555558</v>
      </c>
      <c r="E199" s="37">
        <f>D199-C199</f>
        <v>0.15277777777777779</v>
      </c>
      <c r="F199" s="54" t="s">
        <v>339</v>
      </c>
      <c r="G199" s="17" t="s">
        <v>6</v>
      </c>
      <c r="H199" s="17" t="s">
        <v>341</v>
      </c>
    </row>
    <row r="200" spans="1:8" ht="28.8" hidden="1" outlineLevel="2" x14ac:dyDescent="0.3">
      <c r="A200" s="34">
        <v>45366</v>
      </c>
      <c r="B200" s="2" t="s">
        <v>31</v>
      </c>
      <c r="C200" s="35">
        <v>0.52777777777777779</v>
      </c>
      <c r="D200" s="35">
        <v>0.68055555555555558</v>
      </c>
      <c r="E200" s="35">
        <f>D200-C200</f>
        <v>0.15277777777777779</v>
      </c>
      <c r="F200" s="45" t="s">
        <v>340</v>
      </c>
      <c r="G200" s="2" t="s">
        <v>7</v>
      </c>
      <c r="H200" s="2" t="s">
        <v>257</v>
      </c>
    </row>
    <row r="201" spans="1:8" hidden="1" outlineLevel="1" collapsed="1" x14ac:dyDescent="0.3">
      <c r="A201" s="47" t="s">
        <v>343</v>
      </c>
      <c r="B201" s="81"/>
      <c r="C201" s="81"/>
      <c r="D201" s="81"/>
      <c r="E201" s="81"/>
      <c r="F201" s="81"/>
      <c r="G201" s="81"/>
      <c r="H201" s="48" t="s">
        <v>344</v>
      </c>
    </row>
    <row r="202" spans="1:8" hidden="1" outlineLevel="2" x14ac:dyDescent="0.3">
      <c r="A202" s="34">
        <v>45369</v>
      </c>
      <c r="B202" s="2" t="s">
        <v>29</v>
      </c>
      <c r="C202" s="35">
        <v>0.625</v>
      </c>
      <c r="D202" s="35">
        <v>0.6875</v>
      </c>
      <c r="E202" s="35">
        <f t="shared" ref="E202:E212" si="18">D202-C202</f>
        <v>6.25E-2</v>
      </c>
      <c r="F202" s="2" t="s">
        <v>346</v>
      </c>
      <c r="G202" s="2" t="s">
        <v>6</v>
      </c>
      <c r="H202" s="2" t="s">
        <v>345</v>
      </c>
    </row>
    <row r="203" spans="1:8" hidden="1" outlineLevel="2" x14ac:dyDescent="0.3">
      <c r="A203" s="36">
        <v>45369</v>
      </c>
      <c r="B203" s="17" t="s">
        <v>31</v>
      </c>
      <c r="C203" s="37">
        <v>0.625</v>
      </c>
      <c r="D203" s="37">
        <v>0.6875</v>
      </c>
      <c r="E203" s="37">
        <f t="shared" si="18"/>
        <v>6.25E-2</v>
      </c>
      <c r="F203" s="17" t="s">
        <v>257</v>
      </c>
      <c r="G203" s="17" t="s">
        <v>7</v>
      </c>
      <c r="H203" s="17" t="s">
        <v>257</v>
      </c>
    </row>
    <row r="204" spans="1:8" hidden="1" outlineLevel="2" x14ac:dyDescent="0.3">
      <c r="A204" s="34">
        <v>45370</v>
      </c>
      <c r="B204" s="2" t="s">
        <v>29</v>
      </c>
      <c r="C204" s="35">
        <v>0.625</v>
      </c>
      <c r="D204" s="35">
        <v>0.75</v>
      </c>
      <c r="E204" s="35">
        <f t="shared" si="18"/>
        <v>0.125</v>
      </c>
      <c r="F204" s="45" t="s">
        <v>347</v>
      </c>
      <c r="G204" s="2" t="s">
        <v>6</v>
      </c>
      <c r="H204" s="45" t="s">
        <v>348</v>
      </c>
    </row>
    <row r="205" spans="1:8" hidden="1" outlineLevel="2" x14ac:dyDescent="0.3">
      <c r="A205" s="36">
        <v>45370</v>
      </c>
      <c r="B205" s="17" t="s">
        <v>31</v>
      </c>
      <c r="C205" s="37">
        <v>0.625</v>
      </c>
      <c r="D205" s="37">
        <v>0.75</v>
      </c>
      <c r="E205" s="37">
        <f t="shared" si="18"/>
        <v>0.125</v>
      </c>
      <c r="F205" s="54" t="s">
        <v>257</v>
      </c>
      <c r="G205" s="17" t="s">
        <v>7</v>
      </c>
      <c r="H205" s="54" t="s">
        <v>257</v>
      </c>
    </row>
    <row r="206" spans="1:8" hidden="1" outlineLevel="2" x14ac:dyDescent="0.3">
      <c r="A206" s="34">
        <v>45371</v>
      </c>
      <c r="B206" s="2" t="s">
        <v>29</v>
      </c>
      <c r="C206" s="35">
        <v>0.52777777777777779</v>
      </c>
      <c r="D206" s="35">
        <v>0.76041666666666663</v>
      </c>
      <c r="E206" s="35">
        <f t="shared" si="18"/>
        <v>0.23263888888888884</v>
      </c>
      <c r="F206" s="2" t="s">
        <v>85</v>
      </c>
      <c r="G206" s="2" t="s">
        <v>6</v>
      </c>
      <c r="H206" s="2" t="s">
        <v>350</v>
      </c>
    </row>
    <row r="207" spans="1:8" ht="28.8" hidden="1" outlineLevel="2" x14ac:dyDescent="0.3">
      <c r="A207" s="36">
        <v>45371</v>
      </c>
      <c r="B207" s="17" t="s">
        <v>31</v>
      </c>
      <c r="C207" s="37">
        <v>0.52777777777777779</v>
      </c>
      <c r="D207" s="37">
        <v>0.76041666666666663</v>
      </c>
      <c r="E207" s="37">
        <f t="shared" si="18"/>
        <v>0.23263888888888884</v>
      </c>
      <c r="F207" s="17" t="s">
        <v>257</v>
      </c>
      <c r="G207" s="17" t="s">
        <v>7</v>
      </c>
      <c r="H207" s="54" t="s">
        <v>349</v>
      </c>
    </row>
    <row r="208" spans="1:8" ht="28.8" hidden="1" outlineLevel="2" x14ac:dyDescent="0.3">
      <c r="A208" s="34">
        <v>45372</v>
      </c>
      <c r="B208" s="2" t="s">
        <v>29</v>
      </c>
      <c r="C208" s="35">
        <v>0.60416666666666663</v>
      </c>
      <c r="D208" s="35">
        <v>0.77083333333333337</v>
      </c>
      <c r="E208" s="35">
        <f t="shared" si="18"/>
        <v>0.16666666666666674</v>
      </c>
      <c r="F208" s="45" t="s">
        <v>351</v>
      </c>
      <c r="G208" s="2" t="s">
        <v>6</v>
      </c>
      <c r="H208" s="45" t="s">
        <v>353</v>
      </c>
    </row>
    <row r="209" spans="1:8" ht="28.8" hidden="1" outlineLevel="2" x14ac:dyDescent="0.3">
      <c r="A209" s="36">
        <v>45372</v>
      </c>
      <c r="B209" s="17" t="s">
        <v>31</v>
      </c>
      <c r="C209" s="37">
        <v>0.60416666666666663</v>
      </c>
      <c r="D209" s="37">
        <v>0.77083333333333337</v>
      </c>
      <c r="E209" s="37">
        <f t="shared" si="18"/>
        <v>0.16666666666666674</v>
      </c>
      <c r="F209" s="54" t="s">
        <v>352</v>
      </c>
      <c r="G209" s="17" t="s">
        <v>7</v>
      </c>
      <c r="H209" s="54" t="s">
        <v>257</v>
      </c>
    </row>
    <row r="210" spans="1:8" hidden="1" outlineLevel="2" x14ac:dyDescent="0.3">
      <c r="A210" s="34">
        <v>45373</v>
      </c>
      <c r="B210" s="2" t="s">
        <v>29</v>
      </c>
      <c r="C210" s="35">
        <v>0.41666666666666669</v>
      </c>
      <c r="D210" s="35">
        <v>0.75</v>
      </c>
      <c r="E210" s="35">
        <f t="shared" si="18"/>
        <v>0.33333333333333331</v>
      </c>
      <c r="F210" s="2" t="s">
        <v>354</v>
      </c>
      <c r="G210" s="2" t="s">
        <v>6</v>
      </c>
      <c r="H210" s="45" t="s">
        <v>356</v>
      </c>
    </row>
    <row r="211" spans="1:8" ht="28.8" hidden="1" outlineLevel="2" x14ac:dyDescent="0.3">
      <c r="A211" s="36">
        <v>45373</v>
      </c>
      <c r="B211" s="17" t="s">
        <v>31</v>
      </c>
      <c r="C211" s="37">
        <v>0.41666666666666669</v>
      </c>
      <c r="D211" s="37">
        <v>0.75</v>
      </c>
      <c r="E211" s="37">
        <f t="shared" si="18"/>
        <v>0.33333333333333331</v>
      </c>
      <c r="F211" s="54" t="s">
        <v>355</v>
      </c>
      <c r="G211" s="17" t="s">
        <v>7</v>
      </c>
      <c r="H211" s="17" t="s">
        <v>257</v>
      </c>
    </row>
    <row r="212" spans="1:8" hidden="1" outlineLevel="2" x14ac:dyDescent="0.3">
      <c r="A212" s="34">
        <v>45374</v>
      </c>
      <c r="B212" s="2" t="s">
        <v>31</v>
      </c>
      <c r="C212" s="35">
        <v>0.5</v>
      </c>
      <c r="D212" s="35">
        <v>0.625</v>
      </c>
      <c r="E212" s="35">
        <f t="shared" si="18"/>
        <v>0.125</v>
      </c>
      <c r="F212" s="2" t="s">
        <v>357</v>
      </c>
      <c r="G212" s="2" t="s">
        <v>7</v>
      </c>
      <c r="H212" s="2" t="s">
        <v>257</v>
      </c>
    </row>
    <row r="213" spans="1:8" hidden="1" outlineLevel="1" collapsed="1" x14ac:dyDescent="0.3">
      <c r="A213" s="47" t="s">
        <v>359</v>
      </c>
      <c r="B213" s="81"/>
      <c r="C213" s="81"/>
      <c r="D213" s="81"/>
      <c r="E213" s="81"/>
      <c r="F213" s="81"/>
      <c r="G213" s="81"/>
      <c r="H213" s="85" t="s">
        <v>360</v>
      </c>
    </row>
    <row r="214" spans="1:8" hidden="1" outlineLevel="1" x14ac:dyDescent="0.3">
      <c r="A214" s="34">
        <v>45379</v>
      </c>
      <c r="B214" s="2" t="s">
        <v>31</v>
      </c>
      <c r="C214" s="35">
        <v>0.91666666666666663</v>
      </c>
      <c r="D214" s="35">
        <v>0.1875</v>
      </c>
      <c r="E214" s="35">
        <v>0.27083333333333331</v>
      </c>
      <c r="F214" s="2" t="s">
        <v>361</v>
      </c>
      <c r="G214" s="2" t="s">
        <v>7</v>
      </c>
      <c r="H214" s="2" t="s">
        <v>362</v>
      </c>
    </row>
    <row r="215" spans="1:8" hidden="1" outlineLevel="1" x14ac:dyDescent="0.3">
      <c r="A215" s="36">
        <v>45382</v>
      </c>
      <c r="B215" s="17" t="s">
        <v>29</v>
      </c>
      <c r="C215" s="37">
        <v>0.33333333333333331</v>
      </c>
      <c r="D215" s="37">
        <v>0.41666666666666669</v>
      </c>
      <c r="E215" s="37">
        <f>D215-C215</f>
        <v>8.333333333333337E-2</v>
      </c>
      <c r="F215" s="17" t="s">
        <v>363</v>
      </c>
      <c r="G215" s="17" t="s">
        <v>23</v>
      </c>
      <c r="H215" s="17" t="s">
        <v>364</v>
      </c>
    </row>
    <row r="216" spans="1:8" collapsed="1" x14ac:dyDescent="0.3">
      <c r="A216" s="87" t="s">
        <v>367</v>
      </c>
      <c r="B216" s="65"/>
      <c r="C216" s="66"/>
      <c r="D216" s="66"/>
      <c r="E216" s="66"/>
      <c r="F216" s="65"/>
      <c r="G216" s="65"/>
      <c r="H216" s="67"/>
    </row>
    <row r="217" spans="1:8" x14ac:dyDescent="0.3">
      <c r="A217" s="47" t="s">
        <v>365</v>
      </c>
      <c r="B217" s="46"/>
      <c r="C217" s="46"/>
      <c r="D217" s="46"/>
      <c r="E217" s="46"/>
      <c r="F217" s="46"/>
      <c r="G217" s="46"/>
      <c r="H217" s="85" t="s">
        <v>366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E6" sqref="E6:E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H11" sqref="H1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H3" sqref="H3:H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D1" sqref="D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AB7D8-596A-4D45-8F66-34D0842CE076}">
  <dimension ref="A1:J41"/>
  <sheetViews>
    <sheetView zoomScale="85" zoomScaleNormal="85" workbookViewId="0">
      <selection activeCell="D25" sqref="D25"/>
    </sheetView>
  </sheetViews>
  <sheetFormatPr baseColWidth="10" defaultRowHeight="14.4" x14ac:dyDescent="0.3"/>
  <cols>
    <col min="1" max="1" width="12.6640625" customWidth="1"/>
    <col min="2" max="2" width="13.5546875" customWidth="1"/>
    <col min="3" max="3" width="13.6640625" customWidth="1"/>
    <col min="4" max="4" width="13.33203125" customWidth="1"/>
    <col min="5" max="5" width="15.88671875" customWidth="1"/>
    <col min="10" max="10" width="15.6640625" customWidth="1"/>
  </cols>
  <sheetData>
    <row r="1" spans="1:10" x14ac:dyDescent="0.3">
      <c r="A1" s="76" t="s">
        <v>287</v>
      </c>
      <c r="B1" s="76" t="s">
        <v>284</v>
      </c>
      <c r="C1" s="76" t="s">
        <v>285</v>
      </c>
      <c r="D1" s="76" t="s">
        <v>286</v>
      </c>
      <c r="E1" s="76" t="s">
        <v>73</v>
      </c>
      <c r="G1" s="76" t="s">
        <v>290</v>
      </c>
      <c r="H1" s="76" t="s">
        <v>288</v>
      </c>
      <c r="I1" s="76" t="s">
        <v>289</v>
      </c>
      <c r="J1" s="1"/>
    </row>
    <row r="2" spans="1:10" x14ac:dyDescent="0.3">
      <c r="A2" s="78">
        <v>1</v>
      </c>
      <c r="B2" s="2">
        <v>5</v>
      </c>
      <c r="C2" s="2">
        <v>3.8</v>
      </c>
      <c r="D2" s="2">
        <v>3.8</v>
      </c>
      <c r="E2" s="2">
        <f>SUM(B2:D2)</f>
        <v>12.600000000000001</v>
      </c>
      <c r="G2" s="2">
        <f>B2</f>
        <v>5</v>
      </c>
      <c r="H2" s="2">
        <v>3.8</v>
      </c>
      <c r="I2" s="2">
        <v>3.8</v>
      </c>
    </row>
    <row r="3" spans="1:10" x14ac:dyDescent="0.3">
      <c r="A3" s="79">
        <v>2</v>
      </c>
      <c r="B3" s="77">
        <v>5.7</v>
      </c>
      <c r="C3" s="77">
        <v>4.8</v>
      </c>
      <c r="D3" s="77">
        <v>4.8</v>
      </c>
      <c r="E3" s="77">
        <f t="shared" ref="E3:E26" si="0">SUM(B3:D3)</f>
        <v>15.3</v>
      </c>
      <c r="G3" s="77">
        <f>SUM($B$2:B3)</f>
        <v>10.7</v>
      </c>
      <c r="H3" s="77">
        <f>SUM($C$2:C3)</f>
        <v>8.6</v>
      </c>
      <c r="I3" s="77">
        <f>SUM($D$2:D3)</f>
        <v>8.6</v>
      </c>
    </row>
    <row r="4" spans="1:10" x14ac:dyDescent="0.3">
      <c r="A4" s="78">
        <v>3</v>
      </c>
      <c r="B4" s="2">
        <v>9.6</v>
      </c>
      <c r="C4" s="2">
        <v>10</v>
      </c>
      <c r="D4" s="2">
        <v>7.7</v>
      </c>
      <c r="E4" s="2">
        <f t="shared" si="0"/>
        <v>27.3</v>
      </c>
      <c r="G4" s="2">
        <f>SUM($B$2:B4)</f>
        <v>20.299999999999997</v>
      </c>
      <c r="H4" s="2">
        <f>SUM($C$2:C4)</f>
        <v>18.600000000000001</v>
      </c>
      <c r="I4" s="2">
        <f>SUM($D$2:D4)</f>
        <v>16.3</v>
      </c>
    </row>
    <row r="5" spans="1:10" x14ac:dyDescent="0.3">
      <c r="A5" s="79">
        <v>4</v>
      </c>
      <c r="B5" s="77">
        <v>7.8</v>
      </c>
      <c r="C5" s="77">
        <v>7.6</v>
      </c>
      <c r="D5" s="77">
        <v>7.6</v>
      </c>
      <c r="E5" s="77">
        <f t="shared" si="0"/>
        <v>23</v>
      </c>
      <c r="G5" s="77">
        <f>SUM($B$2:B5)</f>
        <v>28.099999999999998</v>
      </c>
      <c r="H5" s="77">
        <f>SUM($C$2:C5)</f>
        <v>26.200000000000003</v>
      </c>
      <c r="I5" s="77">
        <f>SUM($D$2:D5)</f>
        <v>23.9</v>
      </c>
    </row>
    <row r="6" spans="1:10" x14ac:dyDescent="0.3">
      <c r="A6" s="78">
        <v>5</v>
      </c>
      <c r="B6" s="2">
        <v>9.5</v>
      </c>
      <c r="C6" s="2">
        <v>0</v>
      </c>
      <c r="D6" s="2">
        <v>8.5</v>
      </c>
      <c r="E6" s="2">
        <f t="shared" si="0"/>
        <v>18</v>
      </c>
      <c r="G6" s="2">
        <f>SUM($B$2:B6)</f>
        <v>37.599999999999994</v>
      </c>
      <c r="H6" s="2">
        <f>SUM($C$2:C6)</f>
        <v>26.200000000000003</v>
      </c>
      <c r="I6" s="2">
        <f>SUM($D$2:D6)</f>
        <v>32.4</v>
      </c>
    </row>
    <row r="7" spans="1:10" x14ac:dyDescent="0.3">
      <c r="A7" s="79">
        <v>6</v>
      </c>
      <c r="B7" s="77">
        <v>5.3</v>
      </c>
      <c r="C7" s="77">
        <v>5.8</v>
      </c>
      <c r="D7" s="77">
        <v>3.8</v>
      </c>
      <c r="E7" s="77">
        <f t="shared" si="0"/>
        <v>14.899999999999999</v>
      </c>
      <c r="G7" s="77">
        <f>SUM($B$2:B7)</f>
        <v>42.899999999999991</v>
      </c>
      <c r="H7" s="77">
        <f>SUM($C$2:C7)</f>
        <v>32</v>
      </c>
      <c r="I7" s="77">
        <f>SUM($D$2:D7)</f>
        <v>36.199999999999996</v>
      </c>
    </row>
    <row r="8" spans="1:10" x14ac:dyDescent="0.3">
      <c r="A8" s="78">
        <v>7</v>
      </c>
      <c r="B8" s="2">
        <v>3.8</v>
      </c>
      <c r="C8" s="2">
        <v>3.8</v>
      </c>
      <c r="D8" s="2">
        <v>3.8</v>
      </c>
      <c r="E8" s="2">
        <f t="shared" si="0"/>
        <v>11.399999999999999</v>
      </c>
      <c r="G8" s="2">
        <f>SUM($B$2:B8)</f>
        <v>46.699999999999989</v>
      </c>
      <c r="H8" s="2">
        <f>SUM($C$2:C8)</f>
        <v>35.799999999999997</v>
      </c>
      <c r="I8" s="2">
        <f>SUM($D$2:D8)</f>
        <v>39.999999999999993</v>
      </c>
    </row>
    <row r="9" spans="1:10" x14ac:dyDescent="0.3">
      <c r="A9" s="79">
        <v>8</v>
      </c>
      <c r="B9" s="77">
        <v>7</v>
      </c>
      <c r="C9" s="77">
        <v>0</v>
      </c>
      <c r="D9" s="77">
        <v>2</v>
      </c>
      <c r="E9" s="77">
        <f t="shared" si="0"/>
        <v>9</v>
      </c>
      <c r="G9" s="77">
        <f>SUM($B$2:B9)</f>
        <v>53.699999999999989</v>
      </c>
      <c r="H9" s="77">
        <f>SUM($C$2:C9)</f>
        <v>35.799999999999997</v>
      </c>
      <c r="I9" s="77">
        <f>SUM($D$2:D9)</f>
        <v>41.999999999999993</v>
      </c>
    </row>
    <row r="10" spans="1:10" x14ac:dyDescent="0.3">
      <c r="A10" s="78">
        <v>9</v>
      </c>
      <c r="B10" s="2">
        <v>3.5</v>
      </c>
      <c r="C10" s="2">
        <v>0</v>
      </c>
      <c r="D10" s="2">
        <v>0</v>
      </c>
      <c r="E10" s="2">
        <f t="shared" si="0"/>
        <v>3.5</v>
      </c>
      <c r="G10" s="2">
        <f>SUM($B$2:B10)</f>
        <v>57.199999999999989</v>
      </c>
      <c r="H10" s="2">
        <f>SUM($C$2:C10)</f>
        <v>35.799999999999997</v>
      </c>
      <c r="I10" s="2">
        <f>SUM($D$2:D10)</f>
        <v>41.999999999999993</v>
      </c>
    </row>
    <row r="11" spans="1:10" x14ac:dyDescent="0.3">
      <c r="A11" s="79">
        <v>10</v>
      </c>
      <c r="B11" s="77">
        <v>13</v>
      </c>
      <c r="C11" s="77">
        <v>6.3</v>
      </c>
      <c r="D11" s="77">
        <v>10.8</v>
      </c>
      <c r="E11" s="77">
        <f t="shared" si="0"/>
        <v>30.1</v>
      </c>
      <c r="G11" s="77">
        <f>SUM($B$2:B11)</f>
        <v>70.199999999999989</v>
      </c>
      <c r="H11" s="77">
        <f>SUM($C$2:C11)</f>
        <v>42.099999999999994</v>
      </c>
      <c r="I11" s="77">
        <f>SUM($D$2:D11)</f>
        <v>52.8</v>
      </c>
    </row>
    <row r="12" spans="1:10" x14ac:dyDescent="0.3">
      <c r="A12" s="78">
        <v>11</v>
      </c>
      <c r="B12" s="2">
        <v>3</v>
      </c>
      <c r="C12" s="2">
        <v>3</v>
      </c>
      <c r="D12" s="2">
        <v>5</v>
      </c>
      <c r="E12" s="2">
        <f t="shared" si="0"/>
        <v>11</v>
      </c>
      <c r="G12" s="2">
        <f>SUM($B$2:B12)</f>
        <v>73.199999999999989</v>
      </c>
      <c r="H12" s="2">
        <f>SUM($C$2:C12)</f>
        <v>45.099999999999994</v>
      </c>
      <c r="I12" s="2">
        <f>SUM($D$2:D12)</f>
        <v>57.8</v>
      </c>
    </row>
    <row r="13" spans="1:10" x14ac:dyDescent="0.3">
      <c r="A13" s="79">
        <v>12</v>
      </c>
      <c r="B13" s="77">
        <v>3.3</v>
      </c>
      <c r="C13" s="77">
        <v>4.8</v>
      </c>
      <c r="D13" s="77">
        <v>4.8</v>
      </c>
      <c r="E13" s="77">
        <f t="shared" si="0"/>
        <v>12.899999999999999</v>
      </c>
      <c r="G13" s="77">
        <f>SUM($B$2:B13)</f>
        <v>76.499999999999986</v>
      </c>
      <c r="H13" s="77">
        <f>SUM($C$2:C13)</f>
        <v>49.899999999999991</v>
      </c>
      <c r="I13" s="77">
        <f>SUM($D$2:D13)</f>
        <v>62.599999999999994</v>
      </c>
    </row>
    <row r="14" spans="1:10" x14ac:dyDescent="0.3">
      <c r="A14" s="78">
        <v>13</v>
      </c>
      <c r="B14" s="2">
        <v>5.0999999999999996</v>
      </c>
      <c r="C14" s="2">
        <v>5.0999999999999996</v>
      </c>
      <c r="D14" s="2">
        <v>7.3</v>
      </c>
      <c r="E14" s="2">
        <f t="shared" si="0"/>
        <v>17.5</v>
      </c>
      <c r="G14" s="2">
        <f>SUM($B$2:B14)</f>
        <v>81.59999999999998</v>
      </c>
      <c r="H14" s="2">
        <f>SUM($C$2:C14)</f>
        <v>54.999999999999993</v>
      </c>
      <c r="I14" s="2">
        <f>SUM($D$2:D14)</f>
        <v>69.899999999999991</v>
      </c>
    </row>
    <row r="15" spans="1:10" x14ac:dyDescent="0.3">
      <c r="A15" s="79">
        <v>14</v>
      </c>
      <c r="B15" s="77">
        <v>1.5</v>
      </c>
      <c r="C15" s="77">
        <v>0</v>
      </c>
      <c r="D15" s="77">
        <v>1</v>
      </c>
      <c r="E15" s="77">
        <f t="shared" si="0"/>
        <v>2.5</v>
      </c>
      <c r="G15" s="77">
        <f>SUM($B$2:B15)</f>
        <v>83.09999999999998</v>
      </c>
      <c r="H15" s="77">
        <f>SUM($C$2:C15)</f>
        <v>54.999999999999993</v>
      </c>
      <c r="I15" s="77">
        <f>SUM($D$2:D15)</f>
        <v>70.899999999999991</v>
      </c>
    </row>
    <row r="16" spans="1:10" x14ac:dyDescent="0.3">
      <c r="A16" s="78">
        <v>15</v>
      </c>
      <c r="B16" s="2">
        <v>6</v>
      </c>
      <c r="C16" s="2">
        <v>6</v>
      </c>
      <c r="D16" s="2">
        <v>6</v>
      </c>
      <c r="E16" s="2">
        <f t="shared" si="0"/>
        <v>18</v>
      </c>
      <c r="G16" s="2">
        <f>SUM($B$2:B16)</f>
        <v>89.09999999999998</v>
      </c>
      <c r="H16" s="2">
        <f>SUM($C$2:C16)</f>
        <v>60.999999999999993</v>
      </c>
      <c r="I16" s="2">
        <f>SUM($D$2:D16)</f>
        <v>76.899999999999991</v>
      </c>
    </row>
    <row r="17" spans="1:9" x14ac:dyDescent="0.3">
      <c r="A17" s="79">
        <v>16</v>
      </c>
      <c r="B17" s="77">
        <v>0</v>
      </c>
      <c r="C17" s="77">
        <v>0</v>
      </c>
      <c r="D17" s="77">
        <v>0</v>
      </c>
      <c r="E17" s="77">
        <f t="shared" si="0"/>
        <v>0</v>
      </c>
      <c r="G17" s="77">
        <f>SUM($B$2:B17)</f>
        <v>89.09999999999998</v>
      </c>
      <c r="H17" s="77">
        <f>SUM($C$2:C17)</f>
        <v>60.999999999999993</v>
      </c>
      <c r="I17" s="77">
        <f>SUM($D$2:D17)</f>
        <v>76.899999999999991</v>
      </c>
    </row>
    <row r="18" spans="1:9" x14ac:dyDescent="0.3">
      <c r="A18" s="78">
        <v>17</v>
      </c>
      <c r="B18" s="2">
        <v>11.9</v>
      </c>
      <c r="C18" s="2">
        <v>0</v>
      </c>
      <c r="D18" s="2">
        <v>0</v>
      </c>
      <c r="E18" s="2">
        <f t="shared" si="0"/>
        <v>11.9</v>
      </c>
      <c r="G18" s="2">
        <f>SUM($B$2:B18)</f>
        <v>100.99999999999999</v>
      </c>
      <c r="H18" s="2">
        <f>SUM($C$2:C18)</f>
        <v>60.999999999999993</v>
      </c>
      <c r="I18" s="2">
        <f>SUM($D$2:D18)</f>
        <v>76.899999999999991</v>
      </c>
    </row>
    <row r="19" spans="1:9" x14ac:dyDescent="0.3">
      <c r="A19" s="79">
        <v>18</v>
      </c>
      <c r="B19" s="77">
        <v>0</v>
      </c>
      <c r="C19" s="77">
        <v>0</v>
      </c>
      <c r="D19" s="77">
        <v>0</v>
      </c>
      <c r="E19" s="77">
        <f t="shared" si="0"/>
        <v>0</v>
      </c>
      <c r="G19" s="77">
        <f>SUM($B$2:B19)</f>
        <v>100.99999999999999</v>
      </c>
      <c r="H19" s="77">
        <f>SUM($C$2:C19)</f>
        <v>60.999999999999993</v>
      </c>
      <c r="I19" s="77">
        <f>SUM($D$2:D19)</f>
        <v>76.899999999999991</v>
      </c>
    </row>
    <row r="20" spans="1:9" x14ac:dyDescent="0.3">
      <c r="A20" s="78">
        <v>19</v>
      </c>
      <c r="B20" s="2">
        <v>4.9000000000000004</v>
      </c>
      <c r="C20" s="2">
        <v>3.8</v>
      </c>
      <c r="D20" s="2">
        <v>8.1</v>
      </c>
      <c r="E20" s="2">
        <f t="shared" si="0"/>
        <v>16.799999999999997</v>
      </c>
      <c r="G20" s="2">
        <f>SUM($B$2:B20)</f>
        <v>105.89999999999999</v>
      </c>
      <c r="H20" s="2">
        <f>SUM($C$2:C20)</f>
        <v>64.8</v>
      </c>
      <c r="I20" s="2">
        <f>SUM($D$2:D20)</f>
        <v>84.999999999999986</v>
      </c>
    </row>
    <row r="21" spans="1:9" x14ac:dyDescent="0.3">
      <c r="A21" s="79">
        <v>20</v>
      </c>
      <c r="B21" s="77">
        <v>5</v>
      </c>
      <c r="C21" s="77">
        <v>5</v>
      </c>
      <c r="D21" s="77">
        <v>5</v>
      </c>
      <c r="E21" s="77">
        <f t="shared" si="0"/>
        <v>15</v>
      </c>
      <c r="G21" s="77">
        <f>SUM($B$2:B21)</f>
        <v>110.89999999999999</v>
      </c>
      <c r="H21" s="77">
        <f>SUM($C$2:C21)</f>
        <v>69.8</v>
      </c>
      <c r="I21" s="77">
        <f>SUM($D$2:D21)</f>
        <v>89.999999999999986</v>
      </c>
    </row>
    <row r="22" spans="1:9" x14ac:dyDescent="0.3">
      <c r="A22" s="78">
        <v>21</v>
      </c>
      <c r="B22" s="2">
        <v>6.6</v>
      </c>
      <c r="C22" s="2">
        <v>3.8</v>
      </c>
      <c r="D22" s="2">
        <v>9.1</v>
      </c>
      <c r="E22" s="2">
        <f t="shared" si="0"/>
        <v>19.5</v>
      </c>
      <c r="G22" s="2">
        <f>SUM($B$2:B22)</f>
        <v>117.49999999999999</v>
      </c>
      <c r="H22" s="2">
        <f>SUM($C$2:C22)</f>
        <v>73.599999999999994</v>
      </c>
      <c r="I22" s="2">
        <f>SUM($D$2:D22)</f>
        <v>99.09999999999998</v>
      </c>
    </row>
    <row r="23" spans="1:9" x14ac:dyDescent="0.3">
      <c r="A23" s="79">
        <v>22</v>
      </c>
      <c r="B23" s="77">
        <v>2.9</v>
      </c>
      <c r="C23" s="77">
        <v>5.6</v>
      </c>
      <c r="D23" s="77">
        <v>6.7</v>
      </c>
      <c r="E23" s="77">
        <f t="shared" si="0"/>
        <v>15.2</v>
      </c>
      <c r="F23" t="s">
        <v>295</v>
      </c>
      <c r="G23" s="77">
        <f>SUM($B$2:B23)</f>
        <v>120.39999999999999</v>
      </c>
      <c r="H23" s="77">
        <f>SUM($C$2:C23)</f>
        <v>79.199999999999989</v>
      </c>
      <c r="I23" s="77">
        <f>SUM($D$2:D23)</f>
        <v>105.79999999999998</v>
      </c>
    </row>
    <row r="24" spans="1:9" x14ac:dyDescent="0.3">
      <c r="A24" s="78">
        <v>23</v>
      </c>
      <c r="B24" s="2">
        <v>2.5</v>
      </c>
      <c r="C24" s="2">
        <v>0</v>
      </c>
      <c r="D24" s="2">
        <v>0</v>
      </c>
      <c r="E24" s="2">
        <f t="shared" si="0"/>
        <v>2.5</v>
      </c>
      <c r="F24" t="s">
        <v>296</v>
      </c>
      <c r="G24" s="2">
        <f>SUM($B$2:B24)</f>
        <v>122.89999999999999</v>
      </c>
      <c r="H24" s="2">
        <f>SUM($C$2:C24)</f>
        <v>79.199999999999989</v>
      </c>
      <c r="I24" s="2">
        <f>SUM($D$2:D24)</f>
        <v>105.79999999999998</v>
      </c>
    </row>
    <row r="25" spans="1:9" x14ac:dyDescent="0.3">
      <c r="A25" s="79">
        <v>24</v>
      </c>
      <c r="B25" s="77">
        <v>10</v>
      </c>
      <c r="C25" s="77">
        <v>0</v>
      </c>
      <c r="D25" s="77">
        <v>10</v>
      </c>
      <c r="E25" s="77">
        <f t="shared" si="0"/>
        <v>20</v>
      </c>
      <c r="G25" s="77">
        <f>SUM($B$2:B25)</f>
        <v>132.89999999999998</v>
      </c>
      <c r="H25" s="77">
        <f>SUM($C$2:C25)</f>
        <v>79.199999999999989</v>
      </c>
      <c r="I25" s="77">
        <f>SUM($D$2:D25)</f>
        <v>115.79999999999998</v>
      </c>
    </row>
    <row r="26" spans="1:9" x14ac:dyDescent="0.3">
      <c r="A26" s="78">
        <v>25</v>
      </c>
      <c r="B26" s="2">
        <v>22.4</v>
      </c>
      <c r="C26" s="2">
        <v>22.4</v>
      </c>
      <c r="D26" s="2">
        <v>29.4</v>
      </c>
      <c r="E26" s="2">
        <f t="shared" si="0"/>
        <v>74.199999999999989</v>
      </c>
      <c r="G26" s="2">
        <f>SUM($B$2:B26)</f>
        <v>155.29999999999998</v>
      </c>
      <c r="H26" s="2">
        <f>SUM($C$2:C26)</f>
        <v>101.6</v>
      </c>
      <c r="I26" s="2">
        <f>SUM($D$2:D26)</f>
        <v>145.19999999999999</v>
      </c>
    </row>
    <row r="27" spans="1:9" x14ac:dyDescent="0.3">
      <c r="A27" s="83">
        <v>26</v>
      </c>
      <c r="B27" s="84">
        <v>10.4</v>
      </c>
      <c r="C27" s="84">
        <v>3.8</v>
      </c>
      <c r="D27" s="84">
        <v>16.399999999999999</v>
      </c>
      <c r="E27" s="84">
        <f>SUM(B27:D27)</f>
        <v>30.599999999999998</v>
      </c>
      <c r="G27" s="77">
        <f>SUM($B$2:B27)</f>
        <v>165.7</v>
      </c>
      <c r="H27" s="77">
        <f>SUM($C$2:C27)</f>
        <v>105.39999999999999</v>
      </c>
      <c r="I27" s="77">
        <f>SUM($D$2:D27)</f>
        <v>161.6</v>
      </c>
    </row>
    <row r="28" spans="1:9" x14ac:dyDescent="0.3">
      <c r="A28" s="78">
        <v>27</v>
      </c>
      <c r="B28" s="2">
        <v>14.5</v>
      </c>
      <c r="C28" s="2">
        <v>3.8</v>
      </c>
      <c r="D28" s="2">
        <v>14.5</v>
      </c>
      <c r="E28" s="2">
        <f t="shared" ref="E28:E31" si="1">SUM(B28:D28)</f>
        <v>32.799999999999997</v>
      </c>
      <c r="G28" s="2">
        <f>SUM($B$2:B28)</f>
        <v>180.2</v>
      </c>
      <c r="H28" s="2">
        <f>SUM($C$2:C28)</f>
        <v>109.19999999999999</v>
      </c>
      <c r="I28" s="2">
        <f>SUM($D$2:D28)</f>
        <v>176.1</v>
      </c>
    </row>
    <row r="29" spans="1:9" x14ac:dyDescent="0.3">
      <c r="A29" s="79">
        <v>28</v>
      </c>
      <c r="B29" s="77">
        <v>6.6</v>
      </c>
      <c r="C29" s="77">
        <v>1</v>
      </c>
      <c r="D29" s="77">
        <v>6.6</v>
      </c>
      <c r="E29" s="77">
        <f t="shared" si="1"/>
        <v>14.2</v>
      </c>
      <c r="G29" s="77">
        <f>SUM($B$2:B29)</f>
        <v>186.79999999999998</v>
      </c>
      <c r="H29" s="77">
        <f>SUM($C$2:C29)</f>
        <v>110.19999999999999</v>
      </c>
      <c r="I29" s="77">
        <f>SUM($D$2:D29)</f>
        <v>182.7</v>
      </c>
    </row>
    <row r="30" spans="1:9" x14ac:dyDescent="0.3">
      <c r="A30" s="78">
        <v>29</v>
      </c>
      <c r="B30" s="2">
        <v>22.2</v>
      </c>
      <c r="C30" s="2">
        <v>0</v>
      </c>
      <c r="D30" s="2">
        <v>25.3</v>
      </c>
      <c r="E30" s="2">
        <f t="shared" si="1"/>
        <v>47.5</v>
      </c>
      <c r="G30" s="2">
        <f>SUM($B$2:B30)</f>
        <v>208.99999999999997</v>
      </c>
      <c r="H30" s="2">
        <f>SUM($C$2:C30)</f>
        <v>110.19999999999999</v>
      </c>
      <c r="I30" s="2">
        <f>SUM($D$2:D30)</f>
        <v>208</v>
      </c>
    </row>
    <row r="31" spans="1:9" x14ac:dyDescent="0.3">
      <c r="A31" s="79">
        <v>30</v>
      </c>
      <c r="B31" s="77">
        <v>2</v>
      </c>
      <c r="C31" s="77">
        <v>0</v>
      </c>
      <c r="D31" s="77">
        <v>6.5</v>
      </c>
      <c r="E31" s="77">
        <f t="shared" si="1"/>
        <v>8.5</v>
      </c>
    </row>
    <row r="32" spans="1:9" x14ac:dyDescent="0.3">
      <c r="A32" s="78">
        <v>31</v>
      </c>
      <c r="B32" s="2"/>
      <c r="C32" s="2"/>
      <c r="D32" s="2"/>
      <c r="E32" s="2"/>
    </row>
    <row r="33" spans="1:5" x14ac:dyDescent="0.3">
      <c r="A33" s="79">
        <v>32</v>
      </c>
      <c r="B33" s="77"/>
      <c r="C33" s="77"/>
      <c r="D33" s="77"/>
      <c r="E33" s="77"/>
    </row>
    <row r="39" spans="1:5" x14ac:dyDescent="0.3">
      <c r="A39" s="76" t="s">
        <v>358</v>
      </c>
      <c r="B39" s="76" t="s">
        <v>43</v>
      </c>
    </row>
    <row r="40" spans="1:5" x14ac:dyDescent="0.3">
      <c r="A40" s="2">
        <v>23</v>
      </c>
      <c r="B40" s="2">
        <v>180</v>
      </c>
    </row>
    <row r="41" spans="1:5" x14ac:dyDescent="0.3">
      <c r="A41" s="2">
        <v>32</v>
      </c>
      <c r="B41" s="2">
        <v>180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H3" sqref="H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5" zoomScaleNormal="85" workbookViewId="0">
      <selection activeCell="I35" sqref="I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5" zoomScaleNormal="85" workbookViewId="0">
      <selection activeCell="F13" sqref="F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40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L18" sqref="L1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40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zoomScale="85" zoomScaleNormal="85" workbookViewId="0">
      <selection activeCell="K10" sqref="K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0+6.2+3.8</f>
        <v>10</v>
      </c>
      <c r="C6" s="2">
        <f>B6-'Week 23'!B6</f>
        <v>7.5</v>
      </c>
      <c r="D6" s="2">
        <f>'Week 23'!D6 - B6</f>
        <v>47.09999999999998</v>
      </c>
      <c r="E6" s="2">
        <f>B6+'Week 23'!E6</f>
        <v>132.89999999999998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0+6.2+3.8</f>
        <v>10</v>
      </c>
      <c r="C8" s="2">
        <f>B8-'Week 23'!B8</f>
        <v>10</v>
      </c>
      <c r="D8" s="2">
        <f>'Week 23'!D8 - B8</f>
        <v>64.199999999999989</v>
      </c>
      <c r="E8" s="2">
        <f>B8+'Week 23'!E8</f>
        <v>115.79999999999998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40</v>
      </c>
    </row>
    <row r="13" spans="1:6" x14ac:dyDescent="0.3">
      <c r="A13" s="6" t="s">
        <v>6</v>
      </c>
      <c r="B13" s="6">
        <f>0+6.2+3.8</f>
        <v>10</v>
      </c>
      <c r="C13" s="6">
        <f>0+2.5</f>
        <v>2.5</v>
      </c>
      <c r="D13" s="6">
        <f xml:space="preserve"> B13-C13</f>
        <v>7.5</v>
      </c>
      <c r="E13" s="6">
        <f>B13+ 'Week 23'!E13</f>
        <v>113.89999999999999</v>
      </c>
      <c r="F13" s="6">
        <v>80</v>
      </c>
    </row>
    <row r="14" spans="1:6" x14ac:dyDescent="0.3">
      <c r="A14" s="2" t="s">
        <v>7</v>
      </c>
      <c r="B14" s="2">
        <f>0+6.2+3.8</f>
        <v>10</v>
      </c>
      <c r="C14" s="2">
        <f>0</f>
        <v>0</v>
      </c>
      <c r="D14" s="2">
        <f xml:space="preserve"> B14-C14</f>
        <v>10</v>
      </c>
      <c r="E14" s="25">
        <f>B14+ 'Week 23'!E14</f>
        <v>94.199999999999989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40E30-CA5A-477F-92D7-909078E38035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0+8.3+8.3+2+3.8</f>
        <v>22.400000000000002</v>
      </c>
      <c r="C6" s="2">
        <f>B6-'Week 24'!B6</f>
        <v>12.400000000000002</v>
      </c>
      <c r="D6" s="2">
        <f>'Week 24'!D6 - B6</f>
        <v>24.699999999999978</v>
      </c>
      <c r="E6" s="2">
        <f>B6+'Week 24'!E6</f>
        <v>155.29999999999998</v>
      </c>
    </row>
    <row r="7" spans="1:6" x14ac:dyDescent="0.3">
      <c r="A7" s="6" t="s">
        <v>30</v>
      </c>
      <c r="B7" s="6">
        <f>0+8.3+8.3+2+3.8</f>
        <v>22.400000000000002</v>
      </c>
      <c r="C7" s="6">
        <f>B7-'Week 24'!B7</f>
        <v>22.400000000000002</v>
      </c>
      <c r="D7" s="6">
        <f>'Week 24'!D7 - B7</f>
        <v>78.29999999999994</v>
      </c>
      <c r="E7" s="6">
        <f>B7+'Week 24'!E7</f>
        <v>101.7</v>
      </c>
    </row>
    <row r="8" spans="1:6" x14ac:dyDescent="0.3">
      <c r="A8" s="2" t="s">
        <v>31</v>
      </c>
      <c r="B8" s="2">
        <f>0+8.3+8.3+2+3.8+7</f>
        <v>29.400000000000002</v>
      </c>
      <c r="C8" s="2">
        <f>B8-'Week 24'!B8</f>
        <v>19.400000000000002</v>
      </c>
      <c r="D8" s="2">
        <f>'Week 24'!D8 - B8</f>
        <v>34.799999999999983</v>
      </c>
      <c r="E8" s="2">
        <f>B8+'Week 24'!E8</f>
        <v>145.19999999999999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0+8.3+8.3+2+3.8</f>
        <v>22.400000000000002</v>
      </c>
      <c r="C12" s="2">
        <f>0</f>
        <v>0</v>
      </c>
      <c r="D12" s="2">
        <f xml:space="preserve"> B12-C12</f>
        <v>22.400000000000002</v>
      </c>
      <c r="E12" s="25">
        <f>B12+ 'Week 24'!E12</f>
        <v>108.69999999999999</v>
      </c>
      <c r="F12" s="2">
        <v>55</v>
      </c>
    </row>
    <row r="13" spans="1:6" x14ac:dyDescent="0.3">
      <c r="A13" s="6" t="s">
        <v>6</v>
      </c>
      <c r="B13" s="6">
        <f>0+8.3+8.3+2+3.8</f>
        <v>22.400000000000002</v>
      </c>
      <c r="C13" s="6">
        <f>0+6.2+3.8</f>
        <v>10</v>
      </c>
      <c r="D13" s="6">
        <f xml:space="preserve"> B13-C13</f>
        <v>12.400000000000002</v>
      </c>
      <c r="E13" s="6">
        <f>B13+ 'Week 24'!E13</f>
        <v>136.29999999999998</v>
      </c>
      <c r="F13" s="6">
        <v>80</v>
      </c>
    </row>
    <row r="14" spans="1:6" x14ac:dyDescent="0.3">
      <c r="A14" s="2" t="s">
        <v>7</v>
      </c>
      <c r="B14" s="2">
        <f>0+8.3+8.3+2+3.8+7</f>
        <v>29.400000000000002</v>
      </c>
      <c r="C14" s="2">
        <f>0+6.2+3.8</f>
        <v>10</v>
      </c>
      <c r="D14" s="2">
        <f xml:space="preserve"> B14-C14</f>
        <v>19.400000000000002</v>
      </c>
      <c r="E14" s="25">
        <f>B14+ 'Week 24'!E14</f>
        <v>123.6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24'!E15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92F0C-E85A-4338-8633-AEDACF4ADE19}">
  <dimension ref="A1:F16"/>
  <sheetViews>
    <sheetView zoomScale="85" zoomScaleNormal="85" workbookViewId="0">
      <selection activeCell="J14" sqref="J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294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0+2.8+3.8+3.8</f>
        <v>10.399999999999999</v>
      </c>
      <c r="C6" s="2">
        <f>B6-'Week 25'!B6</f>
        <v>-12.000000000000004</v>
      </c>
      <c r="D6" s="2">
        <f>'Week 25'!D6 - B6</f>
        <v>14.299999999999979</v>
      </c>
      <c r="E6" s="2">
        <f>B6+'Week 25'!E6</f>
        <v>165.7</v>
      </c>
    </row>
    <row r="7" spans="1:6" x14ac:dyDescent="0.3">
      <c r="A7" s="6" t="s">
        <v>30</v>
      </c>
      <c r="B7" s="6">
        <f>0+3.8</f>
        <v>3.8</v>
      </c>
      <c r="C7" s="6">
        <f>B7-'Week 25'!B7</f>
        <v>-18.600000000000001</v>
      </c>
      <c r="D7" s="6">
        <f>'Week 25'!D7 - B7</f>
        <v>74.499999999999943</v>
      </c>
      <c r="E7" s="6">
        <f>B7+'Week 25'!E7</f>
        <v>105.5</v>
      </c>
    </row>
    <row r="8" spans="1:6" x14ac:dyDescent="0.3">
      <c r="A8" s="2" t="s">
        <v>31</v>
      </c>
      <c r="B8" s="2">
        <f>0+2.8+3.8+3.8+6</f>
        <v>16.399999999999999</v>
      </c>
      <c r="C8" s="2">
        <f>B8-'Week 25'!B8</f>
        <v>-13.000000000000004</v>
      </c>
      <c r="D8" s="2">
        <f>'Week 25'!D8 - B8</f>
        <v>18.399999999999984</v>
      </c>
      <c r="E8" s="2">
        <f>B8+'Week 25'!E8</f>
        <v>161.6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0+8.3+8.3+2+3.8</f>
        <v>22.400000000000002</v>
      </c>
      <c r="D12" s="2">
        <f xml:space="preserve"> B12-C12</f>
        <v>-18.600000000000001</v>
      </c>
      <c r="E12" s="25">
        <f>B12+ 'Week 25'!E12</f>
        <v>112.49999999999999</v>
      </c>
      <c r="F12" s="2">
        <v>55</v>
      </c>
    </row>
    <row r="13" spans="1:6" x14ac:dyDescent="0.3">
      <c r="A13" s="6" t="s">
        <v>6</v>
      </c>
      <c r="B13" s="6">
        <f>6.6+3.8+3.8</f>
        <v>14.2</v>
      </c>
      <c r="C13" s="6">
        <f>0+8.3+8.3+2+3.8</f>
        <v>22.400000000000002</v>
      </c>
      <c r="D13" s="6">
        <f xml:space="preserve"> B13-C13</f>
        <v>-8.2000000000000028</v>
      </c>
      <c r="E13" s="6">
        <f>B13+ 'Week 25'!E13</f>
        <v>150.49999999999997</v>
      </c>
      <c r="F13" s="6">
        <v>80</v>
      </c>
    </row>
    <row r="14" spans="1:6" x14ac:dyDescent="0.3">
      <c r="A14" s="2" t="s">
        <v>7</v>
      </c>
      <c r="B14" s="2">
        <f>6.6-3.8+3.8+6</f>
        <v>12.6</v>
      </c>
      <c r="C14" s="2">
        <f>0+8.3+8.3+2+3.8+7</f>
        <v>29.400000000000002</v>
      </c>
      <c r="D14" s="2">
        <f xml:space="preserve"> B14-C14</f>
        <v>-16.800000000000004</v>
      </c>
      <c r="E14" s="25">
        <f>B14+ 'Week 25'!E14</f>
        <v>136.19999999999999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25'!E15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v>0</v>
      </c>
      <c r="D16" s="2">
        <f t="shared" si="0"/>
        <v>0</v>
      </c>
      <c r="E16" s="25">
        <f>B16+ 'Week 25'!E16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5BB2F-C8BA-49A9-A20F-D59362B306A2}">
  <dimension ref="A1:F16"/>
  <sheetViews>
    <sheetView zoomScale="85" zoomScaleNormal="85" workbookViewId="0">
      <selection activeCell="I14" sqref="I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316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0+2.8+4.9+3+3.8</f>
        <v>14.5</v>
      </c>
      <c r="C6" s="2">
        <f>B6-'Week 26'!B6</f>
        <v>4.1000000000000014</v>
      </c>
      <c r="D6" s="2">
        <f>'Week 26'!D6 - B6</f>
        <v>-0.20000000000002061</v>
      </c>
      <c r="E6" s="2">
        <f>B6+'Week 26'!E6</f>
        <v>180.2</v>
      </c>
    </row>
    <row r="7" spans="1:6" x14ac:dyDescent="0.3">
      <c r="A7" s="6" t="s">
        <v>30</v>
      </c>
      <c r="B7" s="6">
        <f>0+3.8</f>
        <v>3.8</v>
      </c>
      <c r="C7" s="6">
        <f>B7-'Week 26'!B7</f>
        <v>0</v>
      </c>
      <c r="D7" s="6">
        <f>'Week 26'!D7 - B7</f>
        <v>70.699999999999946</v>
      </c>
      <c r="E7" s="6">
        <f>B7+'Week 26'!E7</f>
        <v>109.3</v>
      </c>
    </row>
    <row r="8" spans="1:6" x14ac:dyDescent="0.3">
      <c r="A8" s="2" t="s">
        <v>31</v>
      </c>
      <c r="B8" s="2">
        <f>0+2.8+4.9+3+3.8</f>
        <v>14.5</v>
      </c>
      <c r="C8" s="2">
        <f>B8-'Week 26'!B8</f>
        <v>-1.8999999999999986</v>
      </c>
      <c r="D8" s="2">
        <f>'Week 26'!D8 - B8</f>
        <v>3.8999999999999844</v>
      </c>
      <c r="E8" s="2">
        <f>B8+'Week 26'!E8</f>
        <v>176.1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0+3.8</f>
        <v>3.8</v>
      </c>
      <c r="D12" s="2">
        <f xml:space="preserve"> B12-C12</f>
        <v>0</v>
      </c>
      <c r="E12" s="25">
        <f>B12+ 'Week 26'!E12</f>
        <v>116.29999999999998</v>
      </c>
      <c r="F12" s="2">
        <v>55</v>
      </c>
    </row>
    <row r="13" spans="1:6" x14ac:dyDescent="0.3">
      <c r="A13" s="6" t="s">
        <v>6</v>
      </c>
      <c r="B13" s="6">
        <f>0+2.8+4.9+3+3.8</f>
        <v>14.5</v>
      </c>
      <c r="C13" s="6">
        <f>6.6+3.8+3.8</f>
        <v>14.2</v>
      </c>
      <c r="D13" s="6">
        <f xml:space="preserve"> B13-C13</f>
        <v>0.30000000000000071</v>
      </c>
      <c r="E13" s="6">
        <f>B13+ 'Week 26'!E13</f>
        <v>164.99999999999997</v>
      </c>
      <c r="F13" s="6">
        <v>80</v>
      </c>
    </row>
    <row r="14" spans="1:6" x14ac:dyDescent="0.3">
      <c r="A14" s="2" t="s">
        <v>7</v>
      </c>
      <c r="B14" s="2">
        <f>0+2.8+4.9+3+3.8</f>
        <v>14.5</v>
      </c>
      <c r="C14" s="2">
        <f>6.6-3.8+3.8+6</f>
        <v>12.6</v>
      </c>
      <c r="D14" s="2">
        <f xml:space="preserve"> B14-C14</f>
        <v>1.9000000000000004</v>
      </c>
      <c r="E14" s="25">
        <f>B14+ 'Week 26'!E14</f>
        <v>150.69999999999999</v>
      </c>
      <c r="F14" s="2">
        <v>85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26'!E15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B6" sqref="B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1EE1-52CF-4246-9014-B87F8656BA15}">
  <dimension ref="A1:F16"/>
  <sheetViews>
    <sheetView zoomScale="85" zoomScaleNormal="85" workbookViewId="0">
      <selection activeCell="J17" sqref="J17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335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0+1+1.8+3.8</f>
        <v>6.6</v>
      </c>
      <c r="C6" s="2">
        <f>B6-'Week 27'!B6</f>
        <v>-7.9</v>
      </c>
      <c r="D6" s="2">
        <f>IF(  'Week 27'!D6 - B6 &gt; 0, 'Week 27'!D6 - B6, 0)</f>
        <v>0</v>
      </c>
      <c r="E6" s="2">
        <f>B6+'Week 27'!E6</f>
        <v>186.79999999999998</v>
      </c>
      <c r="F6" s="2">
        <f>IF(D6=0,  B6 - 'Week 27'!D6, 0)</f>
        <v>6.8000000000000203</v>
      </c>
    </row>
    <row r="7" spans="1:6" x14ac:dyDescent="0.3">
      <c r="A7" s="6" t="s">
        <v>30</v>
      </c>
      <c r="B7" s="6">
        <f>0+1</f>
        <v>1</v>
      </c>
      <c r="C7" s="6">
        <f>B7-'Week 27'!B7</f>
        <v>-2.8</v>
      </c>
      <c r="D7" s="77">
        <f>IF(  'Week 27'!D7 - B7 &gt; 0, 'Week 27'!D7 - B7, 0)</f>
        <v>69.699999999999946</v>
      </c>
      <c r="E7" s="77">
        <f>B7+'Week 27'!E7</f>
        <v>110.3</v>
      </c>
      <c r="F7" s="77">
        <f>IF(D7=0,  B7 - 'Week 27'!D7, 0)</f>
        <v>0</v>
      </c>
    </row>
    <row r="8" spans="1:6" x14ac:dyDescent="0.3">
      <c r="A8" s="2" t="s">
        <v>31</v>
      </c>
      <c r="B8" s="2">
        <f>0+1+1.8+3.8</f>
        <v>6.6</v>
      </c>
      <c r="C8" s="2">
        <f>B8-'Week 27'!B8</f>
        <v>-7.9</v>
      </c>
      <c r="D8" s="2">
        <f>IF(  'Week 27'!D8 - B8 &gt; 0, 'Week 27'!D8 - B8, 0)</f>
        <v>0</v>
      </c>
      <c r="E8" s="2">
        <f>B8+'Week 27'!E8</f>
        <v>182.7</v>
      </c>
      <c r="F8" s="2">
        <f>IF(D8=0,  B8 - 'Week 27'!D8, 0)</f>
        <v>2.7000000000000153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0+1</f>
        <v>1</v>
      </c>
      <c r="C12" s="2">
        <f>0+3.8</f>
        <v>3.8</v>
      </c>
      <c r="D12" s="2">
        <f xml:space="preserve"> B12-C12</f>
        <v>-2.8</v>
      </c>
      <c r="E12" s="25">
        <f>B12+ 'Week 27'!E12</f>
        <v>117.29999999999998</v>
      </c>
      <c r="F12" s="2">
        <v>55</v>
      </c>
    </row>
    <row r="13" spans="1:6" x14ac:dyDescent="0.3">
      <c r="A13" s="6" t="s">
        <v>6</v>
      </c>
      <c r="B13" s="6">
        <f>0+6.6</f>
        <v>6.6</v>
      </c>
      <c r="C13" s="6">
        <f>0+2.8+4.9+3+3.8</f>
        <v>14.5</v>
      </c>
      <c r="D13" s="6">
        <f xml:space="preserve"> B13-C13</f>
        <v>-7.9</v>
      </c>
      <c r="E13" s="6">
        <f>B13+ 'Week 27'!E13</f>
        <v>171.59999999999997</v>
      </c>
      <c r="F13" s="6">
        <v>90</v>
      </c>
    </row>
    <row r="14" spans="1:6" x14ac:dyDescent="0.3">
      <c r="A14" s="2" t="s">
        <v>7</v>
      </c>
      <c r="B14" s="2">
        <f>0+1+6.6</f>
        <v>7.6</v>
      </c>
      <c r="C14" s="2">
        <f>0+2.8+4.9+3+3.8</f>
        <v>14.5</v>
      </c>
      <c r="D14" s="2">
        <f xml:space="preserve"> B14-C14</f>
        <v>-6.9</v>
      </c>
      <c r="E14" s="25">
        <f>B14+ 'Week 27'!E14</f>
        <v>158.29999999999998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27'!E15</f>
        <v>17.66</v>
      </c>
      <c r="F15" s="6">
        <v>70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878-D471-4BEE-B0FC-042425A9629A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4" t="s">
        <v>344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0+1.5+3+5.7+4+8</f>
        <v>22.2</v>
      </c>
      <c r="C6" s="2">
        <f>B6-'Week 28'!B6</f>
        <v>15.6</v>
      </c>
      <c r="D6" s="2">
        <f>IF(  'Week 28'!D6 - B6 &gt; 0, 'Week 28'!D6 - B6, 0)</f>
        <v>0</v>
      </c>
      <c r="E6" s="2">
        <f>B6+'Week 28'!E6</f>
        <v>208.99999999999997</v>
      </c>
      <c r="F6" s="2">
        <f>IF(D6=0,  'Week 28'!F6 + B6, 0)</f>
        <v>29.000000000000021</v>
      </c>
    </row>
    <row r="7" spans="1:6" x14ac:dyDescent="0.3">
      <c r="A7" s="6" t="s">
        <v>30</v>
      </c>
      <c r="B7" s="6">
        <f>0</f>
        <v>0</v>
      </c>
      <c r="C7" s="77">
        <f>B7-'Week 28'!B7</f>
        <v>-1</v>
      </c>
      <c r="D7" s="77">
        <f>IF(  'Week 28'!D7 - B7 &gt; 0, 'Week 28'!D7 - B7, 0)</f>
        <v>69.699999999999946</v>
      </c>
      <c r="E7" s="77">
        <f>B7+'Week 28'!E7</f>
        <v>110.3</v>
      </c>
      <c r="F7" s="6">
        <f>IF(D7=0,  'Week 28'!F7 + B7, 0)</f>
        <v>0</v>
      </c>
    </row>
    <row r="8" spans="1:6" x14ac:dyDescent="0.3">
      <c r="A8" s="2" t="s">
        <v>31</v>
      </c>
      <c r="B8" s="2">
        <f>0+1.5+3+5.7+4+8+3</f>
        <v>25.2</v>
      </c>
      <c r="C8" s="2">
        <f>B8-'Week 28'!B8</f>
        <v>18.600000000000001</v>
      </c>
      <c r="D8" s="2">
        <f>IF(  'Week 28'!D8 - B8 &gt; 0, 'Week 28'!D8 - B8, 0)</f>
        <v>0</v>
      </c>
      <c r="E8" s="2">
        <f>B8+'Week 28'!E8</f>
        <v>207.89999999999998</v>
      </c>
      <c r="F8" s="2">
        <f>IF(D8=0,  'Week 28'!F8 + B8, 0)</f>
        <v>27.900000000000013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0+1</f>
        <v>1</v>
      </c>
      <c r="D12" s="2">
        <f xml:space="preserve"> B12-C12</f>
        <v>-1</v>
      </c>
      <c r="E12" s="25">
        <f>B12+ 'Week 28'!E12</f>
        <v>117.29999999999998</v>
      </c>
      <c r="F12" s="2">
        <v>55</v>
      </c>
    </row>
    <row r="13" spans="1:6" x14ac:dyDescent="0.3">
      <c r="A13" s="6" t="s">
        <v>6</v>
      </c>
      <c r="B13" s="6">
        <f>0+1.5+3+5.7+4+8</f>
        <v>22.2</v>
      </c>
      <c r="C13" s="6">
        <f>0+6.6</f>
        <v>6.6</v>
      </c>
      <c r="D13" s="6">
        <f xml:space="preserve"> B13-C13</f>
        <v>15.6</v>
      </c>
      <c r="E13" s="6">
        <f>B13+ 'Week 28'!E13</f>
        <v>193.79999999999995</v>
      </c>
      <c r="F13" s="6">
        <v>100</v>
      </c>
    </row>
    <row r="14" spans="1:6" x14ac:dyDescent="0.3">
      <c r="A14" s="2" t="s">
        <v>7</v>
      </c>
      <c r="B14" s="2">
        <f>0+1+0.5+3+5.7+4+8+3</f>
        <v>25.2</v>
      </c>
      <c r="C14" s="2">
        <f>0+1+6.6</f>
        <v>7.6</v>
      </c>
      <c r="D14" s="2">
        <f xml:space="preserve"> B14-C14</f>
        <v>17.600000000000001</v>
      </c>
      <c r="E14" s="25">
        <f>B14+ 'Week 28'!E14</f>
        <v>183.49999999999997</v>
      </c>
      <c r="F14" s="2">
        <v>90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28'!E15</f>
        <v>17.66</v>
      </c>
      <c r="F15" s="6">
        <v>80</v>
      </c>
    </row>
    <row r="16" spans="1:6" x14ac:dyDescent="0.3">
      <c r="A16" s="2" t="s">
        <v>23</v>
      </c>
      <c r="B16" s="2">
        <f>0</f>
        <v>0</v>
      </c>
      <c r="C16" s="2">
        <f>0</f>
        <v>0</v>
      </c>
      <c r="D16" s="2">
        <f t="shared" si="0"/>
        <v>0</v>
      </c>
      <c r="E16" s="25">
        <f>B16+ 'Week 28'!E16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59BA6-8500-482D-BD2C-867E129E2FAD}">
  <dimension ref="A1:F16"/>
  <sheetViews>
    <sheetView zoomScale="85" zoomScaleNormal="85" workbookViewId="0">
      <selection activeCell="L14" sqref="L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0+2</f>
        <v>2</v>
      </c>
      <c r="C6" s="2">
        <f>B6-'Week 29'!B6</f>
        <v>-20.2</v>
      </c>
      <c r="D6" s="2">
        <f>IF(  'Week 29'!D6 - B6 &gt; 0, 'Week 29'!D6 - B6, 0)</f>
        <v>0</v>
      </c>
      <c r="E6" s="2">
        <f>B6+'Week 29'!E6</f>
        <v>210.99999999999997</v>
      </c>
      <c r="F6" s="2">
        <f>IF(D6=0,  'Week 29'!F6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29'!B7</f>
        <v>0</v>
      </c>
      <c r="D7" s="77">
        <f>IF(  'Week 29'!D7 - B7 &gt; 0, 'Week 29'!D7 - B7, 0)</f>
        <v>69.699999999999946</v>
      </c>
      <c r="E7" s="77">
        <f>B7+'Week 29'!E7</f>
        <v>110.3</v>
      </c>
      <c r="F7" s="77">
        <f>IF(D7=0,  'Week 29'!F7 + B7, 0)</f>
        <v>0</v>
      </c>
    </row>
    <row r="8" spans="1:6" x14ac:dyDescent="0.3">
      <c r="A8" s="2" t="s">
        <v>31</v>
      </c>
      <c r="B8" s="2">
        <f>0+6.5</f>
        <v>6.5</v>
      </c>
      <c r="C8" s="2">
        <f>B8-'Week 29'!B8</f>
        <v>-18.7</v>
      </c>
      <c r="D8" s="2">
        <f>IF(  'Week 29'!D8 - B8 &gt; 0, 'Week 29'!D8 - B8, 0)</f>
        <v>0</v>
      </c>
      <c r="E8" s="2">
        <f>B8+'Week 29'!E8</f>
        <v>214.39999999999998</v>
      </c>
      <c r="F8" s="2">
        <f>IF(D8=0,  'Week 29'!F8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29'!E12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0+1.5+3+5.7+4+8</f>
        <v>22.2</v>
      </c>
      <c r="D13" s="6">
        <f xml:space="preserve"> B13-C13</f>
        <v>-22.2</v>
      </c>
      <c r="E13" s="77">
        <f>B13+ 'Week 29'!E13</f>
        <v>193.79999999999995</v>
      </c>
      <c r="F13" s="6">
        <v>100</v>
      </c>
    </row>
    <row r="14" spans="1:6" x14ac:dyDescent="0.3">
      <c r="A14" s="2" t="s">
        <v>7</v>
      </c>
      <c r="B14" s="2">
        <f>0+6.5</f>
        <v>6.5</v>
      </c>
      <c r="C14" s="2">
        <f>0+1+0.5+3+5.7+4+8+3</f>
        <v>25.2</v>
      </c>
      <c r="D14" s="2">
        <f xml:space="preserve"> B14-C14</f>
        <v>-18.7</v>
      </c>
      <c r="E14" s="25">
        <f>B14+ 'Week 29'!E14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29'!E15</f>
        <v>17.66</v>
      </c>
      <c r="F15" s="6">
        <v>100</v>
      </c>
    </row>
    <row r="16" spans="1:6" x14ac:dyDescent="0.3">
      <c r="A16" s="2" t="s">
        <v>23</v>
      </c>
      <c r="B16" s="2">
        <f>0+2</f>
        <v>2</v>
      </c>
      <c r="C16" s="2">
        <f>0</f>
        <v>0</v>
      </c>
      <c r="D16" s="2">
        <f t="shared" si="0"/>
        <v>2</v>
      </c>
      <c r="E16" s="25">
        <f>B16+ 'Week 29'!E16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04D2-2ED9-431D-98C7-7A035C6BD270}">
  <dimension ref="A1:F16"/>
  <sheetViews>
    <sheetView zoomScale="85" zoomScaleNormal="85" workbookViewId="0">
      <selection activeCell="I9" sqref="I9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4.5546875" customWidth="1"/>
  </cols>
  <sheetData>
    <row r="1" spans="1:6" x14ac:dyDescent="0.3">
      <c r="A1" s="3" t="s">
        <v>4</v>
      </c>
      <c r="B1" s="5"/>
      <c r="C1" s="4" t="s">
        <v>0</v>
      </c>
      <c r="D1" s="86" t="s">
        <v>366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  <c r="F5" s="4" t="s">
        <v>342</v>
      </c>
    </row>
    <row r="6" spans="1:6" x14ac:dyDescent="0.3">
      <c r="A6" s="2" t="s">
        <v>29</v>
      </c>
      <c r="B6" s="2">
        <f>0</f>
        <v>0</v>
      </c>
      <c r="C6" s="2">
        <f>B6-'Week 30'!B6</f>
        <v>-2</v>
      </c>
      <c r="D6" s="2">
        <f>IF(  'Week 30'!D6 - B6 &gt; 0, 'Week 30'!D6 - B6, 0)</f>
        <v>0</v>
      </c>
      <c r="E6" s="2">
        <f>B6+'Week 30'!E6</f>
        <v>210.99999999999997</v>
      </c>
      <c r="F6" s="2">
        <f>IF(D6=0,  'Week 30'!F6 + B6, 0)</f>
        <v>31.000000000000021</v>
      </c>
    </row>
    <row r="7" spans="1:6" x14ac:dyDescent="0.3">
      <c r="A7" s="6" t="s">
        <v>30</v>
      </c>
      <c r="B7" s="6">
        <f>0</f>
        <v>0</v>
      </c>
      <c r="C7" s="77">
        <f>B7-'Week 30'!B7</f>
        <v>0</v>
      </c>
      <c r="D7" s="77">
        <f>IF(  'Week 30'!D7 - B7 &gt; 0, 'Week 30'!D7 - B7, 0)</f>
        <v>69.699999999999946</v>
      </c>
      <c r="E7" s="77">
        <f>B7+'Week 30'!E7</f>
        <v>110.3</v>
      </c>
      <c r="F7" s="77">
        <f>IF(D7=0,  'Week 30'!F7 + B7, 0)</f>
        <v>0</v>
      </c>
    </row>
    <row r="8" spans="1:6" x14ac:dyDescent="0.3">
      <c r="A8" s="2" t="s">
        <v>31</v>
      </c>
      <c r="B8" s="2">
        <f>0</f>
        <v>0</v>
      </c>
      <c r="C8" s="2">
        <f>B8-'Week 30'!B8</f>
        <v>-6.5</v>
      </c>
      <c r="D8" s="2">
        <f>IF(  'Week 30'!D8 - B8 &gt; 0, 'Week 30'!D8 - B8, 0)</f>
        <v>0</v>
      </c>
      <c r="E8" s="2">
        <f>B8+'Week 30'!E8</f>
        <v>214.39999999999998</v>
      </c>
      <c r="F8" s="2">
        <f>IF(D8=0,  'Week 30'!F8 + B8, 0)</f>
        <v>34.400000000000013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30'!E12</f>
        <v>117.29999999999998</v>
      </c>
      <c r="F12" s="2">
        <v>55</v>
      </c>
    </row>
    <row r="13" spans="1:6" x14ac:dyDescent="0.3">
      <c r="A13" s="6" t="s">
        <v>6</v>
      </c>
      <c r="B13" s="6">
        <f>0</f>
        <v>0</v>
      </c>
      <c r="C13" s="6">
        <f>0</f>
        <v>0</v>
      </c>
      <c r="D13" s="6">
        <f xml:space="preserve"> B13-C13</f>
        <v>0</v>
      </c>
      <c r="E13" s="77">
        <f>B13+ 'Week 30'!E13</f>
        <v>193.79999999999995</v>
      </c>
      <c r="F13" s="6">
        <v>100</v>
      </c>
    </row>
    <row r="14" spans="1:6" x14ac:dyDescent="0.3">
      <c r="A14" s="2" t="s">
        <v>7</v>
      </c>
      <c r="B14" s="2">
        <f>0</f>
        <v>0</v>
      </c>
      <c r="C14" s="2">
        <f>0+6.5</f>
        <v>6.5</v>
      </c>
      <c r="D14" s="2">
        <f xml:space="preserve"> B14-C14</f>
        <v>-6.5</v>
      </c>
      <c r="E14" s="25">
        <f>B14+ 'Week 30'!E14</f>
        <v>189.99999999999997</v>
      </c>
      <c r="F14" s="2">
        <v>100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77">
        <f>B15+ 'Week 30'!E15</f>
        <v>17.66</v>
      </c>
      <c r="F15" s="6">
        <v>100</v>
      </c>
    </row>
    <row r="16" spans="1:6" x14ac:dyDescent="0.3">
      <c r="A16" s="2" t="s">
        <v>23</v>
      </c>
      <c r="B16" s="2">
        <f>0</f>
        <v>0</v>
      </c>
      <c r="C16" s="2">
        <f>0+2</f>
        <v>2</v>
      </c>
      <c r="D16" s="2">
        <f t="shared" si="0"/>
        <v>-2</v>
      </c>
      <c r="E16" s="25">
        <f>B16+ 'Week 30'!E16</f>
        <v>2</v>
      </c>
      <c r="F16" s="2">
        <v>80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E6" sqref="E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33</vt:i4>
      </vt:variant>
    </vt:vector>
  </HeadingPairs>
  <TitlesOfParts>
    <vt:vector size="33" baseType="lpstr">
      <vt:lpstr>AZE</vt:lpstr>
      <vt:lpstr>Wochenaufzeichnung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2024-04-01T16:33:30Z</dcterms:modified>
</cp:coreProperties>
</file>