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7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0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1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2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23.xml" ContentType="application/vnd.openxmlformats-officedocument.drawing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4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25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26.xml" ContentType="application/vnd.openxmlformats-officedocument.drawing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27.xml" ContentType="application/vnd.openxmlformats-officedocument.drawing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6D00DAA8-46E9-4233-8C69-BB9946708D48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  <sheet name="Week 26" sheetId="42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2" l="1"/>
  <c r="E8" i="42" s="1"/>
  <c r="B6" i="42"/>
  <c r="E174" i="12"/>
  <c r="E173" i="12"/>
  <c r="I26" i="41"/>
  <c r="H26" i="41"/>
  <c r="G26" i="41"/>
  <c r="E26" i="41"/>
  <c r="B7" i="42"/>
  <c r="D7" i="42"/>
  <c r="E16" i="42"/>
  <c r="E15" i="42"/>
  <c r="E14" i="42"/>
  <c r="E13" i="42"/>
  <c r="E12" i="42"/>
  <c r="E6" i="42"/>
  <c r="D8" i="42"/>
  <c r="D6" i="42"/>
  <c r="C6" i="42"/>
  <c r="B14" i="42"/>
  <c r="B13" i="42"/>
  <c r="B12" i="42"/>
  <c r="C14" i="42"/>
  <c r="C13" i="42"/>
  <c r="C12" i="42"/>
  <c r="B16" i="42"/>
  <c r="C15" i="42"/>
  <c r="B15" i="42"/>
  <c r="D14" i="42"/>
  <c r="D13" i="42"/>
  <c r="D12" i="42"/>
  <c r="B14" i="40"/>
  <c r="B8" i="40"/>
  <c r="E171" i="12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E14" i="40"/>
  <c r="B13" i="40"/>
  <c r="E13" i="40" s="1"/>
  <c r="B12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C8" i="42" l="1"/>
  <c r="E7" i="42"/>
  <c r="C7" i="42"/>
  <c r="D15" i="42"/>
  <c r="D16" i="42"/>
  <c r="E7" i="40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<sst xmlns="http://schemas.openxmlformats.org/spreadsheetml/2006/main" count="1249" uniqueCount="302">
  <si>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</si>
  <si>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</si>
  <si>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</si>
  <si>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</si>
  <si>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</si>
  <si>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</si>
  <si>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</si>
  <si>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</si>
  <si>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</si>
  <si>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</si>
  <si>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</si>
  <si>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</si>
  <si>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</si>
  <si>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</si>
  <si>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</si>
  <si>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</si>
  <si>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</si>
  <si>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</si>
  <si>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</si>
  <si>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</si>
  <si>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</si>
  <si>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</si>
  <si>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</si>
  <si>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</si>
  <si>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</si>
  <si>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</si>
  <si>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</si>
  <si>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</si>
  <si>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</si>
  <si>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</si>
  <si>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</si>
  <si>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</si>
  <si>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</si>
  <si>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</si>
  <si>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</si>
  <si>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</si>
  <si>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</si>
  <si>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</si>
  <si>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</si>
  <si>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</si>
  <si>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</si>
  <si>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</si>
  <si>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</si>
  <si>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</si>
  <si>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</si>
  <si>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</si>
  <si>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</si>
  <si>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</si>
  <si>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</si>
  <si>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</si>
  <si>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</si>
  <si>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</si>
  <si>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</si>
  <si>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</si>
  <si>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</si>
  <si>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</si>
  <si>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</si>
  <si>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</si>
  <si>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</si>
  <si>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</si>
  <si>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</si>
  <si>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</si>
  <si>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</si>
  <si>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</si>
  <si>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</si>
  <si>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</si>
  <si>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</si>
  <si>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</si>
  <si>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</si>
  <si>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</si>
  <si>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</si>
  <si>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</si>
  <si>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</si>
  <si>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</si>
  <si>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</si>
  <si>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</si>
  <si>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</si>
  <si>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</si>
  <si>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</si>
  <si>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</si>
  <si>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</si>
  <si>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</si>
  <si>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</si>
  <si>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</si>
  <si>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</si>
  <si>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</si>
  <si>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</si>
  <si>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</si>
  <si>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</si>
  <si>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</si>
  <si>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</si>
  <si>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</si>
  <si>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</si>
  <si>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</si>
  <si>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</si>
  <si>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</si>
  <si>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</si>
  <si>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</si>
  <si>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</si>
  <si>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</si>
  <si>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</si>
  <si>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</si>
  <si>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</si>
  <si>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</si>
  <si>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</si>
  <si>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</si>
  <si>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</si>
  <si>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</si>
  <si>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</si>
  <si>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</si>
  <si>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</si>
  <si>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</si>
  <si>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</si>
  <si>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</si>
  <si>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</si>
  <si>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</si>
  <si>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</si>
  <si>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</si>
  <si>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</si>
  <si>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</si>
  <si>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</si>
  <si>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</si>
  <si>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</si>
  <si>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</si>
  <si>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</si>
  <si>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</si>
  <si>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</si>
  <si>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</si>
  <si>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</si>
  <si>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</si>
  <si>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</si>
  <si>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</si>
  <si>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</si>
  <si>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</si>
  <si>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</si>
  <si>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</si>
  <si>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</si>
  <si>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</si>
  <si>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</si>
  <si>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</si>
  <si>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</si>
  <si>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</si>
  <si>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</si>
  <si>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</si>
  <si>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</si>
  <si>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</si>
  <si>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</si>
  <si>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</si>
  <si>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</si>
  <si>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</si>
  <si>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</si>
  <si>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</si>
  <si>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</si>
  <si>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</si>
  <si>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</si>
  <si>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</si>
  <si>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</si>
  <si>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</si>
  <si>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</si>
  <si>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</si>
  <si>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</si>
  <si>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</si>
  <si>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</si>
  <si>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</si>
  <si>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</si>
  <si>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</si>
  <si>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</si>
  <si>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</si>
  <si>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</si>
  <si>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</si>
  <si>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</si>
  <si>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</si>
  <si>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</si>
  <si>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</si>
  <si>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</si>
  <si>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</si>
  <si>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</si>
  <si>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</si>
  <si>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</si>
  <si>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</si>
  <si>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</si>
  <si>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</si>
  <si>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</si>
  <si>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</si>
  <si>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</si>
  <si>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</si>
  <si>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</si>
  <si>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</si>
  <si>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</si>
  <si>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</si>
  <si>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</si>
  <si>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</si>
  <si>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</si>
  <si>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</si>
  <si>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</si>
  <si>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</si>
  <si>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</si>
  <si>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</si>
  <si>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</si>
  <si>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</si>
  <si>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</si>
  <si>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</si>
  <si>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</si>
  <si>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</si>
  <si>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</si>
  <si>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</si>
  <si>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</si>
  <si>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</si>
  <si>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</si>
  <si>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</si>
  <si>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</si>
  <si>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</si>
  <si>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</si>
  <si>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</si>
  <si>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</si>
  <si>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</si>
  <si>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</si>
  <si>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</si>
  <si>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</si>
  <si>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</si>
  <si>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</si>
  <si>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</si>
  <si>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</si>
  <si>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</si>
  <si>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</si>
  <si>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</si>
  <si>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</si>
  <si>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</si>
  <si>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</si>
  <si>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</si>
  <si>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</si>
  <si>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</si>
  <si>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</si>
  <si>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</si>
  <si>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</si>
  <si>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</si>
  <si>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</si>
  <si>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</si>
  <si>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</si>
  <si>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</si>
  <si>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</si>
  <si>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</si>
  <si>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</si>
  <si>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</si>
  <si>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</si>
  <si>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</si>
  <si>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</si>
  <si>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</si>
  <si>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</si>
  <si>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</si>
  <si>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</si>
  <si>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</si>
  <si>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</si>
  <si>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</si>
  <si>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</si>
  <si>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</si>
  <si>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</si>
  <si>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</si>
  <si>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</si>
  <si>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</si>
  <si>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</si>
  <si>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</si>
  <si>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</si>
  <si>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</si>
  <si>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</si>
  <si>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</si>
  <si>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</si>
  <si>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</si>
  <si>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</si>
  <si>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</si>
  <si>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</si>
  <si>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</si>
  <si>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</si>
  <si>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</si>
  <si>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</si>
  <si>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</si>
  <si>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</si>
  <si>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</si>
  <si>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</si>
  <si>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</si>
  <si>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</si>
  <si>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</si>
  <si>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</si>
  <si>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</si>
  <si>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</si>
  <si>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</si>
  <si>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</si>
  <si>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</si>
  <si>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</si>
  <si>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</si>
  <si>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</si>
  <si>
    <t>Serverbug behoben</t>
  </si>
  <si>
    <t>In der Schule mit Roboter testen</t>
  </si>
  <si>
    <t>Week 26</t>
  </si>
  <si>
    <t>26.02.2024 - 03.03.2024</t>
  </si>
  <si>
    <t>1. Semester</t>
  </si>
  <si>
    <t>2. Semester</t>
  </si>
  <si>
    <t>26.02.2024 - 29.02.2024</t>
  </si>
  <si>
    <t>PCB bei Prof. Helfer ätzen lassen, lebensnotwendige Gespräche mit Wayßmaier</t>
  </si>
  <si>
    <t>Server "neu"-aufgesetzt mit geringeren Delay -&gt; 10 Fps Graph</t>
  </si>
  <si>
    <t>Do 29.02 zur Werkstätte gehen, optional: Wayßmaier ausweichen</t>
  </si>
  <si>
    <t>System mit Controller-PCB 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</si>
</sst>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erstes</a:t>
            </a:r>
            <a:r>
              <a:rPr lang="en-US" baseline="0"/>
              <a:t> Semester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9-453F-A86A-12BA371E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9-453F-A86A-12BA371E7AAD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26'!$D$6,'Week 26'!$E$6)</c:f>
              <c:numCache>
                <c:formatCode>General</c:formatCode>
                <c:ptCount val="2"/>
                <c:pt idx="0">
                  <c:v>21.899999999999977</c:v>
                </c:pt>
                <c:pt idx="1">
                  <c:v>158.1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9-453F-A86A-12BA371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158-8E9B-9520BA53C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158-8E9B-9520BA53C567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26'!$D$7,'Week 26'!$E$7)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B-4158-8E9B-9520BA53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D-49EB-B8F1-F2B343F9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D-49EB-B8F1-F2B343F9B34F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26'!$D$8,'Week 26'!$E$8)</c:f>
              <c:numCache>
                <c:formatCode>General</c:formatCode>
                <c:ptCount val="2"/>
                <c:pt idx="0">
                  <c:v>31.999999999999982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D-49EB-B8F1-F2B343F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26'!$F$12:$F$16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8E5-9D61-E3E6ED0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4" Type="http://schemas.openxmlformats.org/officeDocument/2006/relationships/chart" Target="../charts/chart77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4" Type="http://schemas.openxmlformats.org/officeDocument/2006/relationships/chart" Target="../charts/chart8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4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4" Type="http://schemas.openxmlformats.org/officeDocument/2006/relationships/chart" Target="../charts/chart8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4" Type="http://schemas.openxmlformats.org/officeDocument/2006/relationships/chart" Target="../charts/chart8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4" Type="http://schemas.openxmlformats.org/officeDocument/2006/relationships/chart" Target="../charts/chart9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0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4" Type="http://schemas.openxmlformats.org/officeDocument/2006/relationships/chart" Target="../charts/chart10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Relationship Id="rId4" Type="http://schemas.openxmlformats.org/officeDocument/2006/relationships/chart" Target="../charts/chart10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0F5ED9-BC88-4C48-B80D-C0FA0372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DCA80F-B305-4666-A067-60863A50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3A7FDA-6FE4-4164-9A9B-07AA1EC7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8280CD-6647-4A03-A133-18000728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74"/>
  <sheetViews>
    <sheetView tabSelected="1" zoomScale="85" zoomScaleNormal="85" workbookViewId="0">
      <selection activeCell="F183" sqref="F183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1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1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1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1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1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1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1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1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1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1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1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hidden="1" outlineLevel="1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hidden="1" outlineLevel="1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hidden="1" outlineLevel="1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hidden="1" outlineLevel="1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1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hidden="1" outlineLevel="1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hidden="1" outlineLevel="1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hidden="1" outlineLevel="1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hidden="1" outlineLevel="1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hidden="1" outlineLevel="1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hidden="1" outlineLevel="1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hidden="1" outlineLevel="1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hidden="1" outlineLevel="1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  <row r="171" spans="1:8" hidden="1" outlineLevel="1" x14ac:dyDescent="0.3">
      <c r="A171" s="39">
        <v>45346</v>
      </c>
      <c r="B171" s="25" t="s">
        <v>31</v>
      </c>
      <c r="C171" s="40">
        <v>0.375</v>
      </c>
      <c r="D171" s="40">
        <v>0.66666666666666663</v>
      </c>
      <c r="E171" s="40">
        <f t="shared" si="13"/>
        <v>0.29166666666666663</v>
      </c>
      <c r="F171" s="71" t="s">
        <v>291</v>
      </c>
      <c r="G171" s="25" t="s">
        <v>7</v>
      </c>
      <c r="H171" s="25" t="s">
        <v>292</v>
      </c>
    </row>
    <row r="172" spans="1:8" collapsed="1" x14ac:dyDescent="0.3">
      <c r="A172" s="47" t="s">
        <v>293</v>
      </c>
      <c r="B172" s="46"/>
      <c r="C172" s="46"/>
      <c r="D172" s="46"/>
      <c r="E172" s="46"/>
      <c r="F172" s="46"/>
      <c r="G172" s="46"/>
      <c r="H172" s="48" t="s">
        <v>297</v>
      </c>
    </row>
    <row r="173" spans="1:8" ht="43.2" x14ac:dyDescent="0.3">
      <c r="A173" s="34">
        <v>45350</v>
      </c>
      <c r="B173" s="2" t="s">
        <v>29</v>
      </c>
      <c r="C173" s="35">
        <v>0.52777777777777779</v>
      </c>
      <c r="D173" s="35">
        <v>0.63888888888888895</v>
      </c>
      <c r="E173" s="35">
        <f>D173-C173</f>
        <v>0.11111111111111116</v>
      </c>
      <c r="F173" s="45" t="s">
        <v>298</v>
      </c>
      <c r="G173" s="2" t="s">
        <v>6</v>
      </c>
      <c r="H173" s="45" t="s">
        <v>300</v>
      </c>
    </row>
    <row r="174" spans="1:8" ht="28.8" x14ac:dyDescent="0.3">
      <c r="A174" s="36">
        <v>45350</v>
      </c>
      <c r="B174" s="17" t="s">
        <v>31</v>
      </c>
      <c r="C174" s="37">
        <v>0.52777777777777779</v>
      </c>
      <c r="D174" s="37">
        <v>0.63888888888888895</v>
      </c>
      <c r="E174" s="37">
        <f>D174-C174</f>
        <v>0.11111111111111116</v>
      </c>
      <c r="F174" s="54" t="s">
        <v>299</v>
      </c>
      <c r="G174" s="17" t="s">
        <v>7</v>
      </c>
      <c r="H174" s="17" t="s">
        <v>301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26"/>
  <sheetViews>
    <sheetView zoomScaleNormal="100" workbookViewId="0">
      <selection activeCell="A11" sqref="A11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1"/>
    </row>
    <row r="2" spans="1:10" x14ac:dyDescent="0.3">
      <c r="A2" s="78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79">
        <v>2</v>
      </c>
      <c r="B3" s="77">
        <v>5.7</v>
      </c>
      <c r="C3" s="77">
        <v>4.8</v>
      </c>
      <c r="D3" s="77">
        <v>4.8</v>
      </c>
      <c r="E3" s="77">
        <f t="shared" ref="E3:E26" si="0">SUM(B3:D3)</f>
        <v>15.3</v>
      </c>
      <c r="G3" s="2">
        <f>SUM($B$2:B3)</f>
        <v>10.7</v>
      </c>
      <c r="H3" s="2">
        <f>SUM($C$2:C3)</f>
        <v>8.6</v>
      </c>
      <c r="I3" s="2">
        <f>SUM($D$2:D3)</f>
        <v>8.6</v>
      </c>
    </row>
    <row r="4" spans="1:10" x14ac:dyDescent="0.3">
      <c r="A4" s="78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79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2">
        <f>SUM($B$2:B5)</f>
        <v>28.099999999999998</v>
      </c>
      <c r="H5" s="2">
        <f>SUM($C$2:C5)</f>
        <v>26.200000000000003</v>
      </c>
      <c r="I5" s="2">
        <f>SUM($D$2:D5)</f>
        <v>23.9</v>
      </c>
    </row>
    <row r="6" spans="1:10" x14ac:dyDescent="0.3">
      <c r="A6" s="78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79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2">
        <f>SUM($B$2:B7)</f>
        <v>42.899999999999991</v>
      </c>
      <c r="H7" s="2">
        <f>SUM($C$2:C7)</f>
        <v>32</v>
      </c>
      <c r="I7" s="2">
        <f>SUM($D$2:D7)</f>
        <v>36.199999999999996</v>
      </c>
    </row>
    <row r="8" spans="1:10" x14ac:dyDescent="0.3">
      <c r="A8" s="78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79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2">
        <f>SUM($B$2:B9)</f>
        <v>53.699999999999989</v>
      </c>
      <c r="H9" s="2">
        <f>SUM($C$2:C9)</f>
        <v>35.799999999999997</v>
      </c>
      <c r="I9" s="2">
        <f>SUM($D$2:D9)</f>
        <v>41.999999999999993</v>
      </c>
    </row>
    <row r="10" spans="1:10" x14ac:dyDescent="0.3">
      <c r="A10" s="78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79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2">
        <f>SUM($B$2:B11)</f>
        <v>70.199999999999989</v>
      </c>
      <c r="H11" s="2">
        <f>SUM($C$2:C11)</f>
        <v>42.099999999999994</v>
      </c>
      <c r="I11" s="2">
        <f>SUM($D$2:D11)</f>
        <v>52.8</v>
      </c>
    </row>
    <row r="12" spans="1:10" x14ac:dyDescent="0.3">
      <c r="A12" s="78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79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2">
        <f>SUM($B$2:B13)</f>
        <v>76.499999999999986</v>
      </c>
      <c r="H13" s="2">
        <f>SUM($C$2:C13)</f>
        <v>49.899999999999991</v>
      </c>
      <c r="I13" s="2">
        <f>SUM($D$2:D13)</f>
        <v>62.599999999999994</v>
      </c>
    </row>
    <row r="14" spans="1:10" x14ac:dyDescent="0.3">
      <c r="A14" s="78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79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2">
        <f>SUM($B$2:B15)</f>
        <v>83.09999999999998</v>
      </c>
      <c r="H15" s="2">
        <f>SUM($C$2:C15)</f>
        <v>54.999999999999993</v>
      </c>
      <c r="I15" s="2">
        <f>SUM($D$2:D15)</f>
        <v>70.899999999999991</v>
      </c>
    </row>
    <row r="16" spans="1:10" x14ac:dyDescent="0.3">
      <c r="A16" s="78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79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2">
        <f>SUM($B$2:B17)</f>
        <v>89.09999999999998</v>
      </c>
      <c r="H17" s="2">
        <f>SUM($C$2:C17)</f>
        <v>60.999999999999993</v>
      </c>
      <c r="I17" s="2">
        <f>SUM($D$2:D17)</f>
        <v>76.899999999999991</v>
      </c>
    </row>
    <row r="18" spans="1:9" x14ac:dyDescent="0.3">
      <c r="A18" s="78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79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2">
        <f>SUM($B$2:B19)</f>
        <v>100.99999999999999</v>
      </c>
      <c r="H19" s="2">
        <f>SUM($C$2:C19)</f>
        <v>60.999999999999993</v>
      </c>
      <c r="I19" s="2">
        <f>SUM($D$2:D19)</f>
        <v>76.899999999999991</v>
      </c>
    </row>
    <row r="20" spans="1:9" x14ac:dyDescent="0.3">
      <c r="A20" s="78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79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2">
        <f>SUM($B$2:B21)</f>
        <v>110.89999999999999</v>
      </c>
      <c r="H21" s="2">
        <f>SUM($C$2:C21)</f>
        <v>69.8</v>
      </c>
      <c r="I21" s="2">
        <f>SUM($D$2:D21)</f>
        <v>89.999999999999986</v>
      </c>
    </row>
    <row r="22" spans="1:9" x14ac:dyDescent="0.3">
      <c r="A22" s="78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79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F23" t="s">
        <v>295</v>
      </c>
      <c r="G23" s="2">
        <f>SUM($B$2:B23)</f>
        <v>120.39999999999999</v>
      </c>
      <c r="H23" s="2">
        <f>SUM($C$2:C23)</f>
        <v>79.199999999999989</v>
      </c>
      <c r="I23" s="2">
        <f>SUM($D$2:D23)</f>
        <v>105.79999999999998</v>
      </c>
    </row>
    <row r="24" spans="1:9" x14ac:dyDescent="0.3">
      <c r="A24" s="78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F24" t="s">
        <v>296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79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2">
        <f>SUM($B$2:B25)</f>
        <v>132.89999999999998</v>
      </c>
      <c r="H25" s="2">
        <f>SUM($C$2:C25)</f>
        <v>79.199999999999989</v>
      </c>
      <c r="I25" s="2">
        <f>SUM($D$2:D25)</f>
        <v>115.79999999999998</v>
      </c>
    </row>
    <row r="26" spans="1:9" x14ac:dyDescent="0.3">
      <c r="A26" s="78">
        <v>25</v>
      </c>
      <c r="B26" s="2">
        <v>22.4</v>
      </c>
      <c r="C26" s="2">
        <v>22.4</v>
      </c>
      <c r="D26" s="2">
        <v>29.4</v>
      </c>
      <c r="E26" s="2">
        <f t="shared" si="0"/>
        <v>74.199999999999989</v>
      </c>
      <c r="G26" s="2">
        <f>SUM($B$2:B26)</f>
        <v>155.29999999999998</v>
      </c>
      <c r="H26" s="2">
        <f>SUM($C$2:C26)</f>
        <v>101.6</v>
      </c>
      <c r="I26" s="2">
        <f>SUM($D$2:D26)</f>
        <v>145.19999999999999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0+8.3+8.3+2+3.8+7</f>
        <v>29.400000000000002</v>
      </c>
      <c r="C8" s="2">
        <f>B8-'Week 24'!B8</f>
        <v>19.400000000000002</v>
      </c>
      <c r="D8" s="2">
        <f>'Week 24'!D8 - B8</f>
        <v>34.799999999999983</v>
      </c>
      <c r="E8" s="2">
        <f>B8+'Week 24'!E8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0+8.3+8.3+2+3.8+7</f>
        <v>29.400000000000002</v>
      </c>
      <c r="C14" s="2">
        <f>0+6.2+3.8</f>
        <v>10</v>
      </c>
      <c r="D14" s="2">
        <f xml:space="preserve"> B14-C14</f>
        <v>19.400000000000002</v>
      </c>
      <c r="E14" s="25">
        <f>B14+ 'Week 24'!E14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2F0C-E85A-4338-8633-AEDACF4ADE19}">
  <dimension ref="A1:F16"/>
  <sheetViews>
    <sheetView zoomScale="85" zoomScaleNormal="85" workbookViewId="0">
      <selection activeCell="B9" sqref="B9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294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</f>
        <v>2.8</v>
      </c>
      <c r="C6" s="2">
        <f>B6-'Week 25'!B6</f>
        <v>-19.600000000000001</v>
      </c>
      <c r="D6" s="2">
        <f>'Week 25'!D6 - B6</f>
        <v>21.899999999999977</v>
      </c>
      <c r="E6" s="2">
        <f>B6+'Week 25'!E6</f>
        <v>158.1</v>
      </c>
    </row>
    <row r="7" spans="1:6" x14ac:dyDescent="0.3">
      <c r="A7" s="6" t="s">
        <v>30</v>
      </c>
      <c r="B7" s="6">
        <f>0</f>
        <v>0</v>
      </c>
      <c r="C7" s="6">
        <f>B7-'Week 25'!B7</f>
        <v>-22.400000000000002</v>
      </c>
      <c r="D7" s="6">
        <f>'Week 25'!D7 - B7</f>
        <v>78.29999999999994</v>
      </c>
      <c r="E7" s="6">
        <f>B7+'Week 25'!E7</f>
        <v>101.7</v>
      </c>
    </row>
    <row r="8" spans="1:6" x14ac:dyDescent="0.3">
      <c r="A8" s="2" t="s">
        <v>31</v>
      </c>
      <c r="B8" s="2">
        <f>0+2.8</f>
        <v>2.8</v>
      </c>
      <c r="C8" s="2">
        <f>B8-'Week 25'!B8</f>
        <v>-26.6</v>
      </c>
      <c r="D8" s="2">
        <f>'Week 25'!D8 - B8</f>
        <v>31.999999999999982</v>
      </c>
      <c r="E8" s="2">
        <f>B8+'Week 25'!E8</f>
        <v>148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0+8.3+8.3+2+3.8</f>
        <v>22.400000000000002</v>
      </c>
      <c r="D12" s="2">
        <f xml:space="preserve"> B12-C12</f>
        <v>-22.400000000000002</v>
      </c>
      <c r="E12" s="25">
        <f>B12+ 'Week 25'!E12</f>
        <v>108.69999999999999</v>
      </c>
      <c r="F12" s="2">
        <v>55</v>
      </c>
    </row>
    <row r="13" spans="1:6" x14ac:dyDescent="0.3">
      <c r="A13" s="6" t="s">
        <v>6</v>
      </c>
      <c r="B13" s="6">
        <f>0</f>
        <v>0</v>
      </c>
      <c r="C13" s="6">
        <f>0+8.3+8.3+2+3.8</f>
        <v>22.400000000000002</v>
      </c>
      <c r="D13" s="6">
        <f xml:space="preserve"> B13-C13</f>
        <v>-22.400000000000002</v>
      </c>
      <c r="E13" s="6">
        <f>B13+ 'Week 25'!E13</f>
        <v>136.29999999999998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0+8.3+8.3+2+3.8+7</f>
        <v>29.400000000000002</v>
      </c>
      <c r="D14" s="2">
        <f xml:space="preserve"> B14-C14</f>
        <v>-29.400000000000002</v>
      </c>
      <c r="E14" s="25">
        <f>B14+ 'Week 25'!E14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25'!E15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28</vt:i4>
      </vt:variant>
    </vt:vector>
  </HeadingPairs>
  <TitlesOfParts>
    <vt:vector size="28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2024-02-28T17:53:16Z</dcterms:modified>
</cp:coreProperties>
</file>