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1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2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23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24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25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3130353A-967F-487B-9DBC-1A73342D2046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eek 1" sheetId="10" r:id="rId2"/>
    <sheet name="Week 2" sheetId="13" r:id="rId3"/>
    <sheet name="Week 3" sheetId="4" r:id="rId4"/>
    <sheet name="Week 4" sheetId="14" r:id="rId5"/>
    <sheet name="Week 5" sheetId="15" r:id="rId6"/>
    <sheet name="Week 6" sheetId="16" r:id="rId7"/>
    <sheet name="Week 7" sheetId="17" r:id="rId8"/>
    <sheet name="Week 8" sheetId="18" r:id="rId9"/>
    <sheet name="Week 9" sheetId="19" r:id="rId10"/>
    <sheet name="Week 10" sheetId="20" r:id="rId11"/>
    <sheet name="Week 11" sheetId="21" r:id="rId12"/>
    <sheet name="Week 12" sheetId="22" r:id="rId13"/>
    <sheet name="Week 13" sheetId="23" r:id="rId14"/>
    <sheet name="Week 14" sheetId="24" r:id="rId15"/>
    <sheet name="Week 15" sheetId="25" r:id="rId16"/>
    <sheet name="Week 16" sheetId="26" r:id="rId17"/>
    <sheet name="Week 17" sheetId="27" r:id="rId18"/>
    <sheet name="Week 18" sheetId="30" r:id="rId19"/>
    <sheet name="Week 19" sheetId="28" r:id="rId20"/>
    <sheet name="Week 20" sheetId="35" r:id="rId21"/>
    <sheet name="Week 21" sheetId="36" r:id="rId22"/>
    <sheet name="Week 22" sheetId="37" r:id="rId23"/>
    <sheet name="Week 23" sheetId="38" r:id="rId24"/>
    <sheet name="Week 24" sheetId="39" r:id="rId25"/>
    <sheet name="Week 25" sheetId="40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8" l="1"/>
  <c r="E6" i="38"/>
  <c r="B14" i="40"/>
  <c r="B13" i="40"/>
  <c r="B12" i="40"/>
  <c r="B8" i="40"/>
  <c r="E8" i="40" s="1"/>
  <c r="E12" i="40"/>
  <c r="E14" i="40"/>
  <c r="B7" i="40"/>
  <c r="C7" i="40" s="1"/>
  <c r="B6" i="40"/>
  <c r="E162" i="12"/>
  <c r="E163" i="12"/>
  <c r="E164" i="12"/>
  <c r="D7" i="40"/>
  <c r="E16" i="40"/>
  <c r="E15" i="40"/>
  <c r="E13" i="40"/>
  <c r="B16" i="40"/>
  <c r="D16" i="40" s="1"/>
  <c r="B15" i="40"/>
  <c r="E7" i="40"/>
  <c r="C15" i="40"/>
  <c r="C14" i="40"/>
  <c r="C13" i="40"/>
  <c r="C12" i="40"/>
  <c r="D12" i="40"/>
  <c r="E161" i="12"/>
  <c r="E160" i="12"/>
  <c r="E159" i="12"/>
  <c r="B14" i="39"/>
  <c r="B13" i="39"/>
  <c r="E13" i="39" s="1"/>
  <c r="E156" i="12"/>
  <c r="E157" i="12"/>
  <c r="B8" i="39"/>
  <c r="C8" i="39" s="1"/>
  <c r="B6" i="39"/>
  <c r="D14" i="39"/>
  <c r="E16" i="39"/>
  <c r="E15" i="39"/>
  <c r="E14" i="39"/>
  <c r="E12" i="39"/>
  <c r="C15" i="39"/>
  <c r="C14" i="39"/>
  <c r="C13" i="39"/>
  <c r="C12" i="39"/>
  <c r="E7" i="39"/>
  <c r="D7" i="39"/>
  <c r="C7" i="39"/>
  <c r="D16" i="39"/>
  <c r="B15" i="39"/>
  <c r="D12" i="39"/>
  <c r="B12" i="39"/>
  <c r="B7" i="39"/>
  <c r="E155" i="12"/>
  <c r="E154" i="12"/>
  <c r="B13" i="38"/>
  <c r="E13" i="38" s="1"/>
  <c r="E152" i="12"/>
  <c r="E149" i="12"/>
  <c r="D6" i="38"/>
  <c r="D6" i="39" s="1"/>
  <c r="E16" i="38"/>
  <c r="E15" i="38"/>
  <c r="E14" i="38"/>
  <c r="E12" i="38"/>
  <c r="B14" i="38"/>
  <c r="B12" i="38"/>
  <c r="C15" i="38"/>
  <c r="C14" i="38"/>
  <c r="C13" i="38"/>
  <c r="C12" i="38"/>
  <c r="E8" i="38"/>
  <c r="E7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E6" i="39" l="1"/>
  <c r="E6" i="40" s="1"/>
  <c r="D8" i="40"/>
  <c r="D6" i="40"/>
  <c r="D15" i="40"/>
  <c r="D13" i="40"/>
  <c r="C8" i="40"/>
  <c r="C6" i="40"/>
  <c r="D14" i="40"/>
  <c r="E8" i="39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<sst xmlns="http://schemas.openxmlformats.org/spreadsheetml/2006/main" count="1177" uniqueCount="279">
  <si>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</si>
  <si>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</si>
  <si>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</si>
  <si>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</si>
  <si>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</si>
  <si>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</si>
  <si>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</si>
  <si>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</si>
  <si>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</si>
  <si>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</si>
  <si>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</si>
  <si>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</si>
  <si>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</si>
  <si>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</si>
  <si>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</si>
  <si>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</si>
  <si>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</si>
  <si>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</si>
  <si>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</si>
  <si>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</si>
  <si>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</si>
  <si>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</si>
  <si>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</si>
  <si>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</si>
  <si>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</si>
  <si>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</si>
  <si>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</si>
  <si>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</si>
  <si>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</si>
  <si>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</si>
  <si>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</si>
  <si>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</si>
  <si>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</si>
  <si>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</si>
  <si>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</si>
  <si>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</si>
  <si>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</si>
  <si>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</si>
  <si>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</si>
  <si>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</si>
  <si>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</si>
  <si>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</si>
  <si>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</si>
  <si>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</si>
  <si>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</si>
  <si>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</si>
  <si>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</si>
  <si>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</si>
  <si>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</si>
  <si>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</si>
  <si>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</si>
  <si>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</si>
  <si>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</si>
  <si>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</si>
  <si>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</si>
  <si>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</si>
  <si>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</si>
  <si>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</si>
  <si>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</si>
  <si>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</si>
  <si>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</si>
  <si>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</si>
  <si>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</si>
  <si>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</si>
  <si>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</si>
  <si>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</si>
  <si>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</si>
  <si>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</si>
  <si>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</si>
  <si>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</si>
  <si>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</si>
  <si>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</si>
  <si>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</si>
  <si>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</si>
  <si>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</si>
  <si>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</si>
  <si>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</si>
  <si>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</si>
  <si>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</si>
  <si>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</si>
  <si>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</si>
  <si>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</si>
  <si>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</si>
  <si>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</si>
  <si>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</si>
  <si>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</si>
  <si>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</si>
  <si>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</si>
  <si>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</si>
  <si>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</si>
  <si>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</si>
  <si>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</si>
  <si>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</si>
  <si>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</si>
  <si>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</si>
  <si>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</si>
  <si>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</si>
  <si>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</si>
  <si>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</si>
  <si>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</si>
  <si>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</si>
  <si>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</si>
  <si>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</si>
  <si>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</si>
  <si>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</si>
  <si>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</si>
  <si>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</si>
  <si>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</si>
  <si>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</si>
  <si>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</si>
  <si>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</si>
  <si>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</si>
  <si>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</si>
  <si>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</si>
  <si>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</si>
  <si>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</si>
  <si>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</si>
  <si>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</si>
  <si>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</si>
  <si>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</si>
  <si>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</si>
  <si>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</si>
  <si>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</si>
  <si>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</si>
  <si>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</si>
  <si>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</si>
  <si>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</si>
  <si>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</si>
  <si>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</si>
  <si>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</si>
  <si>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</si>
  <si>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</si>
  <si>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</si>
  <si>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</si>
  <si>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</si>
  <si>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</si>
  <si>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</si>
  <si>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</si>
  <si>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</si>
  <si>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</si>
  <si>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</si>
  <si>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</si>
  <si>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</si>
  <si>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</si>
  <si>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</si>
  <si>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</si>
  <si>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</si>
  <si>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</si>
  <si>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</si>
  <si>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</si>
  <si>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</si>
  <si>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</si>
  <si>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</si>
  <si>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</si>
  <si>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</si>
  <si>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</si>
  <si>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</si>
  <si>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</si>
  <si>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</si>
  <si>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</si>
  <si>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</si>
  <si>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</si>
  <si>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</si>
  <si>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</si>
  <si>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</si>
  <si>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</si>
  <si>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</si>
  <si>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</si>
  <si>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</si>
  <si>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</si>
  <si>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</si>
  <si>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</si>
  <si>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</si>
  <si>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</si>
  <si>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</si>
  <si>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</si>
  <si>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</si>
  <si>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</si>
  <si>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</si>
  <si>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</si>
  <si>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</si>
  <si>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</si>
  <si>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</si>
  <si>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</si>
  <si>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</si>
  <si>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</si>
  <si>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</si>
  <si>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</si>
  <si>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</si>
  <si>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</si>
  <si>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</si>
  <si>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</si>
  <si>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</si>
  <si>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</si>
  <si>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</si>
  <si>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</si>
  <si>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</si>
  <si>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</si>
  <si>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</si>
  <si>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</si>
  <si>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</si>
  <si>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</si>
  <si>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</si>
  <si>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</si>
  <si>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</si>
  <si>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</si>
  <si>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</si>
  <si>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</si>
  <si>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</si>
  <si>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</si>
  <si>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</si>
  <si>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</si>
  <si>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</si>
  <si>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</si>
  <si>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</si>
  <si>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</si>
  <si>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</si>
  <si>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</si>
  <si>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</si>
  <si>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</si>
  <si>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</si>
  <si>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</si>
  <si>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</si>
  <si>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</si>
  <si>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</si>
  <si>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</si>
  <si>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</si>
  <si>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</si>
  <si>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</si>
  <si>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</si>
  <si>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</si>
  <si>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</si>
  <si>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</si>
  <si>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</si>
  <si>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</si>
  <si>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</si>
  <si>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</si>
  <si>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</si>
  <si>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</si>
  <si>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</si>
  <si>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</si>
  <si>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</si>
  <si>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</si>
  <si>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</si>
  <si>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</si>
  <si>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</si>
  <si>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</si>
  <si>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</si>
  <si>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</si>
  <si>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</si>
  <si>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</si>
  <si>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</si>
  <si>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</si>
  <si>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</si>
  <si>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</si>
  <si>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</si>
  <si>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</si>
  <si>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</si>
  <si>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</si>
  <si>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</si>
  <si>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</si>
  <si>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</si>
  <si>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</si>
  <si>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</si>
  <si>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</si>
  <si>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</si>
  <si>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</si>
  <si>
    <t>Week 25</t>
  </si>
  <si>
    <t>19.02.2024 - 25.02.2024</t>
  </si>
  <si>
    <t>Prof. Goge das PCB-Layout geben</t>
  </si>
  <si>
    <t>Controller PCB fertiggestellt</t>
  </si>
  <si>
    <t>Server umstellen, Gyroskop programmiert</t>
  </si>
  <si>
    <t xml:space="preserve">Debugging der Sensordaten, Webserver überarbeiten </t>
  </si>
  <si>
    <t xml:space="preserve">Roboter fertigstellen </t>
  </si>
  <si>
    <t>Server-Bug behoben, Gyroskop-Werte richtig lesen u. senden</t>
  </si>
  <si>
    <t>Dokumentation, abwarten bis Goge wieder da ist (Montag, 19.02)</t>
  </si>
  <si>
    <t>mit der Dokumentation starten</t>
  </si>
  <si>
    <t>Dokumentation vom Server, Farbsensor korrekt einlesen</t>
  </si>
  <si>
    <t>Werkstätte über 2-Layer PCB informiert (Prof. Deaconu), Controller-Schaltplan verbessert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</si>
</sst>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25'!$F$12:$F$16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EF1-A451-CA6922C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42F-A172-4E56A02F1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42F-A172-4E56A02F1BB8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25'!$D$6,'Week 25'!$E$6)</c:f>
              <c:numCache>
                <c:formatCode>General</c:formatCode>
                <c:ptCount val="2"/>
                <c:pt idx="0">
                  <c:v>30.499999999999979</c:v>
                </c:pt>
                <c:pt idx="1">
                  <c:v>149.49999999999997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C-442F-A172-4E56A02F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0-421B-B8B1-A9597FF96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A0-421B-B8B1-A9597FF967D7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25'!$D$7,'Week 25'!$E$7)</c:f>
              <c:numCache>
                <c:formatCode>General</c:formatCode>
                <c:ptCount val="2"/>
                <c:pt idx="0">
                  <c:v>84.099999999999937</c:v>
                </c:pt>
                <c:pt idx="1">
                  <c:v>95.9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0-421B-B8B1-A9597FF9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F-46B8-9296-1F38F64D97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F-46B8-9296-1F38F64D977B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25'!$D$8,'Week 25'!$E$8)</c:f>
              <c:numCache>
                <c:formatCode>General</c:formatCode>
                <c:ptCount val="2"/>
                <c:pt idx="0">
                  <c:v>47.599999999999987</c:v>
                </c:pt>
                <c:pt idx="1">
                  <c:v>132.39999999999998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F-46B8-9296-1F38F64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4" Type="http://schemas.openxmlformats.org/officeDocument/2006/relationships/chart" Target="../charts/chart92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4" Type="http://schemas.openxmlformats.org/officeDocument/2006/relationships/chart" Target="../charts/chart96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4" Type="http://schemas.openxmlformats.org/officeDocument/2006/relationships/chart" Target="../charts/chart10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8D5873-7CEE-4A9B-8C7B-446131DC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8B553D-2393-4B91-B6AD-3AEE5745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F89062-E2BF-4792-9852-82F5D83F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E6A329-FAF8-4F4F-A365-6A5B90FA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64"/>
  <sheetViews>
    <sheetView tabSelected="1" topLeftCell="A66" zoomScale="85" zoomScaleNormal="85" workbookViewId="0">
      <selection activeCell="A154" sqref="A154:H157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collapsed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1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1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1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1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1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hidden="1" outlineLevel="1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hidden="1" outlineLevel="1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collapsed="1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hidden="1" outlineLevel="1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hidden="1" outlineLevel="1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hidden="1" outlineLevel="1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hidden="1" outlineLevel="1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  <row r="158" spans="1:8" collapsed="1" x14ac:dyDescent="0.3">
      <c r="A158" s="47" t="s">
        <v>267</v>
      </c>
      <c r="B158" s="46"/>
      <c r="C158" s="46"/>
      <c r="D158" s="46"/>
      <c r="E158" s="46"/>
      <c r="F158" s="46"/>
      <c r="G158" s="46"/>
      <c r="H158" s="48" t="s">
        <v>268</v>
      </c>
    </row>
    <row r="159" spans="1:8" x14ac:dyDescent="0.3">
      <c r="A159" s="34">
        <v>45341</v>
      </c>
      <c r="B159" s="2" t="s">
        <v>29</v>
      </c>
      <c r="C159" s="35">
        <v>0.33333333333333331</v>
      </c>
      <c r="D159" s="35">
        <v>0.68055555555555547</v>
      </c>
      <c r="E159" s="35">
        <f>D159-C159</f>
        <v>0.34722222222222215</v>
      </c>
      <c r="F159" s="2" t="s">
        <v>270</v>
      </c>
      <c r="G159" s="2" t="s">
        <v>6</v>
      </c>
      <c r="H159" s="2" t="s">
        <v>269</v>
      </c>
    </row>
    <row r="160" spans="1:8" x14ac:dyDescent="0.3">
      <c r="A160" s="36">
        <v>45341</v>
      </c>
      <c r="B160" s="17" t="s">
        <v>30</v>
      </c>
      <c r="C160" s="37">
        <v>0.33333333333333331</v>
      </c>
      <c r="D160" s="37">
        <v>0.68055555555555547</v>
      </c>
      <c r="E160" s="37">
        <f>D160-C160</f>
        <v>0.34722222222222215</v>
      </c>
      <c r="F160" s="54" t="s">
        <v>134</v>
      </c>
      <c r="G160" s="17" t="s">
        <v>5</v>
      </c>
      <c r="H160" s="17" t="s">
        <v>273</v>
      </c>
    </row>
    <row r="161" spans="1:8" ht="28.8" x14ac:dyDescent="0.3">
      <c r="A161" s="34">
        <v>45341</v>
      </c>
      <c r="B161" s="2" t="s">
        <v>31</v>
      </c>
      <c r="C161" s="35">
        <v>0.33333333333333331</v>
      </c>
      <c r="D161" s="35">
        <v>0.68055555555555547</v>
      </c>
      <c r="E161" s="35">
        <f>D161-C161</f>
        <v>0.34722222222222215</v>
      </c>
      <c r="F161" s="45" t="s">
        <v>271</v>
      </c>
      <c r="G161" s="2" t="s">
        <v>7</v>
      </c>
      <c r="H161" s="45" t="s">
        <v>272</v>
      </c>
    </row>
    <row r="162" spans="1:8" ht="43.2" x14ac:dyDescent="0.3">
      <c r="A162" s="36">
        <v>45342</v>
      </c>
      <c r="B162" s="17" t="s">
        <v>29</v>
      </c>
      <c r="C162" s="37">
        <v>0.33333333333333331</v>
      </c>
      <c r="D162" s="37">
        <v>0.68055555555555547</v>
      </c>
      <c r="E162" s="37">
        <f t="shared" ref="E162:E164" si="13">D162-C162</f>
        <v>0.34722222222222215</v>
      </c>
      <c r="F162" s="54" t="s">
        <v>278</v>
      </c>
      <c r="G162" s="17" t="s">
        <v>6</v>
      </c>
      <c r="H162" s="54" t="s">
        <v>275</v>
      </c>
    </row>
    <row r="163" spans="1:8" x14ac:dyDescent="0.3">
      <c r="A163" s="34">
        <v>45342</v>
      </c>
      <c r="B163" s="2" t="s">
        <v>30</v>
      </c>
      <c r="C163" s="35">
        <v>0.33333333333333331</v>
      </c>
      <c r="D163" s="35">
        <v>0.68055555555555547</v>
      </c>
      <c r="E163" s="35">
        <f t="shared" si="13"/>
        <v>0.34722222222222215</v>
      </c>
      <c r="F163" s="45" t="s">
        <v>134</v>
      </c>
      <c r="G163" s="2" t="s">
        <v>5</v>
      </c>
      <c r="H163" s="45" t="s">
        <v>276</v>
      </c>
    </row>
    <row r="164" spans="1:8" ht="28.8" x14ac:dyDescent="0.3">
      <c r="A164" s="36">
        <v>45342</v>
      </c>
      <c r="B164" s="17" t="s">
        <v>31</v>
      </c>
      <c r="C164" s="37">
        <v>0.33333333333333331</v>
      </c>
      <c r="D164" s="37">
        <v>0.68055555555555547</v>
      </c>
      <c r="E164" s="37">
        <f t="shared" si="13"/>
        <v>0.34722222222222215</v>
      </c>
      <c r="F164" s="54" t="s">
        <v>274</v>
      </c>
      <c r="G164" s="17" t="s">
        <v>7</v>
      </c>
      <c r="H164" s="54" t="s">
        <v>277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H3" sqref="H3:H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N16" sqref="N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M12" sqref="M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5" zoomScaleNormal="85" workbookViewId="0">
      <selection activeCell="I35" sqref="I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40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L18" sqref="L1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40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zoomScale="85" zoomScaleNormal="85" workbookViewId="0">
      <selection activeCell="K10" sqref="K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40</v>
      </c>
    </row>
    <row r="13" spans="1:6" x14ac:dyDescent="0.3">
      <c r="A13" s="6" t="s">
        <v>6</v>
      </c>
      <c r="B13" s="6">
        <f>0+6.2+3.8</f>
        <v>10</v>
      </c>
      <c r="C13" s="6">
        <f>0+2.5</f>
        <v>2.5</v>
      </c>
      <c r="D13" s="6">
        <f xml:space="preserve"> B13-C13</f>
        <v>7.5</v>
      </c>
      <c r="E13" s="6">
        <f>B13+ 'Week 23'!E13</f>
        <v>113.89999999999999</v>
      </c>
      <c r="F13" s="6">
        <v>80</v>
      </c>
    </row>
    <row r="14" spans="1:6" x14ac:dyDescent="0.3">
      <c r="A14" s="2" t="s">
        <v>7</v>
      </c>
      <c r="B14" s="2">
        <f>0+6.2+3.8</f>
        <v>10</v>
      </c>
      <c r="C14" s="2">
        <f>0</f>
        <v>0</v>
      </c>
      <c r="D14" s="2">
        <f xml:space="preserve"> B14-C14</f>
        <v>10</v>
      </c>
      <c r="E14" s="25">
        <f>B14+ 'Week 23'!E14</f>
        <v>94.199999999999989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0E30-CA5A-477F-92D7-909078E38035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0+8.3+8.3</f>
        <v>16.600000000000001</v>
      </c>
      <c r="C6" s="2">
        <f>B6-'Week 24'!B6</f>
        <v>6.6000000000000014</v>
      </c>
      <c r="D6" s="2">
        <f>'Week 24'!D6 - B6</f>
        <v>30.499999999999979</v>
      </c>
      <c r="E6" s="2">
        <f>B6+'Week 24'!E6</f>
        <v>149.49999999999997</v>
      </c>
    </row>
    <row r="7" spans="1:6" x14ac:dyDescent="0.3">
      <c r="A7" s="6" t="s">
        <v>30</v>
      </c>
      <c r="B7" s="6">
        <f>0+8.3+8.3</f>
        <v>16.600000000000001</v>
      </c>
      <c r="C7" s="6">
        <f>B7-'Week 24'!B7</f>
        <v>16.600000000000001</v>
      </c>
      <c r="D7" s="6">
        <f>'Week 24'!D7 - B7</f>
        <v>84.099999999999937</v>
      </c>
      <c r="E7" s="6">
        <f>B7+'Week 24'!E7</f>
        <v>95.9</v>
      </c>
    </row>
    <row r="8" spans="1:6" x14ac:dyDescent="0.3">
      <c r="A8" s="2" t="s">
        <v>31</v>
      </c>
      <c r="B8" s="2">
        <f>8+0.3+8.3</f>
        <v>16.600000000000001</v>
      </c>
      <c r="C8" s="2">
        <f>B8-'Week 24'!B8</f>
        <v>6.6000000000000014</v>
      </c>
      <c r="D8" s="2">
        <f>'Week 24'!D8 - B8</f>
        <v>47.599999999999987</v>
      </c>
      <c r="E8" s="2">
        <f>B8+'Week 24'!E8</f>
        <v>132.39999999999998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0+8.3+8.3</f>
        <v>16.600000000000001</v>
      </c>
      <c r="C12" s="2">
        <f>0</f>
        <v>0</v>
      </c>
      <c r="D12" s="2">
        <f xml:space="preserve"> B12-C12</f>
        <v>16.600000000000001</v>
      </c>
      <c r="E12" s="25">
        <f>B12+ 'Week 24'!E12</f>
        <v>102.89999999999998</v>
      </c>
      <c r="F12" s="2">
        <v>55</v>
      </c>
    </row>
    <row r="13" spans="1:6" x14ac:dyDescent="0.3">
      <c r="A13" s="6" t="s">
        <v>6</v>
      </c>
      <c r="B13" s="6">
        <f>0+8.3+8.3</f>
        <v>16.600000000000001</v>
      </c>
      <c r="C13" s="6">
        <f>0+6.2+3.8</f>
        <v>10</v>
      </c>
      <c r="D13" s="6">
        <f xml:space="preserve"> B13-C13</f>
        <v>6.6000000000000014</v>
      </c>
      <c r="E13" s="6">
        <f>B13+ 'Week 24'!E13</f>
        <v>130.5</v>
      </c>
      <c r="F13" s="6">
        <v>80</v>
      </c>
    </row>
    <row r="14" spans="1:6" x14ac:dyDescent="0.3">
      <c r="A14" s="2" t="s">
        <v>7</v>
      </c>
      <c r="B14" s="2">
        <f>8+0.3+8.3</f>
        <v>16.600000000000001</v>
      </c>
      <c r="C14" s="2">
        <f>0+6.2+3.8</f>
        <v>10</v>
      </c>
      <c r="D14" s="2">
        <f xml:space="preserve"> B14-C14</f>
        <v>6.6000000000000014</v>
      </c>
      <c r="E14" s="25">
        <f>B14+ 'Week 24'!E14</f>
        <v>110.79999999999998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24'!E15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G35" sqref="G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D6" sqref="D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AZE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2024-02-20T18:56:04Z</dcterms:modified>
</cp:coreProperties>
</file>