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 windowWidth="12105" windowHeight="10125" tabRatio="847" activeTab="2"/>
  </bookViews>
  <sheets>
    <sheet name="Relação de CVs" sheetId="1" r:id="rId1"/>
    <sheet name="Relação de CVs CUMPRIDAS" sheetId="2" r:id="rId2"/>
    <sheet name="Relação de Pagamentos" sheetId="3" r:id="rId3"/>
    <sheet name="resumo" sheetId="7" r:id="rId4"/>
    <sheet name="Para as VTs" sheetId="6" r:id="rId5"/>
    <sheet name="Numeração" sheetId="5" r:id="rId6"/>
    <sheet name="xxxx" sheetId="4" r:id="rId7"/>
    <sheet name="Plan1" sheetId="8" r:id="rId8"/>
  </sheets>
  <externalReferences>
    <externalReference r:id="rId9"/>
  </externalReferences>
  <definedNames>
    <definedName name="_xlnm._FilterDatabase" localSheetId="0" hidden="1">'Relação de CVs'!$A$13:$HY$58</definedName>
    <definedName name="_xlnm.Print_Titles" localSheetId="0">'Relação de CVs'!$1:$13</definedName>
    <definedName name="_xlnm.Print_Titles" localSheetId="1">'Relação de CVs CUMPRIDAS'!$1:$11</definedName>
    <definedName name="_xlnm.Print_Titles" localSheetId="2">'Relação de Pagamentos'!$1:$19</definedName>
  </definedNames>
  <calcPr calcId="145621"/>
</workbook>
</file>

<file path=xl/calcChain.xml><?xml version="1.0" encoding="utf-8"?>
<calcChain xmlns="http://schemas.openxmlformats.org/spreadsheetml/2006/main">
  <c r="Q17" i="3" l="1"/>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C113" i="3"/>
  <c r="G10" i="3"/>
  <c r="G9" i="3"/>
  <c r="G7" i="3"/>
  <c r="G6" i="3"/>
  <c r="G8" i="3" l="1"/>
  <c r="G11" i="3" s="1"/>
  <c r="Q112" i="3"/>
  <c r="I109" i="1"/>
  <c r="R98" i="1" l="1"/>
  <c r="S98" i="1"/>
  <c r="R69" i="1"/>
  <c r="S69" i="1"/>
  <c r="T69" i="1" s="1"/>
  <c r="R52" i="1"/>
  <c r="S52" i="1"/>
  <c r="T52" i="1" s="1"/>
  <c r="R104" i="1"/>
  <c r="S104" i="1"/>
  <c r="T104" i="1" s="1"/>
  <c r="R31" i="1"/>
  <c r="S31" i="1"/>
  <c r="T31" i="1" s="1"/>
  <c r="R30" i="1"/>
  <c r="S30" i="1"/>
  <c r="R25" i="1"/>
  <c r="S25" i="1"/>
  <c r="L104" i="1"/>
  <c r="N104" i="1" s="1"/>
  <c r="L30" i="1"/>
  <c r="N30" i="1" s="1"/>
  <c r="L52" i="1"/>
  <c r="N52" i="1" s="1"/>
  <c r="L98" i="1"/>
  <c r="N98" i="1" s="1"/>
  <c r="L69" i="1"/>
  <c r="N69" i="1" s="1"/>
  <c r="L25" i="1"/>
  <c r="N25" i="1" s="1"/>
  <c r="L31" i="1"/>
  <c r="N31" i="1" s="1"/>
  <c r="L99" i="1" l="1"/>
  <c r="L97" i="1"/>
  <c r="N97" i="1" s="1"/>
  <c r="L72" i="1"/>
  <c r="L60" i="1"/>
  <c r="N60" i="1" s="1"/>
  <c r="L61" i="1"/>
  <c r="N61" i="1" s="1"/>
  <c r="N35" i="1"/>
  <c r="N43" i="1"/>
  <c r="N47" i="1"/>
  <c r="N51" i="1"/>
  <c r="N64" i="1"/>
  <c r="N66" i="1"/>
  <c r="N76" i="1"/>
  <c r="N79" i="1"/>
  <c r="N80" i="1"/>
  <c r="N81" i="1"/>
  <c r="N82" i="1"/>
  <c r="N83" i="1"/>
  <c r="N86" i="1"/>
  <c r="N103" i="1"/>
  <c r="N105" i="1"/>
  <c r="N24" i="1"/>
  <c r="N21" i="1"/>
  <c r="N22" i="1"/>
  <c r="N26" i="1"/>
  <c r="N32" i="1"/>
  <c r="N23" i="1"/>
  <c r="N27" i="1"/>
  <c r="N28" i="1"/>
  <c r="N29" i="1"/>
  <c r="N19" i="1"/>
  <c r="S18" i="1"/>
  <c r="S88" i="1"/>
  <c r="T88" i="1" s="1"/>
  <c r="R88" i="1"/>
  <c r="L88" i="1"/>
  <c r="N88" i="1" s="1"/>
  <c r="R97" i="1"/>
  <c r="S97" i="1"/>
  <c r="R18" i="1"/>
  <c r="R83" i="1"/>
  <c r="S83" i="1"/>
  <c r="T83" i="1" s="1"/>
  <c r="R17" i="1"/>
  <c r="S17" i="1"/>
  <c r="T17" i="1" s="1"/>
  <c r="R79" i="1"/>
  <c r="S79" i="1"/>
  <c r="R24" i="1"/>
  <c r="S24" i="1"/>
  <c r="T24" i="1" s="1"/>
  <c r="R28" i="1"/>
  <c r="S28" i="1"/>
  <c r="T28" i="1" s="1"/>
  <c r="R29" i="1"/>
  <c r="S29" i="1"/>
  <c r="T29" i="1" s="1"/>
  <c r="R14" i="1"/>
  <c r="S14" i="1"/>
  <c r="T14" i="1" s="1"/>
  <c r="R16" i="1"/>
  <c r="S16" i="1"/>
  <c r="T16" i="1" s="1"/>
  <c r="R27" i="1"/>
  <c r="S27" i="1"/>
  <c r="T27" i="1" s="1"/>
  <c r="R87" i="1"/>
  <c r="S87" i="1"/>
  <c r="T87" i="1" s="1"/>
  <c r="L87" i="1"/>
  <c r="N87" i="1" s="1"/>
  <c r="L18" i="1"/>
  <c r="R15" i="1"/>
  <c r="S15" i="1"/>
  <c r="T15" i="1" s="1"/>
  <c r="R26" i="1"/>
  <c r="S26" i="1"/>
  <c r="T26" i="1" s="1"/>
  <c r="R23" i="1"/>
  <c r="S23" i="1"/>
  <c r="T23" i="1" s="1"/>
  <c r="R51" i="1"/>
  <c r="S51" i="1"/>
  <c r="T51" i="1" s="1"/>
  <c r="R82" i="1"/>
  <c r="S82" i="1"/>
  <c r="T82" i="1" s="1"/>
  <c r="R64" i="1"/>
  <c r="S64" i="1"/>
  <c r="T64" i="1" s="1"/>
  <c r="R81" i="1"/>
  <c r="S81" i="1"/>
  <c r="T81" i="1" s="1"/>
  <c r="R61" i="1"/>
  <c r="S61" i="1"/>
  <c r="T61" i="1" s="1"/>
  <c r="R21" i="1"/>
  <c r="S21" i="1"/>
  <c r="T21" i="1" s="1"/>
  <c r="R22" i="1"/>
  <c r="S22" i="1"/>
  <c r="T22" i="1" s="1"/>
  <c r="R80" i="1"/>
  <c r="S80" i="1"/>
  <c r="T80" i="1" s="1"/>
  <c r="R86" i="1"/>
  <c r="S86" i="1"/>
  <c r="R35" i="1"/>
  <c r="S35" i="1"/>
  <c r="T35" i="1" s="1"/>
  <c r="R76" i="1"/>
  <c r="S76" i="1"/>
  <c r="R19" i="1"/>
  <c r="S19" i="1"/>
  <c r="T19" i="1" s="1"/>
  <c r="R60" i="1"/>
  <c r="S60" i="1"/>
  <c r="T60" i="1" s="1"/>
  <c r="R32" i="1"/>
  <c r="S32" i="1"/>
  <c r="T32" i="1" s="1"/>
  <c r="R66" i="1"/>
  <c r="S66" i="1"/>
  <c r="T66" i="1" s="1"/>
  <c r="T98" i="1" l="1"/>
  <c r="R36" i="1" l="1"/>
  <c r="S36" i="1"/>
  <c r="T36" i="1" s="1"/>
  <c r="R37" i="1"/>
  <c r="S37" i="1"/>
  <c r="T37" i="1" s="1"/>
  <c r="R38" i="1"/>
  <c r="S38" i="1"/>
  <c r="T38" i="1" s="1"/>
  <c r="R39" i="1"/>
  <c r="S39" i="1"/>
  <c r="T39" i="1" s="1"/>
  <c r="R40" i="1"/>
  <c r="S40" i="1"/>
  <c r="T40" i="1" s="1"/>
  <c r="R41" i="1"/>
  <c r="S41" i="1"/>
  <c r="R42" i="1"/>
  <c r="S42" i="1"/>
  <c r="T42" i="1" s="1"/>
  <c r="R43" i="1"/>
  <c r="S43" i="1"/>
  <c r="T43" i="1" s="1"/>
  <c r="R44" i="1"/>
  <c r="S44" i="1"/>
  <c r="R45" i="1"/>
  <c r="S45" i="1"/>
  <c r="T45" i="1" s="1"/>
  <c r="R46" i="1"/>
  <c r="S46" i="1"/>
  <c r="T46" i="1" s="1"/>
  <c r="R47" i="1"/>
  <c r="S47" i="1"/>
  <c r="R48" i="1"/>
  <c r="S48" i="1"/>
  <c r="T48" i="1" s="1"/>
  <c r="R49" i="1"/>
  <c r="S49" i="1"/>
  <c r="R50" i="1"/>
  <c r="S50" i="1"/>
  <c r="T50" i="1" s="1"/>
  <c r="R53" i="1"/>
  <c r="S53" i="1"/>
  <c r="T53" i="1" s="1"/>
  <c r="R54" i="1"/>
  <c r="S54" i="1"/>
  <c r="T54" i="1" s="1"/>
  <c r="R55" i="1"/>
  <c r="S55" i="1"/>
  <c r="R57" i="1"/>
  <c r="S57" i="1"/>
  <c r="T57" i="1" s="1"/>
  <c r="R58" i="1"/>
  <c r="S58" i="1"/>
  <c r="T58" i="1" s="1"/>
  <c r="R59" i="1"/>
  <c r="S59" i="1"/>
  <c r="T59" i="1" s="1"/>
  <c r="R62" i="1"/>
  <c r="S62" i="1"/>
  <c r="R63" i="1"/>
  <c r="S63" i="1"/>
  <c r="R65" i="1"/>
  <c r="S65" i="1"/>
  <c r="T65" i="1" s="1"/>
  <c r="R67" i="1"/>
  <c r="S67" i="1"/>
  <c r="T67" i="1" s="1"/>
  <c r="R68" i="1"/>
  <c r="S68" i="1"/>
  <c r="T68" i="1" s="1"/>
  <c r="R70" i="1"/>
  <c r="S70" i="1"/>
  <c r="T70" i="1" s="1"/>
  <c r="R71" i="1"/>
  <c r="S71" i="1"/>
  <c r="T71" i="1" s="1"/>
  <c r="R72" i="1"/>
  <c r="S72" i="1"/>
  <c r="T72" i="1" s="1"/>
  <c r="R73" i="1"/>
  <c r="S73" i="1"/>
  <c r="T73" i="1" s="1"/>
  <c r="R74" i="1"/>
  <c r="S74" i="1"/>
  <c r="R75" i="1"/>
  <c r="S75" i="1"/>
  <c r="R77" i="1"/>
  <c r="S77" i="1"/>
  <c r="T77" i="1" s="1"/>
  <c r="R78" i="1"/>
  <c r="S78" i="1"/>
  <c r="R84" i="1"/>
  <c r="S84" i="1"/>
  <c r="T84" i="1" s="1"/>
  <c r="R85" i="1"/>
  <c r="S85" i="1"/>
  <c r="T85" i="1" s="1"/>
  <c r="R89" i="1"/>
  <c r="S89" i="1"/>
  <c r="T89" i="1" s="1"/>
  <c r="R90" i="1"/>
  <c r="S90" i="1"/>
  <c r="R91" i="1"/>
  <c r="S91" i="1"/>
  <c r="R92" i="1"/>
  <c r="S92" i="1"/>
  <c r="R93" i="1"/>
  <c r="S93" i="1"/>
  <c r="R94" i="1"/>
  <c r="S94" i="1"/>
  <c r="R95" i="1"/>
  <c r="S95" i="1"/>
  <c r="R96" i="1"/>
  <c r="S96" i="1"/>
  <c r="R99" i="1"/>
  <c r="S99" i="1"/>
  <c r="R100" i="1"/>
  <c r="S100" i="1"/>
  <c r="T100" i="1" s="1"/>
  <c r="R101" i="1"/>
  <c r="S101" i="1"/>
  <c r="R102" i="1"/>
  <c r="S102" i="1"/>
  <c r="R103" i="1"/>
  <c r="S103" i="1"/>
  <c r="R105" i="1"/>
  <c r="S105" i="1"/>
  <c r="T105" i="1" s="1"/>
  <c r="R106" i="1"/>
  <c r="S106" i="1"/>
  <c r="T106" i="1" s="1"/>
  <c r="R107" i="1"/>
  <c r="S107" i="1"/>
  <c r="T107" i="1" s="1"/>
  <c r="R108" i="1"/>
  <c r="S108" i="1"/>
  <c r="T108" i="1" s="1"/>
  <c r="Q1005" i="2" l="1"/>
  <c r="R1005" i="2"/>
  <c r="J109" i="1" l="1"/>
  <c r="H1013" i="2" l="1"/>
  <c r="AS7" i="7" l="1"/>
  <c r="I945" i="2" l="1"/>
  <c r="BA4" i="7" l="1"/>
  <c r="BC7" i="7"/>
  <c r="L78" i="1" l="1"/>
  <c r="L85" i="1"/>
  <c r="N85" i="1" s="1"/>
  <c r="L67" i="1"/>
  <c r="N67" i="1" s="1"/>
  <c r="R34" i="1"/>
  <c r="S34" i="1"/>
  <c r="T34" i="1" s="1"/>
  <c r="N78" i="1" l="1"/>
  <c r="T79" i="1"/>
  <c r="L70" i="1"/>
  <c r="N70" i="1" s="1"/>
  <c r="L63" i="1" l="1"/>
  <c r="N63" i="1" s="1"/>
  <c r="L77" i="1" l="1"/>
  <c r="N77" i="1" s="1"/>
  <c r="L73" i="1"/>
  <c r="N73" i="1" s="1"/>
  <c r="L57" i="1" l="1"/>
  <c r="N57" i="1" s="1"/>
  <c r="L74" i="1"/>
  <c r="N74" i="1" l="1"/>
  <c r="T75" i="1"/>
  <c r="L41" i="1"/>
  <c r="N41" i="1" s="1"/>
  <c r="L91" i="1"/>
  <c r="N91" i="1" s="1"/>
  <c r="L58" i="1"/>
  <c r="N58" i="1" s="1"/>
  <c r="L55" i="1"/>
  <c r="N55" i="1" s="1"/>
  <c r="L20" i="1" l="1"/>
  <c r="N20" i="1" l="1"/>
  <c r="R20" i="1" l="1"/>
  <c r="S20" i="1"/>
  <c r="T20" i="1" l="1"/>
  <c r="L75" i="1"/>
  <c r="N75" i="1" s="1"/>
  <c r="AJ7" i="7" l="1"/>
  <c r="G906" i="2" l="1"/>
  <c r="L34" i="1" l="1"/>
  <c r="N34" i="1" s="1"/>
  <c r="L49" i="1" l="1"/>
  <c r="N49" i="1" s="1"/>
  <c r="L38" i="1" l="1"/>
  <c r="N38" i="1" s="1"/>
  <c r="L92" i="1" l="1"/>
  <c r="N92" i="1" s="1"/>
  <c r="L84" i="1" l="1"/>
  <c r="N84" i="1" s="1"/>
  <c r="L42" i="1"/>
  <c r="N42" i="1" s="1"/>
  <c r="L89" i="1"/>
  <c r="N89" i="1" s="1"/>
  <c r="L90" i="1"/>
  <c r="N90" i="1" s="1"/>
  <c r="L93" i="1"/>
  <c r="L94" i="1"/>
  <c r="N94" i="1" s="1"/>
  <c r="L95" i="1"/>
  <c r="N95" i="1" s="1"/>
  <c r="L96" i="1"/>
  <c r="L100" i="1"/>
  <c r="N100" i="1" s="1"/>
  <c r="L101" i="1"/>
  <c r="L106" i="1"/>
  <c r="N106" i="1" s="1"/>
  <c r="L108" i="1"/>
  <c r="N108" i="1" s="1"/>
  <c r="L53" i="1"/>
  <c r="N53" i="1" s="1"/>
  <c r="L59" i="1"/>
  <c r="N59" i="1" s="1"/>
  <c r="L62" i="1"/>
  <c r="L65" i="1"/>
  <c r="N65" i="1" s="1"/>
  <c r="L68" i="1"/>
  <c r="N68" i="1" s="1"/>
  <c r="L71" i="1"/>
  <c r="N71" i="1" s="1"/>
  <c r="L46" i="1"/>
  <c r="N46" i="1" s="1"/>
  <c r="L102" i="1"/>
  <c r="N102" i="1" s="1"/>
  <c r="L50" i="1"/>
  <c r="N50" i="1" s="1"/>
  <c r="L40" i="1"/>
  <c r="N40" i="1" s="1"/>
  <c r="N96" i="1" l="1"/>
  <c r="N62" i="1"/>
  <c r="T63" i="1"/>
  <c r="N101" i="1"/>
  <c r="T102" i="1"/>
  <c r="N93" i="1"/>
  <c r="T94" i="1"/>
  <c r="L54" i="1"/>
  <c r="N54" i="1" s="1"/>
  <c r="R33" i="1" l="1"/>
  <c r="S33" i="1"/>
  <c r="T33" i="1" s="1"/>
  <c r="N72" i="1" l="1"/>
  <c r="N99" i="1" l="1"/>
  <c r="L33" i="1"/>
  <c r="L107" i="1"/>
  <c r="N107" i="1" s="1"/>
  <c r="L36" i="1"/>
  <c r="N36" i="1" s="1"/>
  <c r="L37" i="1"/>
  <c r="N37" i="1" s="1"/>
  <c r="L39" i="1"/>
  <c r="N39" i="1" s="1"/>
  <c r="L44" i="1"/>
  <c r="N44" i="1" s="1"/>
  <c r="L45" i="1"/>
  <c r="N45" i="1" s="1"/>
  <c r="L48" i="1"/>
  <c r="N48" i="1" s="1"/>
  <c r="AE7" i="7"/>
  <c r="L109" i="1" l="1"/>
  <c r="G816" i="2"/>
  <c r="G810" i="2" l="1"/>
  <c r="G954" i="2"/>
  <c r="H954" i="2" s="1"/>
  <c r="Z7" i="7"/>
  <c r="X4" i="7"/>
  <c r="T7" i="7" l="1"/>
  <c r="N7" i="7"/>
  <c r="G7" i="7"/>
  <c r="C7" i="7"/>
  <c r="R4" i="7"/>
  <c r="L4" i="7"/>
  <c r="E4" i="7"/>
  <c r="B4" i="7"/>
  <c r="D4" i="7" s="1"/>
  <c r="M958" i="2"/>
  <c r="G796" i="2"/>
  <c r="G795" i="2"/>
  <c r="G794" i="2"/>
  <c r="G792" i="2"/>
  <c r="G784" i="2"/>
  <c r="G783" i="2"/>
  <c r="G731" i="2"/>
  <c r="G696" i="2"/>
  <c r="G669" i="2"/>
  <c r="G605" i="2"/>
  <c r="G587" i="2"/>
  <c r="G549" i="2"/>
  <c r="G511" i="2"/>
  <c r="G473" i="2"/>
  <c r="G446" i="2"/>
  <c r="G444" i="2"/>
  <c r="G437" i="2"/>
  <c r="G430" i="2"/>
  <c r="G419" i="2"/>
  <c r="G237" i="2"/>
  <c r="G229" i="2"/>
  <c r="G178" i="2"/>
  <c r="O80" i="2"/>
  <c r="O79" i="2"/>
  <c r="O78" i="2"/>
  <c r="O77" i="2"/>
  <c r="O76" i="2"/>
  <c r="H76" i="2"/>
  <c r="O75" i="2"/>
  <c r="O74" i="2"/>
  <c r="O73" i="2"/>
  <c r="O72" i="2"/>
  <c r="O71" i="2"/>
  <c r="O70" i="2"/>
  <c r="O69" i="2"/>
  <c r="O68" i="2"/>
  <c r="O67" i="2"/>
  <c r="O66" i="2"/>
  <c r="H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T93" i="1" l="1"/>
  <c r="T99" i="1"/>
  <c r="G945" i="2"/>
  <c r="S1005" i="2" s="1"/>
  <c r="D7" i="7"/>
  <c r="F4" i="7"/>
  <c r="K4" i="7" s="1"/>
  <c r="K7" i="7" s="1"/>
  <c r="T62" i="1" l="1"/>
  <c r="T76" i="1"/>
  <c r="T41" i="1"/>
  <c r="T86" i="1"/>
  <c r="T97" i="1"/>
  <c r="T25" i="1"/>
  <c r="T18" i="1"/>
  <c r="T30" i="1"/>
  <c r="T44" i="1"/>
  <c r="T90" i="1"/>
  <c r="T92" i="1"/>
  <c r="T91" i="1"/>
  <c r="T101" i="1"/>
  <c r="T49" i="1"/>
  <c r="T74" i="1"/>
  <c r="T103" i="1"/>
  <c r="T95" i="1"/>
  <c r="T96" i="1"/>
  <c r="T55" i="1"/>
  <c r="T78" i="1"/>
  <c r="T47" i="1"/>
  <c r="M4" i="7"/>
  <c r="Q4" i="7" s="1"/>
  <c r="Q7" i="7" l="1"/>
  <c r="S4" i="7"/>
  <c r="W4" i="7" s="1"/>
  <c r="Y4" i="7" s="1"/>
  <c r="AB4" i="7" s="1"/>
  <c r="AB7" i="7" l="1"/>
  <c r="AD4" i="7"/>
  <c r="W7" i="7"/>
  <c r="AF4" i="7" l="1"/>
  <c r="AG4" i="7"/>
  <c r="AG7" i="7" l="1"/>
  <c r="AI4" i="7"/>
  <c r="AP4" i="7" s="1"/>
  <c r="AR4" i="7" s="1"/>
  <c r="AZ4" i="7" s="1"/>
  <c r="P5" i="1"/>
  <c r="AZ7" i="7" l="1"/>
  <c r="BB4" i="7"/>
  <c r="AP7" i="7"/>
  <c r="P3" i="1"/>
  <c r="N14" i="1" s="1"/>
  <c r="P2" i="1"/>
  <c r="N17" i="1" l="1"/>
  <c r="N18" i="1"/>
  <c r="N16" i="1"/>
  <c r="N15" i="1"/>
  <c r="BE4" i="7"/>
  <c r="BE7" i="7" s="1"/>
  <c r="N33" i="1" l="1"/>
  <c r="J34" i="4" l="1"/>
  <c r="L24" i="4" l="1"/>
  <c r="O22" i="4" s="1"/>
  <c r="O24" i="4" s="1"/>
  <c r="B33" i="4" l="1"/>
  <c r="F32" i="4" l="1"/>
  <c r="F31" i="4"/>
  <c r="F30" i="4"/>
  <c r="F51" i="4"/>
  <c r="F43" i="4" l="1"/>
  <c r="F11" i="4" l="1"/>
  <c r="F14" i="4" l="1"/>
  <c r="F12" i="4"/>
  <c r="F16" i="4" l="1"/>
</calcChain>
</file>

<file path=xl/comments1.xml><?xml version="1.0" encoding="utf-8"?>
<comments xmlns="http://schemas.openxmlformats.org/spreadsheetml/2006/main">
  <authors>
    <author>Adriana Pinheiro Freitas</author>
    <author>TRT</author>
  </authors>
  <commentList>
    <comment ref="I20" authorId="0">
      <text>
        <r>
          <rPr>
            <b/>
            <sz val="9"/>
            <color indexed="81"/>
            <rFont val="Tahoma"/>
            <family val="2"/>
          </rPr>
          <t>Atualizado até 31.07.2018
Original R$ 16.782,07</t>
        </r>
        <r>
          <rPr>
            <sz val="9"/>
            <color indexed="81"/>
            <rFont val="Tahoma"/>
            <family val="2"/>
          </rPr>
          <t xml:space="preserve">
</t>
        </r>
      </text>
    </comment>
    <comment ref="I21" authorId="0">
      <text>
        <r>
          <rPr>
            <b/>
            <sz val="9"/>
            <color indexed="81"/>
            <rFont val="Tahoma"/>
            <family val="2"/>
          </rPr>
          <t>CAEX atualizado até 30.09.2018
Original R$27.270,33</t>
        </r>
        <r>
          <rPr>
            <sz val="9"/>
            <color indexed="81"/>
            <rFont val="Tahoma"/>
            <family val="2"/>
          </rPr>
          <t xml:space="preserve">
</t>
        </r>
      </text>
    </comment>
    <comment ref="I26" authorId="0">
      <text>
        <r>
          <rPr>
            <b/>
            <sz val="9"/>
            <color indexed="81"/>
            <rFont val="Tahoma"/>
            <family val="2"/>
          </rPr>
          <t xml:space="preserve">CAEX atualização até 30.09.2018
Original 20.286,63
</t>
        </r>
        <r>
          <rPr>
            <sz val="9"/>
            <color indexed="81"/>
            <rFont val="Tahoma"/>
            <family val="2"/>
          </rPr>
          <t xml:space="preserve">
</t>
        </r>
      </text>
    </comment>
    <comment ref="I35" authorId="0">
      <text>
        <r>
          <rPr>
            <b/>
            <sz val="9"/>
            <color indexed="81"/>
            <rFont val="Tahoma"/>
            <family val="2"/>
          </rPr>
          <t>CAEX atualizado até 30.09.2018
Original: R$ 599.441,24</t>
        </r>
        <r>
          <rPr>
            <sz val="9"/>
            <color indexed="81"/>
            <rFont val="Tahoma"/>
            <family val="2"/>
          </rPr>
          <t xml:space="preserve">
</t>
        </r>
      </text>
    </comment>
    <comment ref="I37" authorId="0">
      <text>
        <r>
          <rPr>
            <b/>
            <sz val="9"/>
            <color indexed="81"/>
            <rFont val="Tahoma"/>
            <family val="2"/>
          </rPr>
          <t>CAEX atualizado até 30.09.2018
Original: R$ 95.388,79</t>
        </r>
        <r>
          <rPr>
            <sz val="9"/>
            <color indexed="81"/>
            <rFont val="Tahoma"/>
            <family val="2"/>
          </rPr>
          <t xml:space="preserve">
</t>
        </r>
      </text>
    </comment>
    <comment ref="I40" authorId="0">
      <text>
        <r>
          <rPr>
            <b/>
            <sz val="9"/>
            <color indexed="81"/>
            <rFont val="Tahoma"/>
            <family val="2"/>
          </rPr>
          <t>Atualizado até CAEX 30.09.2018</t>
        </r>
        <r>
          <rPr>
            <sz val="9"/>
            <color indexed="81"/>
            <rFont val="Tahoma"/>
            <family val="2"/>
          </rPr>
          <t xml:space="preserve">
Original: R$ 710.041,82</t>
        </r>
      </text>
    </comment>
    <comment ref="I61" authorId="0">
      <text>
        <r>
          <rPr>
            <b/>
            <sz val="9"/>
            <color indexed="81"/>
            <rFont val="Tahoma"/>
            <family val="2"/>
          </rPr>
          <t>CAEX atualizado até 30.09.2018
Original: R$ 143.247,69</t>
        </r>
        <r>
          <rPr>
            <sz val="9"/>
            <color indexed="81"/>
            <rFont val="Tahoma"/>
            <family val="2"/>
          </rPr>
          <t xml:space="preserve">
</t>
        </r>
      </text>
    </comment>
    <comment ref="I92" authorId="1">
      <text>
        <r>
          <rPr>
            <b/>
            <sz val="9"/>
            <color indexed="81"/>
            <rFont val="Tahoma"/>
            <family val="2"/>
          </rPr>
          <t xml:space="preserve">Valor atualizado pela CAEP até 30.06.2018.
</t>
        </r>
        <r>
          <rPr>
            <sz val="9"/>
            <color indexed="81"/>
            <rFont val="Tahoma"/>
            <family val="2"/>
          </rPr>
          <t>Valor original: R$ 19.849,52.</t>
        </r>
      </text>
    </comment>
    <comment ref="I99" authorId="1">
      <text>
        <r>
          <rPr>
            <b/>
            <sz val="9"/>
            <color indexed="81"/>
            <rFont val="Tahoma"/>
            <family val="2"/>
          </rPr>
          <t>TRT:</t>
        </r>
        <r>
          <rPr>
            <sz val="9"/>
            <color indexed="81"/>
            <rFont val="Tahoma"/>
            <family val="2"/>
          </rPr>
          <t xml:space="preserve">
Valor original 589073,30, mas foi pago em excesso</t>
        </r>
      </text>
    </comment>
    <comment ref="I102" authorId="1">
      <text>
        <r>
          <rPr>
            <b/>
            <sz val="9"/>
            <color indexed="81"/>
            <rFont val="Tahoma"/>
            <family val="2"/>
          </rPr>
          <t>TRT:</t>
        </r>
        <r>
          <rPr>
            <sz val="9"/>
            <color indexed="81"/>
            <rFont val="Tahoma"/>
            <family val="2"/>
          </rPr>
          <t xml:space="preserve">
Original 45034,31</t>
        </r>
      </text>
    </comment>
    <comment ref="I103" authorId="0">
      <text>
        <r>
          <rPr>
            <b/>
            <sz val="9"/>
            <color indexed="81"/>
            <rFont val="Tahoma"/>
            <family val="2"/>
          </rPr>
          <t xml:space="preserve">Valor atualizado pela CAEP até 30.06.2018
</t>
        </r>
        <r>
          <rPr>
            <sz val="9"/>
            <color indexed="81"/>
            <rFont val="Tahoma"/>
            <family val="2"/>
          </rPr>
          <t xml:space="preserve">
</t>
        </r>
      </text>
    </comment>
  </commentList>
</comments>
</file>

<file path=xl/comments2.xml><?xml version="1.0" encoding="utf-8"?>
<comments xmlns="http://schemas.openxmlformats.org/spreadsheetml/2006/main">
  <authors>
    <author>TRT</author>
    <author>Patricia Novaes Souza Bastos</author>
  </authors>
  <commentList>
    <comment ref="F446" authorId="0">
      <text>
        <r>
          <rPr>
            <b/>
            <sz val="9"/>
            <color indexed="81"/>
            <rFont val="Tahoma"/>
            <family val="2"/>
          </rPr>
          <t>TRT:</t>
        </r>
        <r>
          <rPr>
            <sz val="9"/>
            <color indexed="81"/>
            <rFont val="Tahoma"/>
            <family val="2"/>
          </rPr>
          <t xml:space="preserve">
ofício 1011 - 26/09/16 - CANCELADO</t>
        </r>
      </text>
    </comment>
    <comment ref="G605" authorId="0">
      <text>
        <r>
          <rPr>
            <b/>
            <sz val="9"/>
            <color indexed="81"/>
            <rFont val="Tahoma"/>
            <family val="2"/>
          </rPr>
          <t>VALORES PAGOS:</t>
        </r>
        <r>
          <rPr>
            <sz val="9"/>
            <color indexed="81"/>
            <rFont val="Tahoma"/>
            <family val="2"/>
          </rPr>
          <t xml:space="preserve">
R$ 2.228.005,77 - substituídos
R$ 446.085,49 - honorários sucumbenciais. Diferença devida R$ 38.263,58
R$ 921.910,01 - honorários contratuais. Diferença devida R$ 79.078,06</t>
        </r>
      </text>
    </comment>
    <comment ref="J737" authorId="0">
      <text>
        <r>
          <rPr>
            <b/>
            <sz val="9"/>
            <color indexed="81"/>
            <rFont val="Tahoma"/>
            <family val="2"/>
          </rPr>
          <t>TRT:</t>
        </r>
        <r>
          <rPr>
            <sz val="9"/>
            <color indexed="81"/>
            <rFont val="Tahoma"/>
            <family val="2"/>
          </rPr>
          <t xml:space="preserve">
alvarás 545 de 08/08/17 - Status: CANCELADO</t>
        </r>
      </text>
    </comment>
    <comment ref="H859" authorId="1">
      <text>
        <r>
          <rPr>
            <b/>
            <sz val="9"/>
            <color indexed="81"/>
            <rFont val="Tahoma"/>
            <family val="2"/>
          </rPr>
          <t>Patricia Novaes Souza Bastos:</t>
        </r>
        <r>
          <rPr>
            <sz val="9"/>
            <color indexed="81"/>
            <rFont val="Tahoma"/>
            <family val="2"/>
          </rPr>
          <t xml:space="preserve">
545, 546, 547 e 548 (dep. Jud.) de 13/04/18 - status: CANCELADOS</t>
        </r>
      </text>
    </comment>
    <comment ref="D867" authorId="1">
      <text>
        <r>
          <rPr>
            <b/>
            <sz val="9"/>
            <color indexed="81"/>
            <rFont val="Tahoma"/>
            <family val="2"/>
          </rPr>
          <t>Patricia Novaes Souza Bastos:</t>
        </r>
        <r>
          <rPr>
            <sz val="9"/>
            <color indexed="81"/>
            <rFont val="Tahoma"/>
            <family val="2"/>
          </rPr>
          <t xml:space="preserve">
JOSÉ LUIZ DAVID (falecido)</t>
        </r>
      </text>
    </comment>
    <comment ref="H867" authorId="1">
      <text>
        <r>
          <rPr>
            <b/>
            <sz val="9"/>
            <color indexed="81"/>
            <rFont val="Tahoma"/>
            <family val="2"/>
          </rPr>
          <t>Patricia Novaes Souza Bastos:</t>
        </r>
        <r>
          <rPr>
            <sz val="9"/>
            <color indexed="81"/>
            <rFont val="Tahoma"/>
            <family val="2"/>
          </rPr>
          <t xml:space="preserve">
617 e 618 de 25/04/18 - status: devolvidos e cancelados (autor faleceu)</t>
        </r>
      </text>
    </comment>
  </commentList>
</comments>
</file>

<file path=xl/comments3.xml><?xml version="1.0" encoding="utf-8"?>
<comments xmlns="http://schemas.openxmlformats.org/spreadsheetml/2006/main">
  <authors>
    <author>TRT</author>
  </authors>
  <commentList>
    <comment ref="B4" authorId="0">
      <text>
        <r>
          <rPr>
            <b/>
            <sz val="9"/>
            <color indexed="81"/>
            <rFont val="Tahoma"/>
            <family val="2"/>
          </rPr>
          <t>TRT:</t>
        </r>
        <r>
          <rPr>
            <sz val="9"/>
            <color indexed="81"/>
            <rFont val="Tahoma"/>
            <family val="2"/>
          </rPr>
          <t xml:space="preserve">
SALDO DE R$ 2.4181.32,61 RELATIVO AO PGTO DE JUL + pgto de R$ 10.000.000,00 de 08/08/17</t>
        </r>
      </text>
    </comment>
    <comment ref="E4" authorId="0">
      <text>
        <r>
          <rPr>
            <b/>
            <sz val="9"/>
            <color indexed="81"/>
            <rFont val="Tahoma"/>
            <family val="2"/>
          </rPr>
          <t>TRT:</t>
        </r>
        <r>
          <rPr>
            <sz val="9"/>
            <color indexed="81"/>
            <rFont val="Tahoma"/>
            <family val="2"/>
          </rPr>
          <t xml:space="preserve">
dep em 15/09/17</t>
        </r>
      </text>
    </comment>
    <comment ref="L4" authorId="0">
      <text>
        <r>
          <rPr>
            <b/>
            <sz val="9"/>
            <color indexed="81"/>
            <rFont val="Tahoma"/>
            <family val="2"/>
          </rPr>
          <t>TRT:</t>
        </r>
        <r>
          <rPr>
            <sz val="9"/>
            <color indexed="81"/>
            <rFont val="Tahoma"/>
            <family val="2"/>
          </rPr>
          <t xml:space="preserve">
dep em 11/10/17</t>
        </r>
      </text>
    </comment>
    <comment ref="R4" authorId="0">
      <text>
        <r>
          <rPr>
            <b/>
            <sz val="9"/>
            <color indexed="81"/>
            <rFont val="Tahoma"/>
            <family val="2"/>
          </rPr>
          <t>TRT:</t>
        </r>
        <r>
          <rPr>
            <sz val="9"/>
            <color indexed="81"/>
            <rFont val="Tahoma"/>
            <family val="2"/>
          </rPr>
          <t xml:space="preserve">
dep em 14/11/17 (parcela 26)</t>
        </r>
      </text>
    </comment>
    <comment ref="X4" authorId="0">
      <text>
        <r>
          <rPr>
            <b/>
            <sz val="9"/>
            <color indexed="81"/>
            <rFont val="Tahoma"/>
            <family val="2"/>
          </rPr>
          <t>TRT:</t>
        </r>
        <r>
          <rPr>
            <sz val="9"/>
            <color indexed="81"/>
            <rFont val="Tahoma"/>
            <family val="2"/>
          </rPr>
          <t xml:space="preserve">
dep em 15/12/17 (parcela 27)</t>
        </r>
      </text>
    </comment>
    <comment ref="AC4" authorId="0">
      <text>
        <r>
          <rPr>
            <b/>
            <sz val="9"/>
            <color indexed="81"/>
            <rFont val="Tahoma"/>
            <family val="2"/>
          </rPr>
          <t>TRT:</t>
        </r>
        <r>
          <rPr>
            <sz val="9"/>
            <color indexed="81"/>
            <rFont val="Tahoma"/>
            <family val="2"/>
          </rPr>
          <t xml:space="preserve">
dep em 15/01/18 (parcela 28)</t>
        </r>
      </text>
    </comment>
    <comment ref="AH4" authorId="0">
      <text>
        <r>
          <rPr>
            <b/>
            <sz val="9"/>
            <color indexed="81"/>
            <rFont val="Tahoma"/>
            <family val="2"/>
          </rPr>
          <t>TRT:</t>
        </r>
        <r>
          <rPr>
            <sz val="9"/>
            <color indexed="81"/>
            <rFont val="Tahoma"/>
            <family val="2"/>
          </rPr>
          <t xml:space="preserve">
15/02/2018, parcela 29</t>
        </r>
      </text>
    </comment>
    <comment ref="AQ4" authorId="0">
      <text>
        <r>
          <rPr>
            <b/>
            <sz val="9"/>
            <color indexed="81"/>
            <rFont val="Tahoma"/>
            <family val="2"/>
          </rPr>
          <t>TRT:</t>
        </r>
        <r>
          <rPr>
            <sz val="9"/>
            <color indexed="81"/>
            <rFont val="Tahoma"/>
            <family val="2"/>
          </rPr>
          <t xml:space="preserve">
15/03/2018, parcela 30</t>
        </r>
      </text>
    </comment>
    <comment ref="BA4" authorId="0">
      <text>
        <r>
          <rPr>
            <b/>
            <sz val="9"/>
            <color indexed="81"/>
            <rFont val="Tahoma"/>
            <family val="2"/>
          </rPr>
          <t>TRT:</t>
        </r>
        <r>
          <rPr>
            <sz val="9"/>
            <color indexed="81"/>
            <rFont val="Tahoma"/>
            <family val="2"/>
          </rPr>
          <t xml:space="preserve">
R$ 106.802,98 parcela 31 (depósito não identificado)
R$ 10.786.712,33 parcela 32 em 13/04/18</t>
        </r>
      </text>
    </comment>
  </commentList>
</comments>
</file>

<file path=xl/comments4.xml><?xml version="1.0" encoding="utf-8"?>
<comments xmlns="http://schemas.openxmlformats.org/spreadsheetml/2006/main">
  <authors>
    <author>TRT</author>
  </authors>
  <commentList>
    <comment ref="B1" authorId="0">
      <text>
        <r>
          <rPr>
            <b/>
            <sz val="9"/>
            <color indexed="81"/>
            <rFont val="Tahoma"/>
            <family val="2"/>
          </rPr>
          <t>TRT:</t>
        </r>
        <r>
          <rPr>
            <sz val="9"/>
            <color indexed="81"/>
            <rFont val="Tahoma"/>
            <family val="2"/>
          </rPr>
          <t xml:space="preserve">
em 23/07/15</t>
        </r>
      </text>
    </comment>
    <comment ref="C12" authorId="0">
      <text>
        <r>
          <rPr>
            <b/>
            <sz val="9"/>
            <color indexed="81"/>
            <rFont val="Tahoma"/>
            <family val="2"/>
          </rPr>
          <t>TRT:</t>
        </r>
        <r>
          <rPr>
            <sz val="9"/>
            <color indexed="81"/>
            <rFont val="Tahoma"/>
            <family val="2"/>
          </rPr>
          <t xml:space="preserve">
FGTS - R$ 183.757,32
Líquido aos rcltes - R$ 1.898.937,56</t>
        </r>
      </text>
    </comment>
    <comment ref="D12" authorId="0">
      <text>
        <r>
          <rPr>
            <b/>
            <sz val="9"/>
            <color indexed="81"/>
            <rFont val="Tahoma"/>
            <family val="2"/>
          </rPr>
          <t>TRT:</t>
        </r>
        <r>
          <rPr>
            <sz val="9"/>
            <color indexed="81"/>
            <rFont val="Tahoma"/>
            <family val="2"/>
          </rPr>
          <t xml:space="preserve">
INSS rte - R$98.200,68
INSS rda - R$ 317.228,67
Honorários - R$ 578.591,73</t>
        </r>
      </text>
    </comment>
  </commentList>
</comments>
</file>

<file path=xl/sharedStrings.xml><?xml version="1.0" encoding="utf-8"?>
<sst xmlns="http://schemas.openxmlformats.org/spreadsheetml/2006/main" count="7381" uniqueCount="3464">
  <si>
    <t>TRIBUNAL REGIONAL DO TRABALHO DA 1ª REGIÃO</t>
  </si>
  <si>
    <t>ORDEM PGTO</t>
  </si>
  <si>
    <t>EXEQUENTE</t>
  </si>
  <si>
    <t>PROCESSO Nº</t>
  </si>
  <si>
    <t>R$</t>
  </si>
  <si>
    <t>TOTAL</t>
  </si>
  <si>
    <t>JUÍZO AUXILIAR DE EXECUÇÃO CENTRALIZADA</t>
  </si>
  <si>
    <t>Valores pagos</t>
  </si>
  <si>
    <t>Patricia Novaes Souza Bastos</t>
  </si>
  <si>
    <t>Nº CV</t>
  </si>
  <si>
    <t>RECEBIDA EM</t>
  </si>
  <si>
    <t xml:space="preserve">ANTERIORIDADE   </t>
  </si>
  <si>
    <t>Valor da CV</t>
  </si>
  <si>
    <t>RELAÇÃO DE CARTAS DE VÊNIA CUMPRIDAS</t>
  </si>
  <si>
    <t>OFÍCIO DE TRANSFERÊNCIA</t>
  </si>
  <si>
    <t>CRITÉRIO DE PREFERÊNCIA</t>
  </si>
  <si>
    <t>VALORES PAGOS</t>
  </si>
  <si>
    <t>.......................</t>
  </si>
  <si>
    <t>( - )</t>
  </si>
  <si>
    <t xml:space="preserve">TRANSFERÊNCIAS A REALIZAR (PORTADOR DE DOENÇA GRAVE)  </t>
  </si>
  <si>
    <t xml:space="preserve">TRANSFERÊNCIAS A REALIZAR (ESTATUTO DO IDOSO – ATÉ 150 S.M.)    </t>
  </si>
  <si>
    <t xml:space="preserve">TRANSFERÊNCIAS A REALIZAR (CRÉDITO INFERIOR A 60 SALÁRIOS MÍNIMOS )    </t>
  </si>
  <si>
    <t xml:space="preserve">TRANSFERÊNCIAS A REALIZAR (DECORRENTES DE RESC. CONTRATO DE TRABALHO – ATÉ 150 S.M.)    </t>
  </si>
  <si>
    <t xml:space="preserve">TRANSFERÊNCIAS A REALIZAR (OUTROS CRÉDITOS – QUADRO GERAL)    </t>
  </si>
  <si>
    <t>=</t>
  </si>
  <si>
    <t xml:space="preserve"> </t>
  </si>
  <si>
    <t>MOVIMENTAÇÃO FINANCEIRA</t>
  </si>
  <si>
    <t>QUADRO GERAL</t>
  </si>
  <si>
    <t>PROCESSO Nº 0012240-52.2012.5.01.0000</t>
  </si>
  <si>
    <t>Companhia Estadual de Águas e Esgotos - CEDAE</t>
  </si>
  <si>
    <t>PLANO ESPECIAL DE EXECUÇÃO - DEFERIDO PELO ATO Nº 29/2013</t>
  </si>
  <si>
    <t>0054600-13.2005.5.01.0011</t>
  </si>
  <si>
    <t>VERBAS RESCISÓRIAS</t>
  </si>
  <si>
    <t>IDOSO</t>
  </si>
  <si>
    <t>ATÉ 60 SM</t>
  </si>
  <si>
    <t>017/13</t>
  </si>
  <si>
    <t>0000992-43.2010.5.01.0038</t>
  </si>
  <si>
    <t>ADILSON DA SILVA</t>
  </si>
  <si>
    <t>026/13</t>
  </si>
  <si>
    <t>0000023-35.2010.5.01.0262</t>
  </si>
  <si>
    <t>JOÃO BATISTA DE SANTANA</t>
  </si>
  <si>
    <t>028/13</t>
  </si>
  <si>
    <t>0121600-05.2004.5.01.0063</t>
  </si>
  <si>
    <t>PAULO BEZERRA DE MENEZES</t>
  </si>
  <si>
    <t>045/13</t>
  </si>
  <si>
    <t>0042900-53.1987.5.01.0243</t>
  </si>
  <si>
    <t>ARQUIMINO JOSÉ TORRES</t>
  </si>
  <si>
    <t>044/13</t>
  </si>
  <si>
    <t>0166000-66.2009.5.01.0019</t>
  </si>
  <si>
    <t>JAIR SILVERIO DE OLIVEIRA</t>
  </si>
  <si>
    <t>KALMAN PEJSACH KAC (INSS)</t>
  </si>
  <si>
    <t>065/13</t>
  </si>
  <si>
    <t>0074200-05.1991.5.01.0013</t>
  </si>
  <si>
    <t>CV CANCELADA conforme solicitação por email da VT</t>
  </si>
  <si>
    <t>CV CANCELADA conforme solicitação da 03ª Niteroi pelo of. 0362 - 13/08/13</t>
  </si>
  <si>
    <t>CV CANCELADA conforme solicitação da 63ª pelo of. 0592 - 26/09/13 pedindo devolução</t>
  </si>
  <si>
    <t>BB-3900120306882</t>
  </si>
  <si>
    <t>BB-4900118153920</t>
  </si>
  <si>
    <t>Contas</t>
  </si>
  <si>
    <t>Saldo Atualizado</t>
  </si>
  <si>
    <t>Data do Depósito</t>
  </si>
  <si>
    <t>Alvarás Expedidos</t>
  </si>
  <si>
    <t>Nº do processo</t>
  </si>
  <si>
    <t>0081400-21.2005.5.01.0030</t>
  </si>
  <si>
    <t>Valor</t>
  </si>
  <si>
    <t>0047300-34.2006.5.01.0247</t>
  </si>
  <si>
    <t>0081600-28.2005.5.01.0030</t>
  </si>
  <si>
    <t>0080900-53.2005.5.01.0062</t>
  </si>
  <si>
    <t>Numeração</t>
  </si>
  <si>
    <t>Processo</t>
  </si>
  <si>
    <t>0131800-81.2001.5.01.0029</t>
  </si>
  <si>
    <t>001/15</t>
  </si>
  <si>
    <t>PAULO ROBERTO CORREA</t>
  </si>
  <si>
    <t>002/15</t>
  </si>
  <si>
    <t>0124200-25.2003.5.01.0001</t>
  </si>
  <si>
    <t>003/15</t>
  </si>
  <si>
    <t>PEDRO PAULO</t>
  </si>
  <si>
    <t>JOSE BARBOSA DO ROSARIO</t>
  </si>
  <si>
    <t>0165100-40.2009.5.01.0001</t>
  </si>
  <si>
    <t>004/15</t>
  </si>
  <si>
    <t>0069400-67.2007.5.01.0046</t>
  </si>
  <si>
    <t>VALDEHI CONCEICAO SACRAMENTO</t>
  </si>
  <si>
    <t>005/15</t>
  </si>
  <si>
    <t>0125800-71.2005.5.01.0014</t>
  </si>
  <si>
    <t>LEANDRO HENRIQUE CARVALHO MALHEIROS</t>
  </si>
  <si>
    <t>006/15</t>
  </si>
  <si>
    <t>ANTONIO ALBERTO DE LEMOS PIMENTEL</t>
  </si>
  <si>
    <t>0108400-15.2003.5.01.0014</t>
  </si>
  <si>
    <t>007/15</t>
  </si>
  <si>
    <t>008/15</t>
  </si>
  <si>
    <t>0134700-43.2009.5.01.0001</t>
  </si>
  <si>
    <t>VILSON ANTONIO DE OLIVEIRA PEREIRA</t>
  </si>
  <si>
    <t>0000054-38.2012.5.01.0051</t>
  </si>
  <si>
    <t>009/15</t>
  </si>
  <si>
    <t>ELIZABETH LEITE NOVERSA</t>
  </si>
  <si>
    <t>0001487-15.2012.5.01.0007</t>
  </si>
  <si>
    <t>LEVY DE ALBUQUERQUE</t>
  </si>
  <si>
    <t>0000308-44.2012.5.01.0040</t>
  </si>
  <si>
    <t>010/15</t>
  </si>
  <si>
    <t>CARLOS JUSTINO DE MESQUITA</t>
  </si>
  <si>
    <t>0000942-85.2010.5.01.0080</t>
  </si>
  <si>
    <t>0000880-10.2012.5.01.0069</t>
  </si>
  <si>
    <t>012/15</t>
  </si>
  <si>
    <t>JOSIAS DA CONCEIÇÃO BARCELLOS</t>
  </si>
  <si>
    <t>0001491-45.2011.5.01.0053</t>
  </si>
  <si>
    <t>013/15</t>
  </si>
  <si>
    <t>GERALDO SILVA DE OLIVEIRA JUNIOR</t>
  </si>
  <si>
    <t>0000770-28.2012.5.01.0031</t>
  </si>
  <si>
    <t>014/15</t>
  </si>
  <si>
    <t>ADILTO SALES</t>
  </si>
  <si>
    <t>0000410-64.2010.5.01.0031</t>
  </si>
  <si>
    <t>015/15</t>
  </si>
  <si>
    <t>LUIZ CARLOS DA SILVA WANDERLEY</t>
  </si>
  <si>
    <t>0000293-30.2012.5.01.0226</t>
  </si>
  <si>
    <t>GEREMIAS GUILHERME DA COSTA</t>
  </si>
  <si>
    <t>0165500-37.2009.5.01.0039</t>
  </si>
  <si>
    <t>016/15</t>
  </si>
  <si>
    <t>CLAUDIO LUIS DA SILVA PEREIRA</t>
  </si>
  <si>
    <t>0001541-22.2010.5.01.0016</t>
  </si>
  <si>
    <t>017/15</t>
  </si>
  <si>
    <t>VICENTE FERRARO</t>
  </si>
  <si>
    <t>0000892-16.2010.5.01.0062</t>
  </si>
  <si>
    <t>018/15</t>
  </si>
  <si>
    <t>SAUL MULLER NOGUEIRA</t>
  </si>
  <si>
    <t>0001567-75.2011.5.01.0051</t>
  </si>
  <si>
    <t>EDUARDO WILIAM DE sOUSA</t>
  </si>
  <si>
    <t>0000112-74.2013.5.01.0061</t>
  </si>
  <si>
    <t>020/15</t>
  </si>
  <si>
    <t>JOSE DE AZEVEDO</t>
  </si>
  <si>
    <t>0142200-07.2003.5.01.0023</t>
  </si>
  <si>
    <t>CID CURI</t>
  </si>
  <si>
    <t>021/15</t>
  </si>
  <si>
    <t>0000901-93.2010.5.01.0056</t>
  </si>
  <si>
    <t>022/15</t>
  </si>
  <si>
    <t>SAMUEL KAPLAN</t>
  </si>
  <si>
    <t>0122200-13.2009.5.01.0043</t>
  </si>
  <si>
    <t>LUIS CARLOS GOMES</t>
  </si>
  <si>
    <t>023/15</t>
  </si>
  <si>
    <t>0001326-62.2010.5.01.0043</t>
  </si>
  <si>
    <t>024/15</t>
  </si>
  <si>
    <t>UBIRATAN RAMOS DA COSTA</t>
  </si>
  <si>
    <t>0000690-28.2012.5.01.0043</t>
  </si>
  <si>
    <t>025/15</t>
  </si>
  <si>
    <t>JOSE VIRGINIO PERREIRA FILHO</t>
  </si>
  <si>
    <t>Chefe Execução Centralizada</t>
  </si>
  <si>
    <t>CAEP - Coordenadoria de Apoio à Efetividade Processual</t>
  </si>
  <si>
    <t>0145200-78.2011.5.01.0043</t>
  </si>
  <si>
    <t>056/15</t>
  </si>
  <si>
    <t>MARCOS ANTONIO T. CAPELLA MUNHOZ</t>
  </si>
  <si>
    <t>0119600-21.2004.5.01.0002</t>
  </si>
  <si>
    <t>027/15</t>
  </si>
  <si>
    <t>SERGIO PAIVA DE OLIVEIRA</t>
  </si>
  <si>
    <t>0000774-26.2010.5.01.0002</t>
  </si>
  <si>
    <t>RONALDO DE AZEVEDO MAIA</t>
  </si>
  <si>
    <t>028/15</t>
  </si>
  <si>
    <t>0092000-45.2004.5.01.0060</t>
  </si>
  <si>
    <t>029/15</t>
  </si>
  <si>
    <t>LEONARDO ROSA DA SILVA e RUBENS ROSA DA SILVA</t>
  </si>
  <si>
    <t>0083400-90.2009.5.01.0082</t>
  </si>
  <si>
    <t>031/15</t>
  </si>
  <si>
    <t>CARLOS ALBERTO DE OLIVEIRA CHAGAS</t>
  </si>
  <si>
    <t>0000950-87.2013.5.01.0264</t>
  </si>
  <si>
    <t>RICARDO SILVA SOUSA</t>
  </si>
  <si>
    <t>032/15</t>
  </si>
  <si>
    <t>0001402-70.2011.5.01.0037</t>
  </si>
  <si>
    <t>033/15</t>
  </si>
  <si>
    <t>JOVENIL ELESBÃO ANTUNES DA COSTA</t>
  </si>
  <si>
    <t>0001316-82.2011.5.01.0075</t>
  </si>
  <si>
    <t>ALEXANDRE ROSAS GUEDES</t>
  </si>
  <si>
    <t>034/15</t>
  </si>
  <si>
    <t>0001680-94.2012.5.01.0018</t>
  </si>
  <si>
    <t>JOSE RICARDO DE ALCANTARA FERREIRA</t>
  </si>
  <si>
    <t>035/15</t>
  </si>
  <si>
    <t>0080000-83.2006.5.01.0014</t>
  </si>
  <si>
    <t>036/15</t>
  </si>
  <si>
    <t>0045400-51.2008.5.01.0051</t>
  </si>
  <si>
    <t>LEILA MARTINS CANO</t>
  </si>
  <si>
    <t>037/15</t>
  </si>
  <si>
    <t>0001108-77.2012.5.01.0006</t>
  </si>
  <si>
    <t>SAMUEL DA SILVA GUEDES</t>
  </si>
  <si>
    <t>038/15</t>
  </si>
  <si>
    <t>0068300-96.2004.5.01.0009</t>
  </si>
  <si>
    <t>039/15</t>
  </si>
  <si>
    <t>CEZAR EDUARDO SCHERER</t>
  </si>
  <si>
    <t>0041500-37.2007.5.01.0070</t>
  </si>
  <si>
    <t>040/15</t>
  </si>
  <si>
    <t>WALCYR GOULLART MARIOSA</t>
  </si>
  <si>
    <t>Idoso</t>
  </si>
  <si>
    <t>0000610-37.2011.5.01.0031</t>
  </si>
  <si>
    <t>041/15</t>
  </si>
  <si>
    <t>NOE RODRIGUES DE LIMA</t>
  </si>
  <si>
    <t>0459000-92.1999.5.01.0244</t>
  </si>
  <si>
    <t>042/15</t>
  </si>
  <si>
    <t>AIDE DO NASCIMENTO</t>
  </si>
  <si>
    <t>0030000-63.2009.5.01.0244</t>
  </si>
  <si>
    <t>ZORAIA SOARES GARCIA</t>
  </si>
  <si>
    <t>043/15</t>
  </si>
  <si>
    <t>0000247-92.2011.5.01.0017</t>
  </si>
  <si>
    <t>044/15</t>
  </si>
  <si>
    <t>ADÃO QUEIROZ SILVA</t>
  </si>
  <si>
    <t>0165800-96.2003.5.01.0010</t>
  </si>
  <si>
    <t>045/15</t>
  </si>
  <si>
    <t>MARCIO AUGUSTO CORREA COSTA</t>
  </si>
  <si>
    <t>0169900-20.2002.5.01.0046</t>
  </si>
  <si>
    <t>046/15</t>
  </si>
  <si>
    <t>ADAIR JOSE DE FARIA</t>
  </si>
  <si>
    <t>0000389-33.2011.5.01.0038</t>
  </si>
  <si>
    <t>0000203-50.2012.5.01.0078</t>
  </si>
  <si>
    <t>048/15</t>
  </si>
  <si>
    <t>GUILHERME SILVA MORAES</t>
  </si>
  <si>
    <t>0182300-66.2003.5.01.0067</t>
  </si>
  <si>
    <t>049/15</t>
  </si>
  <si>
    <t>REYNALDO CARDOSO GANIME</t>
  </si>
  <si>
    <t>0088500-09.2007.5.01.0078</t>
  </si>
  <si>
    <t>050/15</t>
  </si>
  <si>
    <t>DARLI RIBEIRO FEGHALI</t>
  </si>
  <si>
    <t>0086800-10.2006.5.01.0053</t>
  </si>
  <si>
    <t>051/15</t>
  </si>
  <si>
    <t>SERGIO NEY MARTINS</t>
  </si>
  <si>
    <t>0000891-87.2012.5.01.0053</t>
  </si>
  <si>
    <t>052/15</t>
  </si>
  <si>
    <t>ELZO SILVA FELICIANO</t>
  </si>
  <si>
    <t>0000693-50.2012.5.01.0053</t>
  </si>
  <si>
    <t>053/15</t>
  </si>
  <si>
    <t>RUBILAR DE OLIVEIRA GONÇALVES</t>
  </si>
  <si>
    <t>0000493-10.2012.5.01.0064</t>
  </si>
  <si>
    <t>054/15</t>
  </si>
  <si>
    <t>JOSE DA SILVA E SOUSA</t>
  </si>
  <si>
    <t>Companhia Estadual de Águas e Esgotos - CEDAE  -  EXECUÇÃO CENTRALIZADA:  PROCESSO Nº 0012240-52.2012.5.01.0000</t>
  </si>
  <si>
    <t>055/15</t>
  </si>
  <si>
    <t>0001452-78.2011.5.01.0043</t>
  </si>
  <si>
    <t>ofício 2095 - 28/10/15</t>
  </si>
  <si>
    <t>ofício 2096 - 28/10/15</t>
  </si>
  <si>
    <t>0168200-74.2009.5.01.0042</t>
  </si>
  <si>
    <t>001/16</t>
  </si>
  <si>
    <t>Elizabeth Regina Roma Carneiro Felippe</t>
  </si>
  <si>
    <t>0001000-25.2012.5.01.0531</t>
  </si>
  <si>
    <t>Haroldo Gomes de Carvalho</t>
  </si>
  <si>
    <t>002/16</t>
  </si>
  <si>
    <t>Até 60 s.m.</t>
  </si>
  <si>
    <t>0158100-88.2009.5.01.0065</t>
  </si>
  <si>
    <t>003/16</t>
  </si>
  <si>
    <t>Lea da Silva</t>
  </si>
  <si>
    <t>Quadro Geral</t>
  </si>
  <si>
    <t>0109600-59.2006.5.01.0044</t>
  </si>
  <si>
    <t>150 S.M.</t>
  </si>
  <si>
    <t>004/16</t>
  </si>
  <si>
    <t>Sandra Mara dos Santos</t>
  </si>
  <si>
    <t>0030800-27.2005.5.01.0052</t>
  </si>
  <si>
    <t>005/16</t>
  </si>
  <si>
    <t>Arildo de Oliveira Pinto</t>
  </si>
  <si>
    <t>0001080-93.2010.5.01.0034</t>
  </si>
  <si>
    <t>006/16</t>
  </si>
  <si>
    <t>Paulo Roberto Souza e Silva</t>
  </si>
  <si>
    <t>0001548-10.2012.5.01.0027</t>
  </si>
  <si>
    <t>007/16</t>
  </si>
  <si>
    <t>Paulo Roberto Brito Saldanha</t>
  </si>
  <si>
    <t>0001101-25.2012.5.01.0026</t>
  </si>
  <si>
    <t>008/16</t>
  </si>
  <si>
    <t>Gilson Caetano de Oliveira</t>
  </si>
  <si>
    <t>0010480-58.2014.5.01.0013</t>
  </si>
  <si>
    <t>Samuel Augusto dos Reis Filho</t>
  </si>
  <si>
    <t>009/16</t>
  </si>
  <si>
    <t>0000671-42.2012.5.01.0004</t>
  </si>
  <si>
    <t>010/16</t>
  </si>
  <si>
    <t>Ana Senna</t>
  </si>
  <si>
    <t>0020600-74.2008.5.01.0045</t>
  </si>
  <si>
    <t>011/16</t>
  </si>
  <si>
    <t>Marcos Jose Costa dos Santos</t>
  </si>
  <si>
    <t>0001300-68.2008.5.01.0032</t>
  </si>
  <si>
    <t>Sivaldo Silvio Moreira</t>
  </si>
  <si>
    <t>012/16</t>
  </si>
  <si>
    <t>Numeração 2016</t>
  </si>
  <si>
    <t>0179400-03.2009.5.01.0261</t>
  </si>
  <si>
    <t>Jose Carlos Silveira da Cruz</t>
  </si>
  <si>
    <t>013/16</t>
  </si>
  <si>
    <t>0040600-36.2005.5.01.0034</t>
  </si>
  <si>
    <t>014/16</t>
  </si>
  <si>
    <t>Francisco Carlos dos Santos</t>
  </si>
  <si>
    <t>0000017-56.2011.5.01.0015</t>
  </si>
  <si>
    <t>015/16</t>
  </si>
  <si>
    <t>Jose Carlos Figueiredo de Carvalho</t>
  </si>
  <si>
    <t>0096000-63.2005.5.01.0057</t>
  </si>
  <si>
    <t>016/16</t>
  </si>
  <si>
    <t>Sidnei Moreira de Sousa</t>
  </si>
  <si>
    <t>0084800-88.2007.5.01.0057</t>
  </si>
  <si>
    <t>017/16</t>
  </si>
  <si>
    <t>Elio de Aquino Rocha</t>
  </si>
  <si>
    <t>0153700-71.2007.5.01.0042</t>
  </si>
  <si>
    <t>018/16</t>
  </si>
  <si>
    <t>Antonio da Silva Jeronimo</t>
  </si>
  <si>
    <t>0044100-89.2008.5.01.0007</t>
  </si>
  <si>
    <t>Wellington dos Santos</t>
  </si>
  <si>
    <t>019/16</t>
  </si>
  <si>
    <t>0083200-95.2001.5.01.0007</t>
  </si>
  <si>
    <t>020/16</t>
  </si>
  <si>
    <t>Roberto Rodrigues Silva</t>
  </si>
  <si>
    <t>0145700-43.2002.5.01.0047</t>
  </si>
  <si>
    <t>Rosangela Trevezani Campos</t>
  </si>
  <si>
    <t>021/16</t>
  </si>
  <si>
    <t>0078600-66.2005.5.01.0047</t>
  </si>
  <si>
    <t>Luiz Ferreira da Silva</t>
  </si>
  <si>
    <t>022/16</t>
  </si>
  <si>
    <t>0011097-03.2014.5.01.0018</t>
  </si>
  <si>
    <t>Mauricio Nigre</t>
  </si>
  <si>
    <t>023/16</t>
  </si>
  <si>
    <t>0001431-73.2012.5.01.0009</t>
  </si>
  <si>
    <t>Gelson Pereira da Silva Filho</t>
  </si>
  <si>
    <t>024/16</t>
  </si>
  <si>
    <t>0000438-69.2010.5.01.0051</t>
  </si>
  <si>
    <t>025/16</t>
  </si>
  <si>
    <t>Claudio Ribeiro da Silva</t>
  </si>
  <si>
    <t>0001403-61.2011.5.01.0035</t>
  </si>
  <si>
    <t>026/16</t>
  </si>
  <si>
    <t>Reginaldo Barbosa Gomes</t>
  </si>
  <si>
    <t>0000639-54.2011.5.01.0042</t>
  </si>
  <si>
    <t>027/16</t>
  </si>
  <si>
    <t>Sergio Murilo da Silva Garcia</t>
  </si>
  <si>
    <t>0156800-27.2007.5.01.0012</t>
  </si>
  <si>
    <t>028/16</t>
  </si>
  <si>
    <t>Miguel Angelo da Silva</t>
  </si>
  <si>
    <t>0001594-68.2011.5.01.0080</t>
  </si>
  <si>
    <t>Paulo Roberto Barreto Pinto</t>
  </si>
  <si>
    <t>029/16</t>
  </si>
  <si>
    <t>0113300-33.2006.5.01.0015</t>
  </si>
  <si>
    <t>Andre Luiz da Rocha Costa Simões</t>
  </si>
  <si>
    <t>030/16</t>
  </si>
  <si>
    <t>0010774-28.2014.5.01.0008</t>
  </si>
  <si>
    <t>Luis Claudio Gomes de Oliveira</t>
  </si>
  <si>
    <t>031/16</t>
  </si>
  <si>
    <t>0000888-22.2010.5.01.0080</t>
  </si>
  <si>
    <t>Jose Paulo da Silva</t>
  </si>
  <si>
    <t>032/16</t>
  </si>
  <si>
    <t>0001274-11.2011.5.01.0050</t>
  </si>
  <si>
    <t>Reinaldo Caetano</t>
  </si>
  <si>
    <t>033/16</t>
  </si>
  <si>
    <t>0000249-74.2011.5.01.0013</t>
  </si>
  <si>
    <t>Antonio Alves Dias</t>
  </si>
  <si>
    <t>034/16</t>
  </si>
  <si>
    <t>0000443-10.2012.5.01.0023</t>
  </si>
  <si>
    <t>Rogerio da Silva</t>
  </si>
  <si>
    <t>035/16</t>
  </si>
  <si>
    <t>0000934-33.2011.5.01.0029</t>
  </si>
  <si>
    <t>Antonio Molina Garcia Filho</t>
  </si>
  <si>
    <t>036/16</t>
  </si>
  <si>
    <t>0162400-87.2009.5.01.0067</t>
  </si>
  <si>
    <t>037/16</t>
  </si>
  <si>
    <t>Luiz Antonio Fernandes</t>
  </si>
  <si>
    <t>0001284-38.2010.5.01.0067</t>
  </si>
  <si>
    <t>038/16</t>
  </si>
  <si>
    <t>Jose Nascimento de Almeida</t>
  </si>
  <si>
    <t>0155000-56.2007.5.01.0046</t>
  </si>
  <si>
    <t>039/16</t>
  </si>
  <si>
    <t>Paulo Andre Frensel Botelho</t>
  </si>
  <si>
    <t>0000713-95.2011.5.01.0014</t>
  </si>
  <si>
    <t>040/16</t>
  </si>
  <si>
    <t>Dorvalino Jose Pereira</t>
  </si>
  <si>
    <t>0102600-30.2008.5.01.0014</t>
  </si>
  <si>
    <t>041/16</t>
  </si>
  <si>
    <t>Nelio Jose Pinto</t>
  </si>
  <si>
    <t>0000190-89.2012.5.01.0033</t>
  </si>
  <si>
    <t>Sebastião Sidney Oliveira</t>
  </si>
  <si>
    <t>042/16</t>
  </si>
  <si>
    <t>0138900-39.2009.5.01.0019</t>
  </si>
  <si>
    <t>Nelson Edson do Nascimento</t>
  </si>
  <si>
    <t>043/16</t>
  </si>
  <si>
    <t>0017700-52.2008.5.01.0261</t>
  </si>
  <si>
    <t>044/16</t>
  </si>
  <si>
    <t>Nilton Ferreira Pinto</t>
  </si>
  <si>
    <t>0001753-41.2011.5.01.0264</t>
  </si>
  <si>
    <t>045/16</t>
  </si>
  <si>
    <t>Joel Jorge da Silva</t>
  </si>
  <si>
    <t>0113100-66.2008.5.01.0076</t>
  </si>
  <si>
    <t>046/16</t>
  </si>
  <si>
    <t>Jorge de Aquino Barbosa</t>
  </si>
  <si>
    <t>0109900-24.2006.5.01.0043</t>
  </si>
  <si>
    <t>047/16</t>
  </si>
  <si>
    <t>Sergio Luiz do Rego Monteiro</t>
  </si>
  <si>
    <t>0097900-39.2007.5.01.0016</t>
  </si>
  <si>
    <t>048/16</t>
  </si>
  <si>
    <t>Carlos Alberto Laurentino da Silva</t>
  </si>
  <si>
    <t>0021200-40.2002.5.01.0002</t>
  </si>
  <si>
    <t>049/16</t>
  </si>
  <si>
    <t>Jose Ciriaco de Oliviera (INSS)</t>
  </si>
  <si>
    <t>0098400-07.2006.5.01.0060</t>
  </si>
  <si>
    <t>Alcides Julio da Silva</t>
  </si>
  <si>
    <t>050/16</t>
  </si>
  <si>
    <t>0001273-89.2011.5.01.0029</t>
  </si>
  <si>
    <t>051/16</t>
  </si>
  <si>
    <t>Vergilio Alfredo de Oliveira Santos</t>
  </si>
  <si>
    <t>0064900-66.2003.5.01.0023</t>
  </si>
  <si>
    <t>052/16</t>
  </si>
  <si>
    <t>Cassio de Paiva Lopes e Wellington Cabral da Fonseca</t>
  </si>
  <si>
    <t>0026100-77.2002.5.01.0063</t>
  </si>
  <si>
    <t>053/16</t>
  </si>
  <si>
    <t>Bianor Roque Duarte</t>
  </si>
  <si>
    <t>0070800-64.2004.5.01.0065</t>
  </si>
  <si>
    <t>Murillo Amoedo Costa</t>
  </si>
  <si>
    <t>054/16</t>
  </si>
  <si>
    <t>0036500-16.2002.5.01.0043</t>
  </si>
  <si>
    <t>Roberto Candido Machado</t>
  </si>
  <si>
    <t>055/16</t>
  </si>
  <si>
    <t>Mauro Fernandes de Oliveira (INSS)</t>
  </si>
  <si>
    <t>0081500-53.2007.5.01.0014</t>
  </si>
  <si>
    <t>056/16</t>
  </si>
  <si>
    <t>0028100-61.2008.5.01.0541</t>
  </si>
  <si>
    <t>057/16</t>
  </si>
  <si>
    <t>Paulo José Gonçalves Costa</t>
  </si>
  <si>
    <t>0165700-32.2009.5.01.0043</t>
  </si>
  <si>
    <t>Norma Sueli Monteiro Silva</t>
  </si>
  <si>
    <t>058/16</t>
  </si>
  <si>
    <t>059/16</t>
  </si>
  <si>
    <t>0089200-79.2005.5.01.0037</t>
  </si>
  <si>
    <t>Sergio Sebastião Campos de Oliveira</t>
  </si>
  <si>
    <t>0134500-29.2002.5.01.0018</t>
  </si>
  <si>
    <t>060/16</t>
  </si>
  <si>
    <t>Julio Cesar Moraes</t>
  </si>
  <si>
    <t>0118400-66.2006.5.01.0015</t>
  </si>
  <si>
    <t>0138900-43.2005.5.01.0451</t>
  </si>
  <si>
    <t>Jorge Edilson da Silva</t>
  </si>
  <si>
    <t>062/16</t>
  </si>
  <si>
    <t>061/16</t>
  </si>
  <si>
    <t>0030600-89.2004.5.01.0008</t>
  </si>
  <si>
    <t>Jorge Abrahão</t>
  </si>
  <si>
    <t>Gerson Pereira Lima Nascimento</t>
  </si>
  <si>
    <t>063/16</t>
  </si>
  <si>
    <t>0010700-73.2006.5.01.0001</t>
  </si>
  <si>
    <t>Luiz Claudio Santana Silva</t>
  </si>
  <si>
    <t>064/16</t>
  </si>
  <si>
    <t>0134900-72.2004.5.01.0018</t>
  </si>
  <si>
    <t>Aloisio Souza da Silva</t>
  </si>
  <si>
    <t>065/16</t>
  </si>
  <si>
    <t>Adão Queiroz Silva</t>
  </si>
  <si>
    <t>066/16</t>
  </si>
  <si>
    <t>Sergio Machado Lima</t>
  </si>
  <si>
    <t>Paulo Cezar da Silva</t>
  </si>
  <si>
    <t>Reginaldo de Oliveira Brito</t>
  </si>
  <si>
    <t>Jose Carlos Ferreira de Queiroz</t>
  </si>
  <si>
    <t>Fabio Bazani do Nascimento</t>
  </si>
  <si>
    <t>Militino Jose Bazoni</t>
  </si>
  <si>
    <t>Augusto José Amorim Dantas e Sergio de matos Coutinho</t>
  </si>
  <si>
    <t>0001069-83.2010.5.01.0060</t>
  </si>
  <si>
    <t>067/16</t>
  </si>
  <si>
    <t>0000729-77.2012.5.01.0058</t>
  </si>
  <si>
    <t>068/16</t>
  </si>
  <si>
    <t>Jose Paulo da Silva (INSS)</t>
  </si>
  <si>
    <t>069/16</t>
  </si>
  <si>
    <t>0000154-73.2010.5.01.0047</t>
  </si>
  <si>
    <t>070/16</t>
  </si>
  <si>
    <t>0000385-56.2012.5.01.0039</t>
  </si>
  <si>
    <t>071/16</t>
  </si>
  <si>
    <t>0001374-50.2010.5.01.0001</t>
  </si>
  <si>
    <t>072/16</t>
  </si>
  <si>
    <t>0000740-96.2011.5.01.0008</t>
  </si>
  <si>
    <t>073/16</t>
  </si>
  <si>
    <t>074/16</t>
  </si>
  <si>
    <t>0001551-42.2011.5.01.0045</t>
  </si>
  <si>
    <t>Alberto Jose Mendes Gomes</t>
  </si>
  <si>
    <t>075/16</t>
  </si>
  <si>
    <t>0000418-91.2010.5.01.0079</t>
  </si>
  <si>
    <t>0178300-79.2003.5.01.0016</t>
  </si>
  <si>
    <t>Marinete Alves dos Santos</t>
  </si>
  <si>
    <t>076/16</t>
  </si>
  <si>
    <t>077/16</t>
  </si>
  <si>
    <t>Eliane Branco de Souza</t>
  </si>
  <si>
    <t>0048300-76.1994.5.01.0025</t>
  </si>
  <si>
    <t>078/16</t>
  </si>
  <si>
    <t>Ruy Fernando Santanna</t>
  </si>
  <si>
    <t>079/16</t>
  </si>
  <si>
    <t>Wilson de Oliveira Pires</t>
  </si>
  <si>
    <t>ofício 126 - 19/01/16</t>
  </si>
  <si>
    <t>ofício 127 - 19/01/16</t>
  </si>
  <si>
    <t>ofício 128 - 19/01/16</t>
  </si>
  <si>
    <t>0031000-69.2007.5.01.0244</t>
  </si>
  <si>
    <t>0094500-18.2001.5.01.0019</t>
  </si>
  <si>
    <t>081/16</t>
  </si>
  <si>
    <t>Maria Manoela Batista dos Santos Fonseca</t>
  </si>
  <si>
    <t>0001213-38.2012.5.01.0076</t>
  </si>
  <si>
    <t>Maria da Silva Barbosa</t>
  </si>
  <si>
    <t>082/16</t>
  </si>
  <si>
    <t>0133400-41.2005.5.01.0048</t>
  </si>
  <si>
    <t>Carlos Alberto Nery Baptista</t>
  </si>
  <si>
    <t>083/16</t>
  </si>
  <si>
    <t>0000732-29.2010.5.01.0017</t>
  </si>
  <si>
    <t>084/16</t>
  </si>
  <si>
    <t>Antonio Carlos Moreira da Silva</t>
  </si>
  <si>
    <t>Marilda Moreira</t>
  </si>
  <si>
    <t>0047200-41.2006.5.01.0001</t>
  </si>
  <si>
    <t>085/16</t>
  </si>
  <si>
    <t>0000747-48.2010.5.01.0065</t>
  </si>
  <si>
    <t>Paulo Cesar Alves Pacheco</t>
  </si>
  <si>
    <t>086/16</t>
  </si>
  <si>
    <t>0011287-73.2013.5.01.0026</t>
  </si>
  <si>
    <t>Edmilson de Jesus Silva</t>
  </si>
  <si>
    <t>087/16</t>
  </si>
  <si>
    <t>0010649-78.2014.5.01.0002</t>
  </si>
  <si>
    <t>088/16</t>
  </si>
  <si>
    <t>Jorge Alberto da Silva Fernandes</t>
  </si>
  <si>
    <t>Sem info</t>
  </si>
  <si>
    <t>0000949-18.2011.5.01.0056</t>
  </si>
  <si>
    <t>Celso Castilho</t>
  </si>
  <si>
    <t>090/16</t>
  </si>
  <si>
    <t>Custas</t>
  </si>
  <si>
    <t>091/16</t>
  </si>
  <si>
    <t>0059200-03.2007.5.01.0013</t>
  </si>
  <si>
    <t>Janio Marcio Olimpio</t>
  </si>
  <si>
    <t>093/16</t>
  </si>
  <si>
    <t>INSS e Custas</t>
  </si>
  <si>
    <t>094/16</t>
  </si>
  <si>
    <t>0079700-35.1999.5.01.0025</t>
  </si>
  <si>
    <t>095/16</t>
  </si>
  <si>
    <t>Carlos Alberto de Souza</t>
  </si>
  <si>
    <t>Vera Lucia Camões Barreiros</t>
  </si>
  <si>
    <t>0089400-26.2008.5.01.0023</t>
  </si>
  <si>
    <t>096/16</t>
  </si>
  <si>
    <t>0124000-62.2001.5.01.0009</t>
  </si>
  <si>
    <t>097/16</t>
  </si>
  <si>
    <t>Francisco de Souza Neto</t>
  </si>
  <si>
    <t>Emygdio de Cerqueira Filho</t>
  </si>
  <si>
    <t>0000775-84.2012.5.01.0052</t>
  </si>
  <si>
    <t>098/16</t>
  </si>
  <si>
    <t>0080300-20.2007.5.01.0011</t>
  </si>
  <si>
    <t>Sergio de Alencar Silva</t>
  </si>
  <si>
    <t>099/16</t>
  </si>
  <si>
    <t>0001195-08.2012.5.01.0079</t>
  </si>
  <si>
    <t>Luiz Carlos Martins da Rocha</t>
  </si>
  <si>
    <t>100/16</t>
  </si>
  <si>
    <t>0001458-33.2012.5.01.0049</t>
  </si>
  <si>
    <t>Luciano de Mesquita Leopoldo</t>
  </si>
  <si>
    <t>101/16</t>
  </si>
  <si>
    <t>0000853-81.2011.5.01.0030</t>
  </si>
  <si>
    <t>Alvaro de Oliveira Castro Burlamaqui</t>
  </si>
  <si>
    <t>102/16</t>
  </si>
  <si>
    <t>Valdemiro Manoel Rosa</t>
  </si>
  <si>
    <t>0000293-35.2010.5.01.0076</t>
  </si>
  <si>
    <t>103/16</t>
  </si>
  <si>
    <t>0051200-71.2000.5.01.0041</t>
  </si>
  <si>
    <t>Valdehi Conceição Sacramento</t>
  </si>
  <si>
    <t>104/16</t>
  </si>
  <si>
    <t>0000150-68.2011.5.01.0025</t>
  </si>
  <si>
    <t>Luiz Carlos Ferreira Carvalho</t>
  </si>
  <si>
    <t>105/16</t>
  </si>
  <si>
    <t>0001330-62.2012.5.01.0065</t>
  </si>
  <si>
    <t>Joao Carlos Simões</t>
  </si>
  <si>
    <t>106/16</t>
  </si>
  <si>
    <t>0001286-31.2010.5.01.0027</t>
  </si>
  <si>
    <t>107/16</t>
  </si>
  <si>
    <t>Rogerio Cardoso dos Santos</t>
  </si>
  <si>
    <t>0002531-65.2013.5.01.0482</t>
  </si>
  <si>
    <t>108/16</t>
  </si>
  <si>
    <t>Carlos Eugenio Velloso Costa</t>
  </si>
  <si>
    <t>0000073-83.2010.5.01.0481</t>
  </si>
  <si>
    <t>Amilson Guerreiro</t>
  </si>
  <si>
    <t>109/16</t>
  </si>
  <si>
    <t>0044100-64.2004.5.01.0481</t>
  </si>
  <si>
    <t>Almir Luiz de Carvalho</t>
  </si>
  <si>
    <t>110/16</t>
  </si>
  <si>
    <t>ANTONIO REIS DOS SANTOS</t>
  </si>
  <si>
    <t>0010494-33.2014.5.01.0016</t>
  </si>
  <si>
    <t>111/16</t>
  </si>
  <si>
    <t>0012353-42.2013.5.01.0203</t>
  </si>
  <si>
    <t>0001056-56.2011.5.01.0058</t>
  </si>
  <si>
    <t>Luiz Justino</t>
  </si>
  <si>
    <t>113/16</t>
  </si>
  <si>
    <t>0163500-54.2006.5.01.0044</t>
  </si>
  <si>
    <t>114/16</t>
  </si>
  <si>
    <t>0010382-12.2013.5.01.0077</t>
  </si>
  <si>
    <t>Jorge Luiz da Costa Teixeira</t>
  </si>
  <si>
    <t>115/16</t>
  </si>
  <si>
    <t>0044100-18.2008.5.01.0451</t>
  </si>
  <si>
    <t>Vicente de Paulo Rodrigues de Azevedo</t>
  </si>
  <si>
    <t>116/16</t>
  </si>
  <si>
    <t>Sergio Serafim</t>
  </si>
  <si>
    <t>0080900-53.2003.5.01.0020</t>
  </si>
  <si>
    <t>117/16</t>
  </si>
  <si>
    <t>0165900-95.2001.5.01.0018</t>
  </si>
  <si>
    <t>Geraldo Rocha Filho</t>
  </si>
  <si>
    <t>118/16</t>
  </si>
  <si>
    <t>0025200-17.2002.5.01.0024</t>
  </si>
  <si>
    <t>Roberto Vianna Arouca</t>
  </si>
  <si>
    <t>120/16</t>
  </si>
  <si>
    <t>0127300-40.2008.5.01.0024</t>
  </si>
  <si>
    <t>Luiz Carlos Grativol</t>
  </si>
  <si>
    <t>121/16</t>
  </si>
  <si>
    <t>0000175-65.2012.5.01.0019</t>
  </si>
  <si>
    <t>122/16</t>
  </si>
  <si>
    <t>Luiz Vargas Melo</t>
  </si>
  <si>
    <t xml:space="preserve">Carlos Alberto Lourenço de Vasconcellos </t>
  </si>
  <si>
    <t>0001036-71.2011.5.01.0056</t>
  </si>
  <si>
    <t>123/16</t>
  </si>
  <si>
    <t>Paulo Cesar Campos Junior</t>
  </si>
  <si>
    <t>0012500-72.2008.5.01.0032</t>
  </si>
  <si>
    <t>124/16</t>
  </si>
  <si>
    <t>0072600-73.2008.5.01.0264</t>
  </si>
  <si>
    <t>Adecir da Silva Ferreira</t>
  </si>
  <si>
    <t>125/16</t>
  </si>
  <si>
    <t>0001716-90.2012.5.01.0001</t>
  </si>
  <si>
    <t>Nelson Antonio da Silva Queiroz</t>
  </si>
  <si>
    <t>126/16</t>
  </si>
  <si>
    <t>0011167-30.2013.5.01.0026</t>
  </si>
  <si>
    <t>CECILIA MARTINS ALVES NETA</t>
  </si>
  <si>
    <t>127/16</t>
  </si>
  <si>
    <t>0156200-31.2003.5.01.0049</t>
  </si>
  <si>
    <t>INSS</t>
  </si>
  <si>
    <t>128/16</t>
  </si>
  <si>
    <t>Elivaldo Bragança Gil</t>
  </si>
  <si>
    <t>0078100-29.2002.5.01.0039</t>
  </si>
  <si>
    <t>129/16</t>
  </si>
  <si>
    <t>0143500-87.2008.5.01.0262</t>
  </si>
  <si>
    <t>Jose Luiz Wolino Peclat</t>
  </si>
  <si>
    <t>130/16</t>
  </si>
  <si>
    <t>0088400-24.2006.5.01.0067</t>
  </si>
  <si>
    <t>Reinaldo Leuzinger</t>
  </si>
  <si>
    <t>131/16</t>
  </si>
  <si>
    <t xml:space="preserve">Armando Luis de Souza </t>
  </si>
  <si>
    <t>0114200-92.2006.5.01.0022</t>
  </si>
  <si>
    <t>132/16</t>
  </si>
  <si>
    <t>0002313-60.2012.5.01.0421</t>
  </si>
  <si>
    <t>Erasmo Nunes</t>
  </si>
  <si>
    <t>133/16</t>
  </si>
  <si>
    <t>0038200-42.2007.5.01.0531</t>
  </si>
  <si>
    <t>Claude Dupre</t>
  </si>
  <si>
    <t>134/16</t>
  </si>
  <si>
    <t>CV retirada da listagem conf. Solicitação por email da VT em 03/03/16</t>
  </si>
  <si>
    <t>0001387-08.2011.5.01.0068</t>
  </si>
  <si>
    <t>Delson da Silva Cardoso</t>
  </si>
  <si>
    <t>135/16</t>
  </si>
  <si>
    <t>0000772-56.2012.5.01.0044</t>
  </si>
  <si>
    <t>136/16</t>
  </si>
  <si>
    <t>0126000-70.2002.5.01.0471</t>
  </si>
  <si>
    <t>137/16</t>
  </si>
  <si>
    <t>0161600-39.2009.5.01.0009</t>
  </si>
  <si>
    <t>138/16</t>
  </si>
  <si>
    <t>JORDAN LOPES RODRIGUES</t>
  </si>
  <si>
    <t>0000572-63.2011.5.01.0471</t>
  </si>
  <si>
    <t>0001164-10.2011.5.01.0471</t>
  </si>
  <si>
    <t>140/16</t>
  </si>
  <si>
    <t>DUÍLIO LUCIANO BENDIA</t>
  </si>
  <si>
    <t>0148600-35.2005.5.01.0001</t>
  </si>
  <si>
    <t>141/16</t>
  </si>
  <si>
    <t>Aloisio Nunes Teixeira</t>
  </si>
  <si>
    <t>142/16</t>
  </si>
  <si>
    <t>0000444-34.2010.5.01.0065</t>
  </si>
  <si>
    <t>Gilmar Marau</t>
  </si>
  <si>
    <t>0099100-29.2007.5.01.0001</t>
  </si>
  <si>
    <t>143/16</t>
  </si>
  <si>
    <t>Carlos Pereira Mendonça</t>
  </si>
  <si>
    <t>0113900-55.2006.5.01.0047</t>
  </si>
  <si>
    <t>Celso Marcos Pereira da Silva</t>
  </si>
  <si>
    <t>144/16</t>
  </si>
  <si>
    <t>0017600-81.2004.5.01.0441</t>
  </si>
  <si>
    <t>145/16</t>
  </si>
  <si>
    <t>adv italo</t>
  </si>
  <si>
    <t>0120400-98.2004.5.01.0018</t>
  </si>
  <si>
    <t>146/16</t>
  </si>
  <si>
    <t>Ipugican de Souza Martins, Murilo Amoedo Costa</t>
  </si>
  <si>
    <t>ofício 464 - 04/04/16</t>
  </si>
  <si>
    <t>ofício 469 - 04/04/16</t>
  </si>
  <si>
    <t>alvarás 423 e 424 - 04/04/16</t>
  </si>
  <si>
    <t>0000293-30.2012.5.01.0055</t>
  </si>
  <si>
    <t>alvará 496 e 497 - 12/04/16</t>
  </si>
  <si>
    <t>ofício 538 - 12/04/16</t>
  </si>
  <si>
    <t>ofício 554 - 13/04/16</t>
  </si>
  <si>
    <t>0111500-48.2005.5.01.0065</t>
  </si>
  <si>
    <t>alvará 3495 e 3494 - 18/12/15</t>
  </si>
  <si>
    <t>ofício 590 - 20/04/16</t>
  </si>
  <si>
    <t>0081200-14.2005.5.01.0030</t>
  </si>
  <si>
    <t>ofício 609 - 27/04/16</t>
  </si>
  <si>
    <t>0101300-30.2008.5.01.0005</t>
  </si>
  <si>
    <t>147/16</t>
  </si>
  <si>
    <t>0141400-45.2009.5.01.0030</t>
  </si>
  <si>
    <t>148/16</t>
  </si>
  <si>
    <t>Manoel Carlos Queiroz de Almeida</t>
  </si>
  <si>
    <t>0001017-41.2011.5.01.0064</t>
  </si>
  <si>
    <t>Jorge Cavalcante de Lima</t>
  </si>
  <si>
    <t>149/16</t>
  </si>
  <si>
    <t>0115100-66.2007.5.01.0046</t>
  </si>
  <si>
    <t>150/16</t>
  </si>
  <si>
    <t>Eduardo de Souza Nunes</t>
  </si>
  <si>
    <t>0064500-96.2007.5.01.0060</t>
  </si>
  <si>
    <t>151/16</t>
  </si>
  <si>
    <t>Paulo Roberto Dias</t>
  </si>
  <si>
    <t>0000451-52.2011.5.01.0045</t>
  </si>
  <si>
    <t>152/16</t>
  </si>
  <si>
    <t>Izadir Leonardo da Silva Junior</t>
  </si>
  <si>
    <t>0020700-29.2008.5.01.0045</t>
  </si>
  <si>
    <t>153/16</t>
  </si>
  <si>
    <t>0016100-04.2004.5.01.0045</t>
  </si>
  <si>
    <t>154/16</t>
  </si>
  <si>
    <t>Saul da Silva Pinto Neto</t>
  </si>
  <si>
    <t>0001294-17.2010.5.01.0024</t>
  </si>
  <si>
    <t>Sidinei Teixeira Adão</t>
  </si>
  <si>
    <t>155/16</t>
  </si>
  <si>
    <t>0030100-43.2002.5.01.0024</t>
  </si>
  <si>
    <t>Tarciso Magno de Aquino Lomba</t>
  </si>
  <si>
    <t>156/16</t>
  </si>
  <si>
    <t>0121400-18.2004.5.01.0024</t>
  </si>
  <si>
    <t>Edberto Monteiro de Oliveira</t>
  </si>
  <si>
    <t>157/16</t>
  </si>
  <si>
    <t>Antonio Leonardo Barros de Oliveira</t>
  </si>
  <si>
    <t>0001459-64.2010.5.01.0024</t>
  </si>
  <si>
    <t>158/16</t>
  </si>
  <si>
    <t>0001401-52.2012.5.01.0069</t>
  </si>
  <si>
    <t>159/16</t>
  </si>
  <si>
    <t>Sergio Jose dos Santos Souza</t>
  </si>
  <si>
    <t>0001242-15.2012.5.01.0068</t>
  </si>
  <si>
    <t>Adriano Emerenciano Serafim</t>
  </si>
  <si>
    <t>160/16</t>
  </si>
  <si>
    <t>0329600-55.1992.5.01.0281</t>
  </si>
  <si>
    <t>161/16</t>
  </si>
  <si>
    <t>0117400-14.2006.5.01.0053</t>
  </si>
  <si>
    <t>162/16</t>
  </si>
  <si>
    <t>Orlando Pimentel Furtado</t>
  </si>
  <si>
    <t>0018600-64.2004.5.01.0038</t>
  </si>
  <si>
    <t>163/16</t>
  </si>
  <si>
    <t>Eraldo Fartes da Silva</t>
  </si>
  <si>
    <t>0070900-03.2004.5.01.0038</t>
  </si>
  <si>
    <t>0000665-95.2012.5.01.0081</t>
  </si>
  <si>
    <t>165/16</t>
  </si>
  <si>
    <t>Sidney Werneck dos Santos</t>
  </si>
  <si>
    <t>0000195-51.2010.5.01.0011</t>
  </si>
  <si>
    <t>Gilson Ferreira da Costa</t>
  </si>
  <si>
    <t>166/16</t>
  </si>
  <si>
    <t>0001635-19.2012.5.01.0074</t>
  </si>
  <si>
    <t>167/16</t>
  </si>
  <si>
    <t>Marcio Pereira da Silva</t>
  </si>
  <si>
    <t>0000201-61.2012.5.01.0052</t>
  </si>
  <si>
    <t>168/16</t>
  </si>
  <si>
    <t>Francisco Sérgio Cordeiro</t>
  </si>
  <si>
    <t>0000719-70.2012.5.01.0078</t>
  </si>
  <si>
    <t>169/16</t>
  </si>
  <si>
    <t>João de Jesus Fernandes</t>
  </si>
  <si>
    <t>164/16</t>
  </si>
  <si>
    <t>0000680-66.2011.5.01.0512</t>
  </si>
  <si>
    <t>170/16</t>
  </si>
  <si>
    <t>Luiz José Queiroz Latini</t>
  </si>
  <si>
    <t>0000287-97.2010.5.01.0441</t>
  </si>
  <si>
    <t>171/16</t>
  </si>
  <si>
    <t>Auber Lemgruber Barboza Junior</t>
  </si>
  <si>
    <t>0142200-28.2009.5.01.0045</t>
  </si>
  <si>
    <t>172/16</t>
  </si>
  <si>
    <t>Mauro da Cruz Fernandes</t>
  </si>
  <si>
    <t>0154800-10.2005.5.01.0017</t>
  </si>
  <si>
    <t>173/16</t>
  </si>
  <si>
    <t>Josue Thiago Caetano</t>
  </si>
  <si>
    <t>0000785-31.2010.5.01.0010</t>
  </si>
  <si>
    <t>174/16</t>
  </si>
  <si>
    <t>Heine Pereira Deslandes</t>
  </si>
  <si>
    <t>0074400-84.2006.5.01.0013</t>
  </si>
  <si>
    <t>175/16</t>
  </si>
  <si>
    <t>Juberto da Piedade</t>
  </si>
  <si>
    <t>0128700-27.2003.5.01.0069</t>
  </si>
  <si>
    <t>176/16</t>
  </si>
  <si>
    <t>Ney Homero da Silva Rocha</t>
  </si>
  <si>
    <t>0000887-87.2010.5.01.0031</t>
  </si>
  <si>
    <t>177/16</t>
  </si>
  <si>
    <t>0088000-60.2008.5.01.0060</t>
  </si>
  <si>
    <t>178/16</t>
  </si>
  <si>
    <t>Aldemar Alberto de Almeida Leandro</t>
  </si>
  <si>
    <t>0179000-84.2003.5.01.0071</t>
  </si>
  <si>
    <t>179/16</t>
  </si>
  <si>
    <t>Antonio Ribeiro Filho</t>
  </si>
  <si>
    <t>0150200-46.2003.5.01.0071</t>
  </si>
  <si>
    <t>180/16</t>
  </si>
  <si>
    <t>Josue Dias Fonseca</t>
  </si>
  <si>
    <t>0243600-15.1989.5.01.0004</t>
  </si>
  <si>
    <t>181/16</t>
  </si>
  <si>
    <t>Murilo Amoedo Costa</t>
  </si>
  <si>
    <t>0125400-58.1991.5.01.0043</t>
  </si>
  <si>
    <t>182/16</t>
  </si>
  <si>
    <t>Paulo Velmovitsky</t>
  </si>
  <si>
    <t>0000862-07.2011.5.01.0042</t>
  </si>
  <si>
    <t>Celso de Oliveira Nunes</t>
  </si>
  <si>
    <t>183/16</t>
  </si>
  <si>
    <t>0000002-98.2011.5.01.0076</t>
  </si>
  <si>
    <t>184/16</t>
  </si>
  <si>
    <t>Natanael Antônio da Silva</t>
  </si>
  <si>
    <t>185/16</t>
  </si>
  <si>
    <t>0000858-84.2010.5.01.0080</t>
  </si>
  <si>
    <t>Sergio Luiz da Silveira</t>
  </si>
  <si>
    <t>0000714-38.2011.5.01.0222</t>
  </si>
  <si>
    <t>Dorvalino de Mesquita Sarmento</t>
  </si>
  <si>
    <t>186/16</t>
  </si>
  <si>
    <t>0085200-82.2002.5.01.0282</t>
  </si>
  <si>
    <t>187/16</t>
  </si>
  <si>
    <t>Sebastião Pereira de Souza</t>
  </si>
  <si>
    <t>0000540-69.2012.5.01.0262</t>
  </si>
  <si>
    <t>188/16</t>
  </si>
  <si>
    <t>Joelcio Azevedo Gomes</t>
  </si>
  <si>
    <t>0001476-79.2012.5.01.0073</t>
  </si>
  <si>
    <t>DOENÇA GRAVE</t>
  </si>
  <si>
    <t>189/16</t>
  </si>
  <si>
    <t>Carlos Alberto Griffo Soares</t>
  </si>
  <si>
    <t>0049700-42.2005.5.01.0025</t>
  </si>
  <si>
    <t>0089400-89.2004.5.01.0015</t>
  </si>
  <si>
    <t>190/16</t>
  </si>
  <si>
    <t>Rubem Rodrigues</t>
  </si>
  <si>
    <t>0178200-05.2003.5.01.0282</t>
  </si>
  <si>
    <t>192/16</t>
  </si>
  <si>
    <t>Manoel Ramos da Silva</t>
  </si>
  <si>
    <t>193/16</t>
  </si>
  <si>
    <t xml:space="preserve"> 0000428-22.2010.5.01.0052</t>
  </si>
  <si>
    <t>José Francisco de Carvalho Neto</t>
  </si>
  <si>
    <t>194/16</t>
  </si>
  <si>
    <t xml:space="preserve"> 0140600-09.2008.5.01.0044</t>
  </si>
  <si>
    <t>Ronaldo Lopes Mendes</t>
  </si>
  <si>
    <t>0000428-22.2010.5.01.0052</t>
  </si>
  <si>
    <t>0140600-09.2008.5.01.0044</t>
  </si>
  <si>
    <t>195/16</t>
  </si>
  <si>
    <t>0001448-27.2011.5.01.0080</t>
  </si>
  <si>
    <t>Decio Coutinho de Andrade</t>
  </si>
  <si>
    <t>0001259-73.2011.5.01.0072</t>
  </si>
  <si>
    <t xml:space="preserve"> 0138500-53.2005.5.01.0055</t>
  </si>
  <si>
    <t>196/16</t>
  </si>
  <si>
    <t>0138500-53.2005.5.01.0055</t>
  </si>
  <si>
    <t>Francisco da Silva</t>
  </si>
  <si>
    <t>197/16</t>
  </si>
  <si>
    <t>0001193-71.2011.5.01.0047</t>
  </si>
  <si>
    <t>Silvio Herculano de Andrade</t>
  </si>
  <si>
    <t>198/16</t>
  </si>
  <si>
    <t>0173700-71.2006.5.01.0222</t>
  </si>
  <si>
    <t>199/16</t>
  </si>
  <si>
    <t>Andre Pereira Maranhão</t>
  </si>
  <si>
    <t>0136200-43.2003.5.01.0038</t>
  </si>
  <si>
    <t>0053900-56.2004.5.01.0016</t>
  </si>
  <si>
    <t>201/16</t>
  </si>
  <si>
    <t>Argemiro dos Santos Galdino</t>
  </si>
  <si>
    <t>0001020-39.2013.5.01.0512</t>
  </si>
  <si>
    <t>202/16</t>
  </si>
  <si>
    <t>Luiz Gonzaga Wermelinger  Pinto</t>
  </si>
  <si>
    <t>0081100-23-2006.5.01.0063</t>
  </si>
  <si>
    <t>203/16</t>
  </si>
  <si>
    <t>0081100-23.2006.5.01.0063</t>
  </si>
  <si>
    <t>Odilio Vieira da Fonseca</t>
  </si>
  <si>
    <t>204/16</t>
  </si>
  <si>
    <t>Ronaldo de Azevedo Maia</t>
  </si>
  <si>
    <t>0000945-67.2012.5.01.0016</t>
  </si>
  <si>
    <t>205/16</t>
  </si>
  <si>
    <t>Ismael Corrêa</t>
  </si>
  <si>
    <t>206/16</t>
  </si>
  <si>
    <t>0000952-09.2011.5.01.0044</t>
  </si>
  <si>
    <t>Manoel Gonçalves da Costa</t>
  </si>
  <si>
    <t>207/16</t>
  </si>
  <si>
    <t>0010947-73.2014.5.01.0001</t>
  </si>
  <si>
    <t>Cristiane Ribeiro Andrade</t>
  </si>
  <si>
    <t>208/16</t>
  </si>
  <si>
    <t>0000910-72.2010.5.01.0018</t>
  </si>
  <si>
    <t>Rogélio Oliveira da Silva</t>
  </si>
  <si>
    <t>209/16</t>
  </si>
  <si>
    <t>0142800-28.2002.5.01.0002</t>
  </si>
  <si>
    <t>Sergio Curi de Gouveia</t>
  </si>
  <si>
    <t>0084800-68.2002.5.01.0282</t>
  </si>
  <si>
    <t>210/16</t>
  </si>
  <si>
    <t>Aldemir Batista de Oliveira</t>
  </si>
  <si>
    <t>0000253-25.2010.5.01.0441</t>
  </si>
  <si>
    <t>211/16</t>
  </si>
  <si>
    <t>0001647-34.2012.5.01.0009</t>
  </si>
  <si>
    <t>212/16</t>
  </si>
  <si>
    <t>Anderson do Amaral Capitano</t>
  </si>
  <si>
    <t>213/16</t>
  </si>
  <si>
    <t>0141500-59.2008.5.01.0054</t>
  </si>
  <si>
    <t>Walter Pinheiro de Carvalho</t>
  </si>
  <si>
    <t>214/16</t>
  </si>
  <si>
    <t>0001348-69.2011.5.01.0081</t>
  </si>
  <si>
    <t>Manoel Zélio de Melo</t>
  </si>
  <si>
    <t>0134200-69.2008.5.01.0014</t>
  </si>
  <si>
    <t>215/16</t>
  </si>
  <si>
    <t>Carlos de Andrade Leite</t>
  </si>
  <si>
    <t>0035300-73.2005.5.01.0073</t>
  </si>
  <si>
    <t>216/16</t>
  </si>
  <si>
    <t>Luiz Fernando da Fonte Silva</t>
  </si>
  <si>
    <t>Arthur Rosas da Carvalho Junior</t>
  </si>
  <si>
    <t>Gino Pestana Esteves</t>
  </si>
  <si>
    <t>Cory Ramos de Vasconcelos</t>
  </si>
  <si>
    <t>200/16</t>
  </si>
  <si>
    <t>Celso Leitão Correa</t>
  </si>
  <si>
    <t>191/16</t>
  </si>
  <si>
    <t>Marcelo da Cruz de Castro Saldanha</t>
  </si>
  <si>
    <t>0001762-61.2011.5.01.0471</t>
  </si>
  <si>
    <t>217/16</t>
  </si>
  <si>
    <t>Miguel Venâncio</t>
  </si>
  <si>
    <t>0101300-92.2005.5.01.0481</t>
  </si>
  <si>
    <t>218/16</t>
  </si>
  <si>
    <t>Elizabete Vieira Amorim Costa</t>
  </si>
  <si>
    <t>219/16</t>
  </si>
  <si>
    <t>0000804-17.2011.5.01.0264</t>
  </si>
  <si>
    <t>0001482-47.2010.5.01.0044</t>
  </si>
  <si>
    <t>220/16</t>
  </si>
  <si>
    <t>Almir Amaral</t>
  </si>
  <si>
    <t xml:space="preserve"> 0001476-79.2012.5.01.0073</t>
  </si>
  <si>
    <t>Damião Cardoso Antunes</t>
  </si>
  <si>
    <t>ofício 668 - 16/05/16</t>
  </si>
  <si>
    <t>ofício 669 - 16/05/16</t>
  </si>
  <si>
    <t>ofício 670 - 16/05/16</t>
  </si>
  <si>
    <t>ofício 2095 - 28/10/15 e 669 - 16/05/16</t>
  </si>
  <si>
    <t>ofício 464 - 01/04/16 e ofício 669 - 16/05/16</t>
  </si>
  <si>
    <t>0024100-86.2002.5.01.0069</t>
  </si>
  <si>
    <t>Sônia Mara Pereira da Costa Campos Vale e Maria Angélica Alsina da Silva</t>
  </si>
  <si>
    <t>221/16</t>
  </si>
  <si>
    <t>0000826-72.2011.5.01.0071</t>
  </si>
  <si>
    <t>222/16</t>
  </si>
  <si>
    <t>Marco Antônio da Silva</t>
  </si>
  <si>
    <t>0001479-93.2012.5.01.0021</t>
  </si>
  <si>
    <t>223/16</t>
  </si>
  <si>
    <t>Geraldo Gualberto de Souza</t>
  </si>
  <si>
    <t>ATÉ 60 S.M.</t>
  </si>
  <si>
    <t>0026000-28.2005.5.01.0028</t>
  </si>
  <si>
    <t>224/16</t>
  </si>
  <si>
    <t>Antônio Ignacio da Silveira</t>
  </si>
  <si>
    <t>225/16</t>
  </si>
  <si>
    <t>0069300-57.1988.5.01.0021</t>
  </si>
  <si>
    <t>226/16</t>
  </si>
  <si>
    <t>Ivo Baldez do Nascimento</t>
  </si>
  <si>
    <t>0000027-84.2016.5.01.0030</t>
  </si>
  <si>
    <t>227/16</t>
  </si>
  <si>
    <t>0000027-84.2013.5.01.0030</t>
  </si>
  <si>
    <t>Carlos Alberto Barroso</t>
  </si>
  <si>
    <t>0000619-44.2011.5.01.0016</t>
  </si>
  <si>
    <t>228/16</t>
  </si>
  <si>
    <t>Cleber Gonçalves</t>
  </si>
  <si>
    <t>0001355-36.2012.5.01.0078</t>
  </si>
  <si>
    <t>229/16</t>
  </si>
  <si>
    <t>Esmeraldino dos Reis Correa</t>
  </si>
  <si>
    <t>0001083-54.2012.5.01.0074</t>
  </si>
  <si>
    <t>230/16</t>
  </si>
  <si>
    <t>José Alexandre Job Ribeiro</t>
  </si>
  <si>
    <t>0132000-93.2009.5.01.0066</t>
  </si>
  <si>
    <t>Wanderley Fernandes de Souza</t>
  </si>
  <si>
    <t>0098100-49.2005.5.01.0070</t>
  </si>
  <si>
    <t>231/16</t>
  </si>
  <si>
    <t>Sergio Francisco</t>
  </si>
  <si>
    <t>0000920-04.2012.5.01.0065</t>
  </si>
  <si>
    <t>232/16</t>
  </si>
  <si>
    <t>Fernando Antônio Moreira</t>
  </si>
  <si>
    <t>0001376-90.2010.5.01.0010</t>
  </si>
  <si>
    <t>233/16</t>
  </si>
  <si>
    <t>Benivaldo Dias Rufino dos Santos</t>
  </si>
  <si>
    <t>0052800-07.1992.5.01.0010</t>
  </si>
  <si>
    <t>234/16</t>
  </si>
  <si>
    <t>Walny Bittencourt de Oliveira, Luciano Amaral de Queiroz (espolio)</t>
  </si>
  <si>
    <t>0173300-98.1986.5.01.0241</t>
  </si>
  <si>
    <t>235/16</t>
  </si>
  <si>
    <t>Antônio Nazareno Soares e outros</t>
  </si>
  <si>
    <t>0001244-75.2011.5.01.0017</t>
  </si>
  <si>
    <t>236/16</t>
  </si>
  <si>
    <t>Elias Tavares Carlos</t>
  </si>
  <si>
    <t>0000554-80.2010.5.01.0017</t>
  </si>
  <si>
    <t>237/16</t>
  </si>
  <si>
    <t>Clay da Silva Bonadiman</t>
  </si>
  <si>
    <t>0000076-04.2012.5.01.0017</t>
  </si>
  <si>
    <t>238/16</t>
  </si>
  <si>
    <t>Elizabeth Leite Noversa</t>
  </si>
  <si>
    <t>0145200-67.2002.5.01.0017</t>
  </si>
  <si>
    <t>239/16</t>
  </si>
  <si>
    <t>Audenir Pedro da Silva Leal</t>
  </si>
  <si>
    <t>0143100-71.2004.5.01.0017</t>
  </si>
  <si>
    <t>240/16</t>
  </si>
  <si>
    <t>Jorge Guilherme Leal Reis</t>
  </si>
  <si>
    <t>0001601-51.2012.5.01.0007</t>
  </si>
  <si>
    <t>241/16</t>
  </si>
  <si>
    <t>Washington Luiz Machado Pinto</t>
  </si>
  <si>
    <t>0001369-16.2012.5.01.0047</t>
  </si>
  <si>
    <t>242/16</t>
  </si>
  <si>
    <t>Ubiratan Pinto Dias</t>
  </si>
  <si>
    <t>0001034-44.2010.5.01.0054</t>
  </si>
  <si>
    <t>243/16</t>
  </si>
  <si>
    <t>Daniel de Holanda Massa</t>
  </si>
  <si>
    <t>0000110-95.2012.5.01.0043</t>
  </si>
  <si>
    <t>244/16</t>
  </si>
  <si>
    <t>José Carlos Xavier</t>
  </si>
  <si>
    <t>0117600-85.2005.5.01.0043</t>
  </si>
  <si>
    <t>245/16</t>
  </si>
  <si>
    <t>Geraldo Roberto da Costa</t>
  </si>
  <si>
    <t>0001563-07.2012.5.01.0050</t>
  </si>
  <si>
    <t>246/16</t>
  </si>
  <si>
    <t>Sebastião Augusto de Oliveira</t>
  </si>
  <si>
    <t xml:space="preserve"> 0000971-91.2011.5.01.0051</t>
  </si>
  <si>
    <t>247/16</t>
  </si>
  <si>
    <t>Jorge Castilho</t>
  </si>
  <si>
    <t>0234400-73.2004.5.01.0451</t>
  </si>
  <si>
    <t>248/16</t>
  </si>
  <si>
    <t>Jeferson Bertu da Silva</t>
  </si>
  <si>
    <t xml:space="preserve"> 0001458-33.2012.5.01.0049</t>
  </si>
  <si>
    <t>249/16</t>
  </si>
  <si>
    <t>Luciano de MesquitaLeopoldo</t>
  </si>
  <si>
    <t>0001835-67.2010.5.01.0471</t>
  </si>
  <si>
    <t>0000215-75.2013.5.01.0451</t>
  </si>
  <si>
    <t>250/16</t>
  </si>
  <si>
    <t>Eugênio das Graças Rodrigues</t>
  </si>
  <si>
    <t>Elionir Ribeiro Costa</t>
  </si>
  <si>
    <t>Elder dos Santos Silva</t>
  </si>
  <si>
    <t>0000564-60.2012.5.01.0048</t>
  </si>
  <si>
    <t>252/16</t>
  </si>
  <si>
    <t>251/16</t>
  </si>
  <si>
    <t>0001104-71.2010.5.01.0471</t>
  </si>
  <si>
    <t>Paulo Cezar Dias da Silva</t>
  </si>
  <si>
    <t>253/16</t>
  </si>
  <si>
    <t>0001380-34.2012.5.01.0471</t>
  </si>
  <si>
    <t>254/16</t>
  </si>
  <si>
    <t>Valcir Zacarias</t>
  </si>
  <si>
    <t>0001617-34.2013.5.01.0471</t>
  </si>
  <si>
    <t>Walter Ferreira Alves</t>
  </si>
  <si>
    <t>255/16</t>
  </si>
  <si>
    <t>0081100-90.2006.5.01.0461</t>
  </si>
  <si>
    <t>256/16</t>
  </si>
  <si>
    <t>Moacir Amorim dos Santos</t>
  </si>
  <si>
    <t xml:space="preserve"> 0000347-49.2012.5.01.0005</t>
  </si>
  <si>
    <t>257/16</t>
  </si>
  <si>
    <t>Veber Costa Cardoso</t>
  </si>
  <si>
    <t xml:space="preserve"> 0001489-32.2010.5.01.0014</t>
  </si>
  <si>
    <t>258/16</t>
  </si>
  <si>
    <t>Ivanildo Miranda da Silva</t>
  </si>
  <si>
    <t>260/16</t>
  </si>
  <si>
    <t xml:space="preserve"> 0205300-10.2003.5.01.0451</t>
  </si>
  <si>
    <t>Ricardo Davila Maciel</t>
  </si>
  <si>
    <t xml:space="preserve"> 0090100-34.2005.5.01.0014</t>
  </si>
  <si>
    <t>00113100-05.2001.5.01.0014</t>
  </si>
  <si>
    <t>261/16</t>
  </si>
  <si>
    <t>0090100-34.2005.5.01.0014</t>
  </si>
  <si>
    <t>Ademir Gabriel Isidorio</t>
  </si>
  <si>
    <t>262/16</t>
  </si>
  <si>
    <t>0113100-05.2001.5.01.0014</t>
  </si>
  <si>
    <t>João Batista Vereza Meireles</t>
  </si>
  <si>
    <t>0041000-46.1993.5.01.0042</t>
  </si>
  <si>
    <t>263/16</t>
  </si>
  <si>
    <t>Miguel de Souza Pinto</t>
  </si>
  <si>
    <t>264/16</t>
  </si>
  <si>
    <t>0148400-97.2003.5.01.0033</t>
  </si>
  <si>
    <t>Sérgio Augusto Monte de Oliveira</t>
  </si>
  <si>
    <t>0153400-14.1995.5.01.0242</t>
  </si>
  <si>
    <t>265/16</t>
  </si>
  <si>
    <t>Marilda Ramos Vieira</t>
  </si>
  <si>
    <t>0000967-10.2011.5.01.0001</t>
  </si>
  <si>
    <t>266/16</t>
  </si>
  <si>
    <t>Carlos Alberto Cruz da Silva</t>
  </si>
  <si>
    <t>0208800-07.199.5.01.0037</t>
  </si>
  <si>
    <t>267/16</t>
  </si>
  <si>
    <t>Alcir Farias da Silva</t>
  </si>
  <si>
    <t>0014200-89.2002.5.01.0001</t>
  </si>
  <si>
    <t>269/16</t>
  </si>
  <si>
    <t>Darci Francisca de Lima Pires</t>
  </si>
  <si>
    <t>0069500-45.2003.5.01.0019</t>
  </si>
  <si>
    <t>270/16</t>
  </si>
  <si>
    <t>Jailton Pereira Rocha</t>
  </si>
  <si>
    <t>0001089-46.2012.5.01.0079</t>
  </si>
  <si>
    <t>271/16</t>
  </si>
  <si>
    <t>Ronaldo Marinho Goncalves</t>
  </si>
  <si>
    <t>0060700-84.2005.5.01.0010</t>
  </si>
  <si>
    <t>272/16</t>
  </si>
  <si>
    <t>Pedro Artur Gomes da Silva</t>
  </si>
  <si>
    <t>273/16</t>
  </si>
  <si>
    <t>Vilson Antônio de Oliveira Pereira</t>
  </si>
  <si>
    <t>0196000-90.1989.5.01.0038</t>
  </si>
  <si>
    <t>274/16</t>
  </si>
  <si>
    <t>Sintsama Sind. Trab. Empre. San. Bas. Meio Amb e RJ</t>
  </si>
  <si>
    <t>0057100-54.1999.5.01.0046</t>
  </si>
  <si>
    <t>275/16</t>
  </si>
  <si>
    <t>Aloysio Villela de Oliveira Marcondes</t>
  </si>
  <si>
    <t>0039100-72.2005.5.01.0053</t>
  </si>
  <si>
    <t>0060000-29.2005.5.01.0004</t>
  </si>
  <si>
    <t>277/16</t>
  </si>
  <si>
    <t>Paulo Gesteira da Costa</t>
  </si>
  <si>
    <t>0010215-11.2013.5.01.0007</t>
  </si>
  <si>
    <t>278/16</t>
  </si>
  <si>
    <t>Jorge Francisco dos Santos</t>
  </si>
  <si>
    <t>0155100-37.2005.5.01.0060</t>
  </si>
  <si>
    <t>279/16</t>
  </si>
  <si>
    <t>280/16</t>
  </si>
  <si>
    <t>0087100-79.2004.5.01.0040</t>
  </si>
  <si>
    <t>Marcello Monteiro Vannier</t>
  </si>
  <si>
    <t>276/16</t>
  </si>
  <si>
    <t>Cesar Tadeu Hazelman Vieira</t>
  </si>
  <si>
    <t>281/16</t>
  </si>
  <si>
    <t>0209100-24.1989.5.01.0035</t>
  </si>
  <si>
    <t>282/16</t>
  </si>
  <si>
    <t>Sind. Trab nas Emp San Basico e M. Ambiente</t>
  </si>
  <si>
    <t>0104600-46.2005.5.01.0066</t>
  </si>
  <si>
    <t>283/16</t>
  </si>
  <si>
    <t>Jorge Jose Pinheiro Torres</t>
  </si>
  <si>
    <t>284/16</t>
  </si>
  <si>
    <t>0000436-06.2012.5.01.0512</t>
  </si>
  <si>
    <t>Henrique Teixeira Rodrigues</t>
  </si>
  <si>
    <t>0180200-94.2003.5.01.0017</t>
  </si>
  <si>
    <t>Nilson de Almeida</t>
  </si>
  <si>
    <t>0000079-60.2011.5.01.0512</t>
  </si>
  <si>
    <t>285/16</t>
  </si>
  <si>
    <t>Jupir Geser dos Santos</t>
  </si>
  <si>
    <t>286/16</t>
  </si>
  <si>
    <t>0001262-65.2010.5.01.0071</t>
  </si>
  <si>
    <t>Weber de Carvalho Coelho</t>
  </si>
  <si>
    <t>0173600-76.1997.5.01.0014</t>
  </si>
  <si>
    <t>287/16</t>
  </si>
  <si>
    <t>Henrique Luiz Ferman</t>
  </si>
  <si>
    <t>0208800-07.1999.5.01.0037</t>
  </si>
  <si>
    <t>XXXXXXXXXX</t>
  </si>
  <si>
    <t>ofício 776 - 29/06/16</t>
  </si>
  <si>
    <t>ofício 777 - 29/06/16</t>
  </si>
  <si>
    <t xml:space="preserve">    CARTAS DE VÊNIA – DADOS PROCESSUAIS</t>
  </si>
  <si>
    <t>ofício 778 - 29/06/16</t>
  </si>
  <si>
    <t>BB-4700118163925</t>
  </si>
  <si>
    <t>0001046-79.2011.5.01.0262</t>
  </si>
  <si>
    <t>288/16</t>
  </si>
  <si>
    <t>Carlos Dalmir Azedias Alexandre</t>
  </si>
  <si>
    <t>289/16</t>
  </si>
  <si>
    <t>0000030-90.2011.5.01.0262</t>
  </si>
  <si>
    <t>Albert Pereira da Silva</t>
  </si>
  <si>
    <t>0001331-11.2011.5.01.0056</t>
  </si>
  <si>
    <t>290/16</t>
  </si>
  <si>
    <t>0000641-54.2010.5.01.0011</t>
  </si>
  <si>
    <t>291/16</t>
  </si>
  <si>
    <t>José Claudio de Paiva</t>
  </si>
  <si>
    <t>0001015-49.2011.5.01.0039</t>
  </si>
  <si>
    <t>292/16</t>
  </si>
  <si>
    <t>Jorge Claiton da Silva</t>
  </si>
  <si>
    <t>0166400-09.2004.5.01.0067</t>
  </si>
  <si>
    <t>293/16</t>
  </si>
  <si>
    <t>Maria Amelia Gonçalves Rodrigues</t>
  </si>
  <si>
    <t>0107900-06.2001.5.01.0050</t>
  </si>
  <si>
    <t>294/16</t>
  </si>
  <si>
    <t>0207900-06.2001.5.01.0050</t>
  </si>
  <si>
    <t>Espólio de Aloisio Clovis dos Reis, Marilda de Menezes dos Reis</t>
  </si>
  <si>
    <t>0001162-39.2011.5.01.0051</t>
  </si>
  <si>
    <t>295/16</t>
  </si>
  <si>
    <t>Sérgio Gil Rodrigues</t>
  </si>
  <si>
    <t>0010400-59.2003.5.01.0020</t>
  </si>
  <si>
    <t>296/16</t>
  </si>
  <si>
    <t>Isaias Correia Silva</t>
  </si>
  <si>
    <t>297/16</t>
  </si>
  <si>
    <t>Leandro Henrique Carvalho Malheiros</t>
  </si>
  <si>
    <t>0001444-44.2011.5.01.0062</t>
  </si>
  <si>
    <t>298/16</t>
  </si>
  <si>
    <t xml:space="preserve">Antonio Augusto Pator Pires </t>
  </si>
  <si>
    <t>0099700-21.2006.5.01.0022</t>
  </si>
  <si>
    <t>299/16</t>
  </si>
  <si>
    <t>Armando Luiz de Souza Gils</t>
  </si>
  <si>
    <t>0143800-27.2007.5.01.0022</t>
  </si>
  <si>
    <t>300/16</t>
  </si>
  <si>
    <t>Marco Antonio Alves da Silva</t>
  </si>
  <si>
    <t>301/16</t>
  </si>
  <si>
    <t>0010983-41.2013.5.01.0037</t>
  </si>
  <si>
    <t>Severino Fonseca da Silva</t>
  </si>
  <si>
    <t>0001546-35.2011.5.01.0040</t>
  </si>
  <si>
    <t>302/16</t>
  </si>
  <si>
    <t>José Carlos Coutinho</t>
  </si>
  <si>
    <t>0031600-52.2008.5.01.0019</t>
  </si>
  <si>
    <t>0001373-64.2010.5.01.0066</t>
  </si>
  <si>
    <t>303/16</t>
  </si>
  <si>
    <t>Otogor Freitas de Carvalho</t>
  </si>
  <si>
    <t>304/16</t>
  </si>
  <si>
    <t>Orlando Eduardo Bezerra</t>
  </si>
  <si>
    <t>305/16</t>
  </si>
  <si>
    <t>0154100-13.2007.5.01.0066</t>
  </si>
  <si>
    <t xml:space="preserve">Elson da Costa Silva Junior </t>
  </si>
  <si>
    <t>0106700-43.2005.5.01.0043</t>
  </si>
  <si>
    <t>306/16</t>
  </si>
  <si>
    <t>0001095-14.2010.5.01.0050</t>
  </si>
  <si>
    <t>307/16</t>
  </si>
  <si>
    <t>Dervano de Aquino Rocha</t>
  </si>
  <si>
    <t>0138000-69.2005.5.01.0060</t>
  </si>
  <si>
    <t>308/16</t>
  </si>
  <si>
    <t>Carlos Roberto Gomes de Oliveira Vieira</t>
  </si>
  <si>
    <t>0001418-40.2010.5.01.0043</t>
  </si>
  <si>
    <t>309/16</t>
  </si>
  <si>
    <t>0001082-54.2012.5.01.0079</t>
  </si>
  <si>
    <t>310/16</t>
  </si>
  <si>
    <t>Francisco Justino de Brito</t>
  </si>
  <si>
    <t>0019900-84.1987.5.01.0029</t>
  </si>
  <si>
    <t>311/16</t>
  </si>
  <si>
    <t>Jayme Esteves Mathias e outros</t>
  </si>
  <si>
    <t>0000081-13.2010.5.01.0044</t>
  </si>
  <si>
    <t>312/16</t>
  </si>
  <si>
    <t>Vitor Luiz da Silva</t>
  </si>
  <si>
    <t>0154200-75.2000.5.01.0045</t>
  </si>
  <si>
    <t>313/16</t>
  </si>
  <si>
    <t>0082700-69.2007.5.01.0055</t>
  </si>
  <si>
    <t>314/16</t>
  </si>
  <si>
    <t>Wilton de Faria Silva</t>
  </si>
  <si>
    <t>0000643-09.2011.5.01.0037</t>
  </si>
  <si>
    <t>315/16</t>
  </si>
  <si>
    <t>Jorge Luis Vieira Silverio</t>
  </si>
  <si>
    <t>0171000-03.2000.5.01.0071</t>
  </si>
  <si>
    <t>316/16</t>
  </si>
  <si>
    <t>Nelson Fabiano Mello Kobylinski</t>
  </si>
  <si>
    <t>0000114-23.2013.5.01.0068</t>
  </si>
  <si>
    <t>317/16</t>
  </si>
  <si>
    <t>Jean Carlos Rangel Pesenti</t>
  </si>
  <si>
    <t>0173600-93.2003.5.01.0005</t>
  </si>
  <si>
    <t>Otojaci Porfirio Cezario</t>
  </si>
  <si>
    <t>318/16</t>
  </si>
  <si>
    <t>0207400-20.2000.5.01.0005</t>
  </si>
  <si>
    <t>Tania Santana Magdalena</t>
  </si>
  <si>
    <t>319/16</t>
  </si>
  <si>
    <t>0221100-53.2009.5.01.0262</t>
  </si>
  <si>
    <t>320/16</t>
  </si>
  <si>
    <t>Americo Cesar de Oliveira Souto</t>
  </si>
  <si>
    <t>0000759-56.2011.5.01.0282</t>
  </si>
  <si>
    <t>Carlos Augusto Arantes da Silva</t>
  </si>
  <si>
    <t>321/16</t>
  </si>
  <si>
    <t xml:space="preserve">alvará 1045 de 14/07/16 </t>
  </si>
  <si>
    <t>processo 0081100-59.2005.5.01.0030</t>
  </si>
  <si>
    <t xml:space="preserve">alvará 1046 de 14/07/16 </t>
  </si>
  <si>
    <t xml:space="preserve">alvará 1048 de 14/07/16 </t>
  </si>
  <si>
    <t>processo 0081300-66.2005.5.01.0030</t>
  </si>
  <si>
    <t xml:space="preserve">alvará 1047 de 14/07/16 </t>
  </si>
  <si>
    <t xml:space="preserve">alvará 1050 de 14/07/16 </t>
  </si>
  <si>
    <t>processo 0085200-63.2005.5.01.0028</t>
  </si>
  <si>
    <t xml:space="preserve">alvará 1051 de 14/07/16 </t>
  </si>
  <si>
    <t>0085200-63.2005.5.01.0028</t>
  </si>
  <si>
    <t xml:space="preserve">alvará 1051 - 14/07/16 </t>
  </si>
  <si>
    <t>SALDO ATUALIZADO EM 27/07/16</t>
  </si>
  <si>
    <t>ofício 587 - 20/04/16</t>
  </si>
  <si>
    <t>ofício 847 - 25/07/16</t>
  </si>
  <si>
    <t>ofício 848 - 25/07/16</t>
  </si>
  <si>
    <t>ofício 849 - 25/07/16</t>
  </si>
  <si>
    <t>0001644-20.2012.5.01.0061</t>
  </si>
  <si>
    <t>322/16</t>
  </si>
  <si>
    <t>Henrique Faria de Araujo</t>
  </si>
  <si>
    <t>0091600-39.2008.5.01.0012</t>
  </si>
  <si>
    <t>323/16</t>
  </si>
  <si>
    <t>Luiz Carlos Gravitol</t>
  </si>
  <si>
    <t>0180000-46.2005.5.01.0202</t>
  </si>
  <si>
    <t>324/16</t>
  </si>
  <si>
    <t>Vagnei Ferreira de Carvalho</t>
  </si>
  <si>
    <t>0029500-44.2007.5.01.0057</t>
  </si>
  <si>
    <t>Luiz Fernando Araujo da Camara</t>
  </si>
  <si>
    <t>325/16</t>
  </si>
  <si>
    <t>0037100-58.2003.5.01.0057</t>
  </si>
  <si>
    <t>326/16</t>
  </si>
  <si>
    <t>Iran Ribeiro Michel</t>
  </si>
  <si>
    <t>Josue Cardoso Prudencio</t>
  </si>
  <si>
    <t>0010009-75.2013.5.01.0078</t>
  </si>
  <si>
    <t>327/16</t>
  </si>
  <si>
    <t>0000613-04.2011.5.01.0027</t>
  </si>
  <si>
    <t>Thelio Bogado Junior</t>
  </si>
  <si>
    <t>328/16</t>
  </si>
  <si>
    <t>0001324-50.2011.5.01.0078</t>
  </si>
  <si>
    <t xml:space="preserve">Manoel Lopes Egidio Filho </t>
  </si>
  <si>
    <t>329/16</t>
  </si>
  <si>
    <t>0082700-75.2004.5.01.0281</t>
  </si>
  <si>
    <t>Alair Azeredo de Souza</t>
  </si>
  <si>
    <t>330/16</t>
  </si>
  <si>
    <t>0000190-47.2010.5.01.0005</t>
  </si>
  <si>
    <t>Sandoval dos Santos (espólio de)</t>
  </si>
  <si>
    <t>331/16</t>
  </si>
  <si>
    <t>Claudio Luiz dos Santos e outros</t>
  </si>
  <si>
    <t>ofício 852 - 25/07/16</t>
  </si>
  <si>
    <t>0160300-65.2007.5.01.0024</t>
  </si>
  <si>
    <t>Gilmar de Alvarenga Arnaldo</t>
  </si>
  <si>
    <t>332/16</t>
  </si>
  <si>
    <t xml:space="preserve"> 0001408-51.2011.5.01.0078</t>
  </si>
  <si>
    <t>333/16</t>
  </si>
  <si>
    <t>0001408-51.2011.5.01.0078</t>
  </si>
  <si>
    <t>0240300-38.1999.5.01.0281</t>
  </si>
  <si>
    <t>334/16</t>
  </si>
  <si>
    <t>Carlos Henrich Escodino Machado e outros</t>
  </si>
  <si>
    <t>0051000-68.2008.5.01.0531</t>
  </si>
  <si>
    <t>335/16</t>
  </si>
  <si>
    <t>Ademilson Almeida Silva</t>
  </si>
  <si>
    <t xml:space="preserve"> 0115500-89.2003.5.01.0056</t>
  </si>
  <si>
    <t>336/16</t>
  </si>
  <si>
    <t xml:space="preserve">Wilson Dias de Souza </t>
  </si>
  <si>
    <t>0023600-04.2003.5.01.0063</t>
  </si>
  <si>
    <t>337/16</t>
  </si>
  <si>
    <t>0023600-04.2003.501.0063</t>
  </si>
  <si>
    <t>Isabela Marques da Costa</t>
  </si>
  <si>
    <t>0001688-60.2011.5.01.0421</t>
  </si>
  <si>
    <t>338/16</t>
  </si>
  <si>
    <t>Ademir Teixeira</t>
  </si>
  <si>
    <t xml:space="preserve"> 0010189-14.2014.5.01.0060</t>
  </si>
  <si>
    <t>339/16</t>
  </si>
  <si>
    <t>0010189-14.2014.5.01.0060</t>
  </si>
  <si>
    <t>Jorge Teixeira da Silva</t>
  </si>
  <si>
    <t>0143600-53.2004.5.01.0045</t>
  </si>
  <si>
    <t>340/16</t>
  </si>
  <si>
    <t>Ronaldo Saldanha Valetim</t>
  </si>
  <si>
    <t>0001092-32.2012.5.01.0004</t>
  </si>
  <si>
    <t>341/16</t>
  </si>
  <si>
    <t>Romal Henrique Stradella</t>
  </si>
  <si>
    <t>0000758-62.2010.5.01.0070</t>
  </si>
  <si>
    <t>342/16</t>
  </si>
  <si>
    <t>Jean Igor Margem</t>
  </si>
  <si>
    <t>0163600-53.2009.5.01.0060</t>
  </si>
  <si>
    <t>343/16</t>
  </si>
  <si>
    <t>Nilson da Silveira</t>
  </si>
  <si>
    <t>0000662-28.2010.5.01.0044</t>
  </si>
  <si>
    <t>344/16</t>
  </si>
  <si>
    <t>Pedro Ferreira de Andrade</t>
  </si>
  <si>
    <t>0049800-21.2006.5.01.0038</t>
  </si>
  <si>
    <t>345/16</t>
  </si>
  <si>
    <t>José Luiz Gonçalves</t>
  </si>
  <si>
    <t>0107600-84.2007.5.01.0001</t>
  </si>
  <si>
    <t>346/16</t>
  </si>
  <si>
    <t>José Carlos da Silva Scassa</t>
  </si>
  <si>
    <t>0001271-97.2012.5.01.0025</t>
  </si>
  <si>
    <t>347/16</t>
  </si>
  <si>
    <t>Erickson de Almeida</t>
  </si>
  <si>
    <t>0010151-84.2014.5.01.0065</t>
  </si>
  <si>
    <t>348/16</t>
  </si>
  <si>
    <t>Elias Santos Panait</t>
  </si>
  <si>
    <t>ATE 60 S.M</t>
  </si>
  <si>
    <t>0180300-31.2008.5.01.0225</t>
  </si>
  <si>
    <t>349/16</t>
  </si>
  <si>
    <t>Luiz Cézar de Abreu da Silva</t>
  </si>
  <si>
    <t>0049600-05.2008.5.01.0471</t>
  </si>
  <si>
    <t>350/16</t>
  </si>
  <si>
    <t>Ari Eduardo Santos de Sá</t>
  </si>
  <si>
    <t>0062200-53.2004.5.01.0421</t>
  </si>
  <si>
    <t>351/16</t>
  </si>
  <si>
    <t>Claudio Barbosa da Costa</t>
  </si>
  <si>
    <t>0000438-83.2011.5.01.0035</t>
  </si>
  <si>
    <t>352/16</t>
  </si>
  <si>
    <t>0001110-72.2012.5.01.0030</t>
  </si>
  <si>
    <t>353/16</t>
  </si>
  <si>
    <t>Almir José Pacheco</t>
  </si>
  <si>
    <t>0000373-53.2011.5.01.0079</t>
  </si>
  <si>
    <t>354/16</t>
  </si>
  <si>
    <t>Paulo Jorge Coelho</t>
  </si>
  <si>
    <t>0000565-83.2011.5.01.0079</t>
  </si>
  <si>
    <t>355/16</t>
  </si>
  <si>
    <t>Rogenaldo Goncalves Saraiva</t>
  </si>
  <si>
    <t>0001421-31.2010.5.01.0031</t>
  </si>
  <si>
    <t>356/16</t>
  </si>
  <si>
    <t>Levi Gomes Novato</t>
  </si>
  <si>
    <t>357/16</t>
  </si>
  <si>
    <t>358/16</t>
  </si>
  <si>
    <t>0101400-80.2009.5.01.0069</t>
  </si>
  <si>
    <t>359/16</t>
  </si>
  <si>
    <t>Paulo Roberto de Fernandes</t>
  </si>
  <si>
    <t>0360700-31.2005.5.01.0262</t>
  </si>
  <si>
    <t xml:space="preserve"> 0000260-10.2011.5.01.0044</t>
  </si>
  <si>
    <t>361/16</t>
  </si>
  <si>
    <t>João Batista da Silva Figueiredo</t>
  </si>
  <si>
    <t>0000364-35.2010.5.01.0012</t>
  </si>
  <si>
    <t>362-16</t>
  </si>
  <si>
    <t>Roberto Gomes Barboza</t>
  </si>
  <si>
    <t>0001004-03.2011.5.01.0077</t>
  </si>
  <si>
    <t>Gelson Ribeiro de Araujo (INSS)</t>
  </si>
  <si>
    <t>363/16</t>
  </si>
  <si>
    <t>Verbas Rescisórias</t>
  </si>
  <si>
    <t>0000492-19.2011.5.01.0045</t>
  </si>
  <si>
    <t>Francisco Sergio Cordeiro</t>
  </si>
  <si>
    <t>364/16</t>
  </si>
  <si>
    <t>SALDO ATUALIZADO EM 29/08/16</t>
  </si>
  <si>
    <t>ofício 940 - 29/08/16</t>
  </si>
  <si>
    <t>ofício 941 - 29/08/16</t>
  </si>
  <si>
    <t xml:space="preserve"> 0000114-65.2011.5.01.0012</t>
  </si>
  <si>
    <t>0000114-65.2011.5.01.0012</t>
  </si>
  <si>
    <t>365/16</t>
  </si>
  <si>
    <t>Fernando Pereira de Toledo Paiva Carvalho</t>
  </si>
  <si>
    <t xml:space="preserve"> 0000695-51.2010.5.01.0033</t>
  </si>
  <si>
    <t>366/16</t>
  </si>
  <si>
    <t>José Juarez de Jesus</t>
  </si>
  <si>
    <t xml:space="preserve"> 0000785-71.2010.5.01.0029</t>
  </si>
  <si>
    <t>367/16</t>
  </si>
  <si>
    <t>Luiz Carlos da Silva</t>
  </si>
  <si>
    <t xml:space="preserve"> 0000839-39.2010.5.01.0481</t>
  </si>
  <si>
    <t>368/16</t>
  </si>
  <si>
    <t>0000839-39.2010.5.01.0481</t>
  </si>
  <si>
    <t>Augusto Cesar de Oliveira Caruso</t>
  </si>
  <si>
    <t xml:space="preserve"> 0001661-80.2012.5.01.0247</t>
  </si>
  <si>
    <t>0033500-14.2003.5.01.0062</t>
  </si>
  <si>
    <t>369/16</t>
  </si>
  <si>
    <t>0001661-80.2012.5.01.0247</t>
  </si>
  <si>
    <t>Ubirajara de Almeida Andrade</t>
  </si>
  <si>
    <t>370/16</t>
  </si>
  <si>
    <t>Rosane Teixeira da Silva Fonseca</t>
  </si>
  <si>
    <t xml:space="preserve"> 0082900-19.1997.5.01.0058</t>
  </si>
  <si>
    <t>371/16</t>
  </si>
  <si>
    <t>0082900-19.1997.5.01.0058</t>
  </si>
  <si>
    <t>Antonio Turano</t>
  </si>
  <si>
    <t>0244100-92.2003.5.01.0262</t>
  </si>
  <si>
    <t>372/16</t>
  </si>
  <si>
    <t>Paulo Cesar Pereira da Silva</t>
  </si>
  <si>
    <t>0001344-66.2011.5.01.0005</t>
  </si>
  <si>
    <t>373/16</t>
  </si>
  <si>
    <t>Sergio Machado de Lima</t>
  </si>
  <si>
    <t>0044200-24.1999.5.01.0051</t>
  </si>
  <si>
    <t>374/16</t>
  </si>
  <si>
    <t>Luzimar Faria</t>
  </si>
  <si>
    <t>0001428-18.2012.5.01.0010</t>
  </si>
  <si>
    <t>376/16</t>
  </si>
  <si>
    <t>Paulo Cesar Ferreira Camara</t>
  </si>
  <si>
    <t>0010555-61.2015.5.01.0531</t>
  </si>
  <si>
    <t>377/16</t>
  </si>
  <si>
    <t>Robson Lampa Alves</t>
  </si>
  <si>
    <t>378/16</t>
  </si>
  <si>
    <t>Jorge Luis Batista de Souza</t>
  </si>
  <si>
    <t xml:space="preserve"> 0001567-70.2012.5.01.0009</t>
  </si>
  <si>
    <t>379/16</t>
  </si>
  <si>
    <t>Rinaldo da Costa Santos</t>
  </si>
  <si>
    <t xml:space="preserve"> 0001009-83.2012.5.01.0014</t>
  </si>
  <si>
    <t>380/16</t>
  </si>
  <si>
    <t>Wanderson Silva da Conceição</t>
  </si>
  <si>
    <t xml:space="preserve"> 0127500-87.2007.5.01.0022</t>
  </si>
  <si>
    <t>381/16</t>
  </si>
  <si>
    <t>José Carlos Freitas da Silva</t>
  </si>
  <si>
    <t>0144100-52.2008.5.01.0022</t>
  </si>
  <si>
    <t>382/16</t>
  </si>
  <si>
    <t>Ademir da Silva Cruz</t>
  </si>
  <si>
    <t>0147300-33.2000.5.01.0027</t>
  </si>
  <si>
    <t>383/16</t>
  </si>
  <si>
    <t>José Alves Moitas</t>
  </si>
  <si>
    <t>0000713-32.2011.5.01.0035</t>
  </si>
  <si>
    <t>384/16</t>
  </si>
  <si>
    <t>Nelson Macieira Cunha</t>
  </si>
  <si>
    <t>0157100-56.2008.5.01.0043</t>
  </si>
  <si>
    <t>385/16</t>
  </si>
  <si>
    <t>Nilton Augusto do Amaral Filho</t>
  </si>
  <si>
    <t>0000739-89.2010.5.01.0059</t>
  </si>
  <si>
    <t>386/16</t>
  </si>
  <si>
    <t>Ivan Felicio Desiderati</t>
  </si>
  <si>
    <t>0105600-70.2003.5.01.0060</t>
  </si>
  <si>
    <t>387/16</t>
  </si>
  <si>
    <t>José Carlos de Alencar Duarte</t>
  </si>
  <si>
    <t>Ricardo Martins de Aguiar</t>
  </si>
  <si>
    <t>0120800-59.2003.5.01.0047</t>
  </si>
  <si>
    <t>388/16</t>
  </si>
  <si>
    <t>ofício 1010 - 26/09/16</t>
  </si>
  <si>
    <t>ofíicio 939 - 29/08/16</t>
  </si>
  <si>
    <t>Paulo Roberto de Jesus Santana e outros</t>
  </si>
  <si>
    <t>XXXXXXXX</t>
  </si>
  <si>
    <t>alvará 1354 - 29/09/16</t>
  </si>
  <si>
    <t>processo 0125100-04.2004.5.01.0282</t>
  </si>
  <si>
    <t>alvará 1366 - 30/09/16</t>
  </si>
  <si>
    <t>alvará 1367 - 30/09/16</t>
  </si>
  <si>
    <t>389/16</t>
  </si>
  <si>
    <t>ANTONIO NAZARENO SOARES</t>
  </si>
  <si>
    <t>0218700-49.2001.5.01.0035</t>
  </si>
  <si>
    <t>390/16</t>
  </si>
  <si>
    <t>0026300-18.2008.5.01.0017</t>
  </si>
  <si>
    <t>391/16</t>
  </si>
  <si>
    <t>JAIR FERREIRA</t>
  </si>
  <si>
    <t>MARIA IGNEZ SIMÕES FERREIRA</t>
  </si>
  <si>
    <t>0056400-14.2008.5.01.0030</t>
  </si>
  <si>
    <t>392/16</t>
  </si>
  <si>
    <t>0038900-18.2005.5.01.0004</t>
  </si>
  <si>
    <t>393/16</t>
  </si>
  <si>
    <t>FLAVIO SOARES DE MOURA  E OUTROS</t>
  </si>
  <si>
    <t>0041300-73.2003.5.01.0004</t>
  </si>
  <si>
    <t>394/16</t>
  </si>
  <si>
    <t>MARIA ISABEL GARCIA DA COSTA RIJO</t>
  </si>
  <si>
    <t>0076000-09.2005.5.01.0068</t>
  </si>
  <si>
    <t>395/16</t>
  </si>
  <si>
    <t>EGMONT BASTOS CAPUCCI</t>
  </si>
  <si>
    <t>0111700-39.2006.5.01.0059</t>
  </si>
  <si>
    <t>396/16</t>
  </si>
  <si>
    <t>HELIO LIMA DA CUNHA</t>
  </si>
  <si>
    <t>0081200-58.2006.5.01.0004</t>
  </si>
  <si>
    <t>397/16</t>
  </si>
  <si>
    <t>CERES REGINA DE SANTA ROSA</t>
  </si>
  <si>
    <t>0103700-55.2005.5.01.0004</t>
  </si>
  <si>
    <t>398/16</t>
  </si>
  <si>
    <t>FERNANDO OLIVEIRA DE SOUZA</t>
  </si>
  <si>
    <t>0001008-91.2011.5.01.0060</t>
  </si>
  <si>
    <t>LUIZ CARLOS PATROCÍNIO DE MELO</t>
  </si>
  <si>
    <t>399/16</t>
  </si>
  <si>
    <t>0038600-48.2004.5.01.0018</t>
  </si>
  <si>
    <t>400/16</t>
  </si>
  <si>
    <t>IPUGICAN DE SOUZA MARTINS</t>
  </si>
  <si>
    <t>0134200-17.1999.5.01.0004</t>
  </si>
  <si>
    <t>401/16</t>
  </si>
  <si>
    <t>ADALBERTO SARAIVA COELHO</t>
  </si>
  <si>
    <t>0000272-06.2011.5.01.0244</t>
  </si>
  <si>
    <t>402/16</t>
  </si>
  <si>
    <t>MARCOS ANTONIO DA CONCEIÇÃO</t>
  </si>
  <si>
    <t>JULIO CESAR MORAES</t>
  </si>
  <si>
    <t>403/16</t>
  </si>
  <si>
    <t>0062400-80.2007.5.01.0057</t>
  </si>
  <si>
    <t>404/16</t>
  </si>
  <si>
    <t>PAULO CESAR DE ANDRADE</t>
  </si>
  <si>
    <t>0134600-87.2007.5.01.0024</t>
  </si>
  <si>
    <t>ANTONIO DA SILVA OLIVEIRA</t>
  </si>
  <si>
    <t>405/16</t>
  </si>
  <si>
    <t>0003900-60.2003.5.01.0057</t>
  </si>
  <si>
    <t>MARIA APARECIDA FORTUNATO DA SILVA</t>
  </si>
  <si>
    <t>406/16</t>
  </si>
  <si>
    <t>0001498-40.2011.5.01.0052</t>
  </si>
  <si>
    <t>407/16</t>
  </si>
  <si>
    <t>WEBER DE CARVALHO COELHO</t>
  </si>
  <si>
    <t>408/16</t>
  </si>
  <si>
    <t>ADÃO GUALANDI PEREIRA</t>
  </si>
  <si>
    <t>0136300-52.2007.5.01.0007</t>
  </si>
  <si>
    <t>409/16</t>
  </si>
  <si>
    <t>0110700-79.2003.5.01.0068</t>
  </si>
  <si>
    <t>ALMIR JOSE PACHECO</t>
  </si>
  <si>
    <t>410/16</t>
  </si>
  <si>
    <t>0188200-74.2009.5.01.0243</t>
  </si>
  <si>
    <t>411/16</t>
  </si>
  <si>
    <t>MILTON JORGE DA SILVA</t>
  </si>
  <si>
    <t>DOENCA GRAVE</t>
  </si>
  <si>
    <t>0001579-17.2011.5.01.0075</t>
  </si>
  <si>
    <t>412/16</t>
  </si>
  <si>
    <t>LUIZ CARLOS VIEIRA</t>
  </si>
  <si>
    <t>413/16</t>
  </si>
  <si>
    <t>0095100-71.2005.5.01.0060</t>
  </si>
  <si>
    <t>0161600-53.1998.5.01.0032</t>
  </si>
  <si>
    <t xml:space="preserve"> 0093600-34.2009.5.01.0058</t>
  </si>
  <si>
    <t>DADYR DE BRITO FRANCISCO</t>
  </si>
  <si>
    <t>414/16</t>
  </si>
  <si>
    <t xml:space="preserve"> 0001494-31.2010.5.01.0054</t>
  </si>
  <si>
    <t>MAURINHO MARQUES FERREIRA</t>
  </si>
  <si>
    <t>415/16</t>
  </si>
  <si>
    <t>0001330-94.2010.5.01.0077</t>
  </si>
  <si>
    <t>416/16</t>
  </si>
  <si>
    <t>JOSÉ MARQUES DE LIMA FILHO</t>
  </si>
  <si>
    <t>0001043-90.2011.5.01.0047</t>
  </si>
  <si>
    <t>JOÃO ROBERTO DE AZEVEDO NASCIMENTO</t>
  </si>
  <si>
    <t>417/16</t>
  </si>
  <si>
    <t>418/16</t>
  </si>
  <si>
    <t>0000493-40.2011.5.01.0421</t>
  </si>
  <si>
    <t>0001165-19.2010.5.01.0054</t>
  </si>
  <si>
    <t>419/16</t>
  </si>
  <si>
    <t>ANTONIO AGOSTINHO TAÍSSUN</t>
  </si>
  <si>
    <t>420/16</t>
  </si>
  <si>
    <t>0119500-67.2004.5.01.0034</t>
  </si>
  <si>
    <t>421/16</t>
  </si>
  <si>
    <t>PAULO ROBERTO BARRETO PINTO</t>
  </si>
  <si>
    <t>AGAILSON AMANCIO DOS SANTOS DE OLIVEIRA</t>
  </si>
  <si>
    <t>422/16</t>
  </si>
  <si>
    <t>0000876-73.2012.5.01.0262</t>
  </si>
  <si>
    <t>423/16</t>
  </si>
  <si>
    <t>CLODOALDO MANOEL ARAUJO</t>
  </si>
  <si>
    <t>0021300-72.2008.5.01.0264</t>
  </si>
  <si>
    <t>424/16</t>
  </si>
  <si>
    <t>425/16</t>
  </si>
  <si>
    <t>ELIVALDO BRAGANCA GIL</t>
  </si>
  <si>
    <t>426/16</t>
  </si>
  <si>
    <t>0079700-41.2009.5.01.0039</t>
  </si>
  <si>
    <t>HOMERO SANTOS ROSA</t>
  </si>
  <si>
    <t>ALBERTO JORGE SA VIANA DA SILVA</t>
  </si>
  <si>
    <t>427/16</t>
  </si>
  <si>
    <t>0212400-43.2001.5.01.0012</t>
  </si>
  <si>
    <t>ILSON FERREIRA ANTUNES</t>
  </si>
  <si>
    <t>0154900-20.2001.5.01.0044</t>
  </si>
  <si>
    <t>428/16</t>
  </si>
  <si>
    <t>0001608-82.2011.5.01.0070</t>
  </si>
  <si>
    <t>0000648-52.2011.5.01.0030</t>
  </si>
  <si>
    <t>NILSON DE ALMEIDA</t>
  </si>
  <si>
    <t>429/16</t>
  </si>
  <si>
    <t>GILSON NUNES DA SILVA</t>
  </si>
  <si>
    <t>430/16</t>
  </si>
  <si>
    <t xml:space="preserve"> 0130100-37.2009.5.01.0014</t>
  </si>
  <si>
    <t>431/16</t>
  </si>
  <si>
    <t xml:space="preserve"> 0036700-28.2005.5.01.0072</t>
  </si>
  <si>
    <t>UBIRATAN GOMES LOUREIRO</t>
  </si>
  <si>
    <t>432/16</t>
  </si>
  <si>
    <t>0001569-08.2011.5.01.0031</t>
  </si>
  <si>
    <t>MOZART LIMA DE AQUINO</t>
  </si>
  <si>
    <t>433/16</t>
  </si>
  <si>
    <t>GILMAR GONÇALVES CORREA</t>
  </si>
  <si>
    <t>0000731-12.2011.5.01.0081</t>
  </si>
  <si>
    <t>434/16</t>
  </si>
  <si>
    <t>JORGE XAVIER DA COSTA</t>
  </si>
  <si>
    <t>0000313-25.2010.5.01.0044</t>
  </si>
  <si>
    <t>435/16</t>
  </si>
  <si>
    <t>0001042-47.2012.5.01.0055</t>
  </si>
  <si>
    <t>FRANCISCO DA SILVA</t>
  </si>
  <si>
    <t>436/16</t>
  </si>
  <si>
    <t>0000891-54.2012.5.01.0064</t>
  </si>
  <si>
    <t>0036700-28.2005.5.01.0072</t>
  </si>
  <si>
    <t>0130100-37.2009.5.01.0014</t>
  </si>
  <si>
    <t xml:space="preserve">JORGE COSTA </t>
  </si>
  <si>
    <t>437/16</t>
  </si>
  <si>
    <t>438/16</t>
  </si>
  <si>
    <t>SERGIO LIBERATO FREITAS</t>
  </si>
  <si>
    <t>SALDO ATUALIZADO EM 07/11/16</t>
  </si>
  <si>
    <t>MARIA EMÍLIA DE SOUZA ROCHA (SUCESSORA DE JOSÉ FRUTUOSO MAIA FILHO)</t>
  </si>
  <si>
    <t>RUBENS FERREIRA BARCELOS (INSS)</t>
  </si>
  <si>
    <t>RONALDO MARINHO GONÇALVES (INSS)</t>
  </si>
  <si>
    <t>CLAUDIA LUCIA MOURA PALOMANES DOS REIS (INSS)</t>
  </si>
  <si>
    <t>ARMANDO JOSE SANT ANNA</t>
  </si>
  <si>
    <t>ROGERIO DA SILVA</t>
  </si>
  <si>
    <t>JOSE ANTONIO MACHADO CARDOSO</t>
  </si>
  <si>
    <t>439/16</t>
  </si>
  <si>
    <t>ESTÁ COM MANDADO DE SEGURANÇA. NÃO PAGAR</t>
  </si>
  <si>
    <t>ofício 1064 - 09/11/16</t>
  </si>
  <si>
    <t>RONALDO SALDANHA VALENTIM</t>
  </si>
  <si>
    <t>445/16</t>
  </si>
  <si>
    <t>443/16</t>
  </si>
  <si>
    <t>0166900-89.2009.501.0038</t>
  </si>
  <si>
    <t>ATE 60 SM</t>
  </si>
  <si>
    <t>444/16</t>
  </si>
  <si>
    <t>0000177-51.2010.5.01.0004</t>
  </si>
  <si>
    <t>JOSE ROBERTO FAUSTINO</t>
  </si>
  <si>
    <t>442/16</t>
  </si>
  <si>
    <t>0011191-38.2013.5.01.0065</t>
  </si>
  <si>
    <t>WOLNEY MONTEIRO DE CERQUEIRA</t>
  </si>
  <si>
    <t>441/16</t>
  </si>
  <si>
    <t>0187300-22.2001.5.01.0001</t>
  </si>
  <si>
    <t>LUIZ CLAUDIO GOULART</t>
  </si>
  <si>
    <t>448/16</t>
  </si>
  <si>
    <t>0214600-57.1999.5.01.0282</t>
  </si>
  <si>
    <t>ESPÓLIO DE MARCO ANTONIO MANHAES SEABRA N/PESSOA SUCESSORA WALDILENE MAYOR GOMES</t>
  </si>
  <si>
    <t>449/16</t>
  </si>
  <si>
    <t>0205300-76.1996.5.01.0282</t>
  </si>
  <si>
    <t>ESPOLIO DE DEMERAL RANGEL. ROSANGELA SOAES DA SILVA RANGEL. GRAZIELA SOARES RANGEL E OUTROS</t>
  </si>
  <si>
    <t>0160800-36.2009.5.01.0033</t>
  </si>
  <si>
    <t>VALMIR PEÇANHA RANGEL</t>
  </si>
  <si>
    <t>447/16</t>
  </si>
  <si>
    <t>0001146-86.2012.5.01.0007</t>
  </si>
  <si>
    <t>ADALBERTO FRANCISCO VARANDA</t>
  </si>
  <si>
    <t>446/16</t>
  </si>
  <si>
    <t>0001003-54.2011.5.01.0065</t>
  </si>
  <si>
    <t>LUIZ CARLOS PATROCINIO DE MELO</t>
  </si>
  <si>
    <t>0166900-89.2009.5.01.0038</t>
  </si>
  <si>
    <t>450/16</t>
  </si>
  <si>
    <t>451/16</t>
  </si>
  <si>
    <t>0164800-03.2006.5.01.0060</t>
  </si>
  <si>
    <t>SILVIA PAULA CORREIO DE ASSIS</t>
  </si>
  <si>
    <t>0042200-97.2006.5.01.0021</t>
  </si>
  <si>
    <t>MURILLO AMOEDO COSTA</t>
  </si>
  <si>
    <t>452/16</t>
  </si>
  <si>
    <t>0001589-24.2012.5.01.0076</t>
  </si>
  <si>
    <t>AMILTON RIBEIRO DA CRUZ</t>
  </si>
  <si>
    <t>453/16</t>
  </si>
  <si>
    <t>0001576-30.2011.5.01.0021</t>
  </si>
  <si>
    <t>DILSON BARBIERI DOS REIS</t>
  </si>
  <si>
    <t>454/16</t>
  </si>
  <si>
    <t>0148000-49.2005.5.01.0054</t>
  </si>
  <si>
    <t>JOSE LUIZ FERREIRA DE MATTOS</t>
  </si>
  <si>
    <t>455/16</t>
  </si>
  <si>
    <t xml:space="preserve"> 0162000-52.2009.5.01.0074</t>
  </si>
  <si>
    <t xml:space="preserve"> 0149100-63.2008.5.01.0012</t>
  </si>
  <si>
    <t>457/16</t>
  </si>
  <si>
    <t>NILTON AUGUSTO DO AMARAL FILHO</t>
  </si>
  <si>
    <t>0149100-63.2008.5.01.0012</t>
  </si>
  <si>
    <t>0068900-59.1988.5.01.0242</t>
  </si>
  <si>
    <t>0085300-18.2005.5.01.0028</t>
  </si>
  <si>
    <t>Sindicato dos Trabalhadores Empresas Saneamento e Meio Ambiente do Rio de Janeiro</t>
  </si>
  <si>
    <t>459/16</t>
  </si>
  <si>
    <t>460/16</t>
  </si>
  <si>
    <t>461/16</t>
  </si>
  <si>
    <t>ESPOLIO DE OTTO MARIA VAY FILHO  E OUTROS</t>
  </si>
  <si>
    <t>458/16</t>
  </si>
  <si>
    <t xml:space="preserve"> 0204000-22.2001.5.01.0018</t>
  </si>
  <si>
    <t>SERGIO ALVES DE ALENCAR</t>
  </si>
  <si>
    <t>0204000-22.2001.5.01.0018</t>
  </si>
  <si>
    <t>462/16</t>
  </si>
  <si>
    <t>MARCIO PINTO PAES LEME</t>
  </si>
  <si>
    <t>0150400-04.2003.5.01.0055</t>
  </si>
  <si>
    <t>463/16</t>
  </si>
  <si>
    <t>0048800-76.2003.5.01.0042</t>
  </si>
  <si>
    <t>JOSE ANTONIO MARQUES FERREIRA</t>
  </si>
  <si>
    <t>464/16</t>
  </si>
  <si>
    <t xml:space="preserve"> 0034800-05.2008.5.01.0072</t>
  </si>
  <si>
    <t>AUGUSTO CEZAR NUNES NOBREGA</t>
  </si>
  <si>
    <t>0034800-05.2008.5.01.0072</t>
  </si>
  <si>
    <t>465/16</t>
  </si>
  <si>
    <t>JOSE PEDRO GONÇALVES</t>
  </si>
  <si>
    <t>0010459-36.2013.5.01.0072</t>
  </si>
  <si>
    <t>466/16</t>
  </si>
  <si>
    <t xml:space="preserve"> 0001835-67.2010.5.01.0471</t>
  </si>
  <si>
    <t>0001754-26.2011.5.01.0264</t>
  </si>
  <si>
    <t>JOEL JORGE DA SILVA</t>
  </si>
  <si>
    <t>468/16</t>
  </si>
  <si>
    <t>reservado</t>
  </si>
  <si>
    <t>0000908-47.2012.5.01.0046</t>
  </si>
  <si>
    <t>469/16</t>
  </si>
  <si>
    <t>ORLI LUIZ BOTELHO</t>
  </si>
  <si>
    <t>DORVALINO JOSE PEREIRA</t>
  </si>
  <si>
    <t>470/16</t>
  </si>
  <si>
    <t>0000493-54.2012.5.01.0017</t>
  </si>
  <si>
    <t>ERMESSON DE OLIVEIRA MOREIRA</t>
  </si>
  <si>
    <t>471/16</t>
  </si>
  <si>
    <t>0000129-25.2011.5.01.0015</t>
  </si>
  <si>
    <t>472/16</t>
  </si>
  <si>
    <t>JACI JOSE RIBEIRO</t>
  </si>
  <si>
    <t>CARLOS ALBERTO PEREIRA DE LEMOS (INSS)</t>
  </si>
  <si>
    <t>0109100-15.2008.5.01.0014</t>
  </si>
  <si>
    <t>JOSE CARLOS RODRIGUES DE OLIVEIRA</t>
  </si>
  <si>
    <t>473/16</t>
  </si>
  <si>
    <t>Sindicato dos Trabalhadores Empresas Saneamento e Meio Ambiente do Rio de Janeiro (INSS)</t>
  </si>
  <si>
    <t>JOÃO BATISTA OLIVEIRA DA SILVA</t>
  </si>
  <si>
    <t>0146600-81.2009.5.01.0014</t>
  </si>
  <si>
    <t>0009900-62.1996.5.01.0044</t>
  </si>
  <si>
    <t>ALAIR GONÇALVES PERNES</t>
  </si>
  <si>
    <t xml:space="preserve"> 0001056-56.2011.5.01.0058</t>
  </si>
  <si>
    <t xml:space="preserve">LUIZ JUSTINO </t>
  </si>
  <si>
    <t xml:space="preserve"> 0000322-36.2011.5.01.0081</t>
  </si>
  <si>
    <t>VALERIA PEREIRA LECCAS</t>
  </si>
  <si>
    <t>0000322-36.2011.5.01.0081</t>
  </si>
  <si>
    <t>0000078-02.2013.5.01.0061</t>
  </si>
  <si>
    <t>RONALDO JOSÉ DA GAMA OLIVEIRA</t>
  </si>
  <si>
    <t>FLAVIO NEY MAGNO DE ARAUJO</t>
  </si>
  <si>
    <t>0042600-15.2001.5.01.0045</t>
  </si>
  <si>
    <t>Numeração 2017</t>
  </si>
  <si>
    <t>002/17</t>
  </si>
  <si>
    <t>001/17</t>
  </si>
  <si>
    <t>003/17</t>
  </si>
  <si>
    <t>004/17</t>
  </si>
  <si>
    <t>005/17</t>
  </si>
  <si>
    <t>006/17</t>
  </si>
  <si>
    <t>0000947-37.2012.5.01.0016</t>
  </si>
  <si>
    <t>ALUIZIO PAES LEME</t>
  </si>
  <si>
    <t>007/17</t>
  </si>
  <si>
    <t>LAERCIO DUARTE</t>
  </si>
  <si>
    <t>0001668-23.2011.5.01.0016</t>
  </si>
  <si>
    <t>008/17</t>
  </si>
  <si>
    <t>0001400-32.2012.5.01.0016</t>
  </si>
  <si>
    <t>JOAQUIM FERREIRA FILHO</t>
  </si>
  <si>
    <t>009/17</t>
  </si>
  <si>
    <t>0095300-91.2009.5.01.0075</t>
  </si>
  <si>
    <t>SEVERIANO DE JESUS CALDAS</t>
  </si>
  <si>
    <t>010/17</t>
  </si>
  <si>
    <t>0057800-59.2007.5.01.0075</t>
  </si>
  <si>
    <t>CARLOS EDUARDO GOMES CASSAU</t>
  </si>
  <si>
    <t>011/17</t>
  </si>
  <si>
    <t>0137600-09.2005.5.01.0043</t>
  </si>
  <si>
    <t>GERALDO ROBERTO DA COSTA</t>
  </si>
  <si>
    <t>012/17</t>
  </si>
  <si>
    <t>SERGIO LUIZ DO REGO MONTEIRO</t>
  </si>
  <si>
    <t>0096700-47.2006.5.01.0043</t>
  </si>
  <si>
    <t>013/17</t>
  </si>
  <si>
    <t>0001529-62.2012.5.01.0040</t>
  </si>
  <si>
    <t>EDSON AUGUSTO DE ASSIS</t>
  </si>
  <si>
    <t>014/17</t>
  </si>
  <si>
    <t>SEBASTIÃO JOAQUIM FRANCISCO</t>
  </si>
  <si>
    <t>0001702-50.2010.5.01.0204</t>
  </si>
  <si>
    <t>015/17</t>
  </si>
  <si>
    <t>WANDERLEY MARINHO DA COSTA</t>
  </si>
  <si>
    <t>0009500-06.2008.5.01.0019</t>
  </si>
  <si>
    <t>016/17</t>
  </si>
  <si>
    <t>Ofício 1135 - 19/12/16</t>
  </si>
  <si>
    <t>0000226-82.2012.5.01.0017</t>
  </si>
  <si>
    <t>017/17</t>
  </si>
  <si>
    <t>0000326-46.2012.5.01.0014</t>
  </si>
  <si>
    <t>018/17</t>
  </si>
  <si>
    <t>LUIZ CLAUDIO DE OLIVEIRA</t>
  </si>
  <si>
    <t>0000351-94.2010.5.01.0025</t>
  </si>
  <si>
    <t>019/17</t>
  </si>
  <si>
    <t>MARIO LUIS MAIA GUIMARAES</t>
  </si>
  <si>
    <t>0000445-30.2011.5.01.0050</t>
  </si>
  <si>
    <t>020/17</t>
  </si>
  <si>
    <t>ROBSON DE MIRANDA FRANÇA</t>
  </si>
  <si>
    <t>0000451-39.2011.5.01.0017</t>
  </si>
  <si>
    <t>021/17</t>
  </si>
  <si>
    <t>SEBASTIÃO DA SILVA LIMA</t>
  </si>
  <si>
    <t>0000537-74.2012.5.01.0049</t>
  </si>
  <si>
    <t>022/17</t>
  </si>
  <si>
    <t>EDSON ALVES DA SILVA</t>
  </si>
  <si>
    <t>0000758-71.2011.5.01.0282</t>
  </si>
  <si>
    <t>023/17</t>
  </si>
  <si>
    <t>NIVALDO BERNARDO MARQUES</t>
  </si>
  <si>
    <t>0001421-34.2011.5.01.0051</t>
  </si>
  <si>
    <t>024/17</t>
  </si>
  <si>
    <t>ILTON FERNANDES SODRÉ</t>
  </si>
  <si>
    <t>0025900-53.1998.5.01.0017</t>
  </si>
  <si>
    <t>025/17</t>
  </si>
  <si>
    <t>ARLINDO MOREIRA MONTEIRO</t>
  </si>
  <si>
    <t>0043400-92.2005.5.01.0242</t>
  </si>
  <si>
    <t>026/17</t>
  </si>
  <si>
    <t>RICARDO TOURINHO REIS</t>
  </si>
  <si>
    <t>0001607-14.2012.5.01.0054</t>
  </si>
  <si>
    <t>027/17</t>
  </si>
  <si>
    <t>RENATO LIMA DO ESPÍRITO SANTOS</t>
  </si>
  <si>
    <t>0054200-39.2009.5.01.0017</t>
  </si>
  <si>
    <t>028/17</t>
  </si>
  <si>
    <t>MANOEL JOSÉ RODRIGUES</t>
  </si>
  <si>
    <t>0067500-75.2003.5.01.0018</t>
  </si>
  <si>
    <t>029/17</t>
  </si>
  <si>
    <t>RICARDO AZEVEDO</t>
  </si>
  <si>
    <t>0097700-60.2004.5.01.0073</t>
  </si>
  <si>
    <t>030/17</t>
  </si>
  <si>
    <t>ANDRE PIZZINO</t>
  </si>
  <si>
    <t>0100000-85.2009.5.01.0051</t>
  </si>
  <si>
    <t>031/17</t>
  </si>
  <si>
    <t>MANOEL DE CARVALHO FERNANDES</t>
  </si>
  <si>
    <t>0119600-02.2006.5.01.0018</t>
  </si>
  <si>
    <t>DYRCEU SOARES MARINHO FILHO</t>
  </si>
  <si>
    <t>WALTER POLYCARPO DA COSTA</t>
  </si>
  <si>
    <t>0124000-66.2009.5.01.0014</t>
  </si>
  <si>
    <t>033/17</t>
  </si>
  <si>
    <t>MANOEL LUIZ FERREIRA DE SOUZA</t>
  </si>
  <si>
    <t>0139900-76.2001.5.01.0012</t>
  </si>
  <si>
    <t>034/17</t>
  </si>
  <si>
    <t>VALDECIR DO AMPARO CABRAL</t>
  </si>
  <si>
    <t>0147600-78.2007.5.01.0017</t>
  </si>
  <si>
    <t>035/17</t>
  </si>
  <si>
    <t>EDSON BRASIEL FERREIRA</t>
  </si>
  <si>
    <t>036/17</t>
  </si>
  <si>
    <t>MARIA MANOELA BATISTA DOS SANTOS FONSECA</t>
  </si>
  <si>
    <t>0000192-93.2010.5.01.0012</t>
  </si>
  <si>
    <t>037/17</t>
  </si>
  <si>
    <t>CARLOS ANTONIO FEITOZA GASPAR</t>
  </si>
  <si>
    <t>0001552-88.2012.5.01.0078</t>
  </si>
  <si>
    <t>038/17</t>
  </si>
  <si>
    <t>RONALDO MUNIZ CABRAL</t>
  </si>
  <si>
    <t>processo 0085300-18.2005.5.01.0000</t>
  </si>
  <si>
    <t>Ofício 1064 - 09/11/16 e 1135 - 19/12/16</t>
  </si>
  <si>
    <t>alvará 0022 de 23/01/17</t>
  </si>
  <si>
    <t>0000716-71.2011.5.01.0007</t>
  </si>
  <si>
    <t>039/17</t>
  </si>
  <si>
    <t>CESAR ARAUJO PORTO</t>
  </si>
  <si>
    <t>0038000-70.2005.5.01.0057</t>
  </si>
  <si>
    <t>040/17</t>
  </si>
  <si>
    <t>PAULO DE OLIVEIRA RANGEL</t>
  </si>
  <si>
    <t>0145600-14.2007.5.01.0015</t>
  </si>
  <si>
    <t>041/17</t>
  </si>
  <si>
    <t>RICARDO JOSE DE ABREU BRANCO</t>
  </si>
  <si>
    <t>ATÉ 60 SAL. MÍN</t>
  </si>
  <si>
    <t>0001165-13.2012.5.01.0001</t>
  </si>
  <si>
    <t>042/17</t>
  </si>
  <si>
    <t>GENILDA MARCELINO GOMES</t>
  </si>
  <si>
    <t>0000007-33.2011.5.01.0202</t>
  </si>
  <si>
    <t>043/17</t>
  </si>
  <si>
    <t>SAMUEL MOTTA DOS SANTOS</t>
  </si>
  <si>
    <t>0000160-62.2010.5.01.0441</t>
  </si>
  <si>
    <t>044/17</t>
  </si>
  <si>
    <t>FERNANDO MANSUR</t>
  </si>
  <si>
    <t>0000555-75.2014.5.01.0421</t>
  </si>
  <si>
    <t>045/17</t>
  </si>
  <si>
    <t>MARIA DA GLORIA CARVALHO GONÇALVES E OUTROS</t>
  </si>
  <si>
    <t>0000563-24.2011.5.01.0044</t>
  </si>
  <si>
    <t>046/17</t>
  </si>
  <si>
    <t>ALMIR GAMA</t>
  </si>
  <si>
    <t>047/17</t>
  </si>
  <si>
    <t>FABIO BAZANI DO NASCIMENTO</t>
  </si>
  <si>
    <t>0000755-39.2010.5.01.0028</t>
  </si>
  <si>
    <t>048/17</t>
  </si>
  <si>
    <t>JORGE LOPES SARATT</t>
  </si>
  <si>
    <t>0000962-63.2011.5.01.0073</t>
  </si>
  <si>
    <t>049/17</t>
  </si>
  <si>
    <t>CELSO DOS SANTOS CASTRO</t>
  </si>
  <si>
    <t>0001053-90.2010.5.01.0073</t>
  </si>
  <si>
    <t>050/17</t>
  </si>
  <si>
    <t>LUIS CARLOS DE OLIVEIRA</t>
  </si>
  <si>
    <t>0001166-20.2012.5.01.0026</t>
  </si>
  <si>
    <t>051/17</t>
  </si>
  <si>
    <t>ANGELINA DE AZEVEDO</t>
  </si>
  <si>
    <t>052/17</t>
  </si>
  <si>
    <t>ROGERIO CARDOSO DOS SANTOS</t>
  </si>
  <si>
    <t>0001355-48.2011.5.01.0053</t>
  </si>
  <si>
    <t>053/17</t>
  </si>
  <si>
    <t>ADERISTO BATISTA MONSORES</t>
  </si>
  <si>
    <t>0001633-21.2012.5.01.0051</t>
  </si>
  <si>
    <t>054/17</t>
  </si>
  <si>
    <t>PAULO CEZAR PEREIRA GOMES</t>
  </si>
  <si>
    <t>0038700-26.2008.5.01.0062</t>
  </si>
  <si>
    <t>055/17</t>
  </si>
  <si>
    <t>Ruy Fernando Sant Anna</t>
  </si>
  <si>
    <t>0039500-98.2004.5.01.0028</t>
  </si>
  <si>
    <t>056/17</t>
  </si>
  <si>
    <t>MARCIO ECKHARDT</t>
  </si>
  <si>
    <t>057/17</t>
  </si>
  <si>
    <t>SERGIO SERAFIM</t>
  </si>
  <si>
    <t>0151600-64.2004.5.01.0070</t>
  </si>
  <si>
    <t>058/17</t>
  </si>
  <si>
    <t>0161100-24.2001.5.01.0018</t>
  </si>
  <si>
    <t>059/17</t>
  </si>
  <si>
    <t>JORGE DA COSTA CHRISOSTOMO</t>
  </si>
  <si>
    <t>0220200-86.1998.5.01.0058</t>
  </si>
  <si>
    <t>060/17</t>
  </si>
  <si>
    <t>EUZEBIO MARTINS FILHO</t>
  </si>
  <si>
    <t>JAIRO CORREA DE FREITAS</t>
  </si>
  <si>
    <t>0000467-06.2012.01.0066</t>
  </si>
  <si>
    <t>0000467-06.2012.5.01.0066</t>
  </si>
  <si>
    <t>061/17</t>
  </si>
  <si>
    <t>PAULO GESTEIRA DA COSTA</t>
  </si>
  <si>
    <t>062/17</t>
  </si>
  <si>
    <t>JOSE PAULO RANGEL DE ABREU</t>
  </si>
  <si>
    <t>0457400-39.1999.5.01.0243</t>
  </si>
  <si>
    <t>063/17</t>
  </si>
  <si>
    <t>ROGERIO DA CUNHA BARCELLOS</t>
  </si>
  <si>
    <t>0001605-37.2012.5.01.0024</t>
  </si>
  <si>
    <t>064/17</t>
  </si>
  <si>
    <t>0026900-86.2006.5.01.0024</t>
  </si>
  <si>
    <t>LUIS SERGIO FERREIRA DE OLIVEIRA</t>
  </si>
  <si>
    <t>065/17</t>
  </si>
  <si>
    <t>0000932-47.2010.5.01.0078</t>
  </si>
  <si>
    <t>BELARMINO MANOEL NOGUEIRA DE MACEDO</t>
  </si>
  <si>
    <t>0160800-16.2003.5.01.0043</t>
  </si>
  <si>
    <t>ADILSON PEREIRA DOS SANTOS</t>
  </si>
  <si>
    <t>067/17</t>
  </si>
  <si>
    <t>GLYCE SALLES FONTES</t>
  </si>
  <si>
    <t>0107700-27.2005.5.01.0060</t>
  </si>
  <si>
    <t>068/17</t>
  </si>
  <si>
    <t>JOÃO BATISTA DE VASCONCELOS TORRES FILHO</t>
  </si>
  <si>
    <t>0182100-80.2003.5.01.0060</t>
  </si>
  <si>
    <t>069/17</t>
  </si>
  <si>
    <t>070/17</t>
  </si>
  <si>
    <t>CASSIO DE PAIVA LOPES</t>
  </si>
  <si>
    <t>0184300-61.2005.5.01.0037</t>
  </si>
  <si>
    <t>071/17</t>
  </si>
  <si>
    <t>066/17</t>
  </si>
  <si>
    <t>MARCELO LUIS DA SILVA</t>
  </si>
  <si>
    <t>0000141-36.2012.5.01.0037</t>
  </si>
  <si>
    <t>072/17</t>
  </si>
  <si>
    <t>0216100-85.2001.5.01.0025</t>
  </si>
  <si>
    <t>ANTONIO CARLOS DE LIMA PAIVA</t>
  </si>
  <si>
    <t>073/17</t>
  </si>
  <si>
    <t>0000610-88.2012.5.01.0035</t>
  </si>
  <si>
    <t>074/17</t>
  </si>
  <si>
    <t>0000804-85.2011.5.01.0015</t>
  </si>
  <si>
    <t>075/17</t>
  </si>
  <si>
    <t>GILBERTO GAMA DE ZEVEDO</t>
  </si>
  <si>
    <t>0001163-25.2011.5.01.0471</t>
  </si>
  <si>
    <t>076/17</t>
  </si>
  <si>
    <t>PAULO SÉRGIO TEIXEIRA DE OLIVEIRA</t>
  </si>
  <si>
    <t>0001245-53.2010.5.01.0063</t>
  </si>
  <si>
    <t>077/17</t>
  </si>
  <si>
    <t>JOÃO BATISTA DE ABREU</t>
  </si>
  <si>
    <t>0001324-02.2010.5.01.0073</t>
  </si>
  <si>
    <t>078/17</t>
  </si>
  <si>
    <t>OTO LUIS SILVA DE OLIVEIRA</t>
  </si>
  <si>
    <t>0001507-20.2011.5.01.0046</t>
  </si>
  <si>
    <t>079/17</t>
  </si>
  <si>
    <t>MICHELE DE NORONHA SANTOS LEMO</t>
  </si>
  <si>
    <t>0044500-50.2009.5.01.0078</t>
  </si>
  <si>
    <t>080/17</t>
  </si>
  <si>
    <t>WALCINEI BOMFIM DE OLVEIRA</t>
  </si>
  <si>
    <t>0121500-92.2007.5.01.0015</t>
  </si>
  <si>
    <t>081/17</t>
  </si>
  <si>
    <t>ROGERIO DA SILVA PESSOA</t>
  </si>
  <si>
    <t>ARGEMIRO DOS SANTOS GALDINO</t>
  </si>
  <si>
    <t>082/17</t>
  </si>
  <si>
    <t>alvará 0023 de 23/01/17</t>
  </si>
  <si>
    <t>alvará 0024 de 23/01/17</t>
  </si>
  <si>
    <t>JOSE CARLOS DA SILVA SCASSA (INSS)</t>
  </si>
  <si>
    <t>CARLOS JOSÉ MONTEIRO</t>
  </si>
  <si>
    <t>0009600-75.2009.5.01.0002</t>
  </si>
  <si>
    <t>LUIZ FERNANDO ARAUJO DA CAMARA</t>
  </si>
  <si>
    <t>084/17</t>
  </si>
  <si>
    <t>VICENTE DE PAULO NASCIMENTO MIRANDA</t>
  </si>
  <si>
    <t>0058300-88.2008.5.01.0076</t>
  </si>
  <si>
    <t>085/17</t>
  </si>
  <si>
    <t>IVAN FELICIO DESIDERATI</t>
  </si>
  <si>
    <t>0000764-05.2010.5.01.0059</t>
  </si>
  <si>
    <t>RAUL BERNADES DO NASCIMENTO</t>
  </si>
  <si>
    <t>0147100-892007.5.01.05411</t>
  </si>
  <si>
    <t>0147100-89.2007.5.01.0541</t>
  </si>
  <si>
    <t>087/17</t>
  </si>
  <si>
    <t xml:space="preserve"> 0181400-19.2003.5.01.0541</t>
  </si>
  <si>
    <t>0181400-19.2003.5.01.0541</t>
  </si>
  <si>
    <t>088/17</t>
  </si>
  <si>
    <t>086/17</t>
  </si>
  <si>
    <t>083/17</t>
  </si>
  <si>
    <t>CV retirada da listagem conf. Solicitação por email da VT em 08/02/17</t>
  </si>
  <si>
    <t>Ofício 102 - 07/03/17</t>
  </si>
  <si>
    <t>Ofício 1135 - 19/12/16 e 102 - 07/03/17</t>
  </si>
  <si>
    <t>Até 60 Sal. Mín.</t>
  </si>
  <si>
    <t>0000046-48.2013.5.01.0432</t>
  </si>
  <si>
    <t>ALFREDO RICARDO RODRIGUES DA PAIXÃO</t>
  </si>
  <si>
    <t>0000119-79.2010.5.01.0026</t>
  </si>
  <si>
    <t>SIDNEY DOS SANTOS</t>
  </si>
  <si>
    <t>0001610-43.2012.5.01.0482</t>
  </si>
  <si>
    <t>ANTÔNIO CARLOS DE FIGUÊREDO</t>
  </si>
  <si>
    <t>0010203-95.2013.5.01.0039</t>
  </si>
  <si>
    <t>GERALDO TRAVASSO DO AMARAL FILHO</t>
  </si>
  <si>
    <t>ANTONIO IGNACIO DA SILVEIRA</t>
  </si>
  <si>
    <t>JOÃO BATISTA DA SILVA FIGUEIREDO</t>
  </si>
  <si>
    <t>0000260-10.2011.5.01.0044</t>
  </si>
  <si>
    <t>0000409-39.2010.5.01.0012</t>
  </si>
  <si>
    <t>095/17</t>
  </si>
  <si>
    <t>ROBERTO GOMES BARBOZA</t>
  </si>
  <si>
    <t>091/17</t>
  </si>
  <si>
    <t>093/17</t>
  </si>
  <si>
    <t>090/17</t>
  </si>
  <si>
    <t>094/17</t>
  </si>
  <si>
    <t>089/17</t>
  </si>
  <si>
    <t xml:space="preserve"> 0167200-51.2006.5.01.0072</t>
  </si>
  <si>
    <t>ESPÓLIO DE GERSON PEREIRA LIMA DO NASCIMENTO</t>
  </si>
  <si>
    <t>0167200-51.2006.5.01.0072</t>
  </si>
  <si>
    <t>096/17</t>
  </si>
  <si>
    <t>0144400-21.2008.5.01.0052</t>
  </si>
  <si>
    <t>ALTAIR COSTA</t>
  </si>
  <si>
    <t>097/17</t>
  </si>
  <si>
    <t>0115700-25.2003.5.01.0015</t>
  </si>
  <si>
    <t>DINO MEDEIROS DE OLIVEIRA</t>
  </si>
  <si>
    <t>098/17</t>
  </si>
  <si>
    <t xml:space="preserve"> 0116400-46.2005.5.01.0042</t>
  </si>
  <si>
    <t>0116400-46.2005.5.01.0042</t>
  </si>
  <si>
    <t>099/17</t>
  </si>
  <si>
    <t xml:space="preserve"> 0047400-68.2002.5.01.0072</t>
  </si>
  <si>
    <t>ALCIDES VILELA SALOCA</t>
  </si>
  <si>
    <t>0047400-68.2002.5.01.0072</t>
  </si>
  <si>
    <t>100/17</t>
  </si>
  <si>
    <t>ANDRE RIBEIRO DE MELLO</t>
  </si>
  <si>
    <t>0011540-57.2014.5.01.0016</t>
  </si>
  <si>
    <t>101/17</t>
  </si>
  <si>
    <t xml:space="preserve"> 0011195-28.2013.5.01.0016</t>
  </si>
  <si>
    <t>AUGUSTINHO SOUZA DE OLIVEIRA</t>
  </si>
  <si>
    <t>0011195-28.2013.5.01.0016</t>
  </si>
  <si>
    <t>102/17</t>
  </si>
  <si>
    <t xml:space="preserve"> 0001877-90.2011.5.01.0242</t>
  </si>
  <si>
    <t>0001877-90.2011.5.01.0242</t>
  </si>
  <si>
    <t>103/17</t>
  </si>
  <si>
    <t>FRANCISCO VALDIR MARINHO DA COSTA</t>
  </si>
  <si>
    <t>0001488-64.2012.5.01.0018</t>
  </si>
  <si>
    <t>104/17</t>
  </si>
  <si>
    <t xml:space="preserve"> 0001469-28.2012.5.01.0028</t>
  </si>
  <si>
    <t>ALDOIR MELCHIADES DE SOUZA</t>
  </si>
  <si>
    <t>0001469-28.2012.5.01.0028</t>
  </si>
  <si>
    <t>105/17</t>
  </si>
  <si>
    <t>0001272-83.2010.5.01.0015</t>
  </si>
  <si>
    <t>PAULO CESAR REIS AMARAL</t>
  </si>
  <si>
    <t>106/17</t>
  </si>
  <si>
    <t xml:space="preserve"> 0001252-81.2011.5.01.0072</t>
  </si>
  <si>
    <t>0001252-81.2011.5.01.0072</t>
  </si>
  <si>
    <t>107/17</t>
  </si>
  <si>
    <t>0001234-31.2011.5.01.0017</t>
  </si>
  <si>
    <t>MARIO PORTO DOS SANTOS</t>
  </si>
  <si>
    <t xml:space="preserve"> 0001234-31.2011.5.01.0017</t>
  </si>
  <si>
    <t>108/17</t>
  </si>
  <si>
    <t xml:space="preserve"> 0001194-15.2012.5.1.0017</t>
  </si>
  <si>
    <t>SERGIO PEREIRA</t>
  </si>
  <si>
    <t>0001194-15.2012.5.01.0017</t>
  </si>
  <si>
    <t>109/17</t>
  </si>
  <si>
    <t xml:space="preserve"> 0001112-43.2012.5.010062</t>
  </si>
  <si>
    <t>ADONIAS FELIX DE OLIVEIRA</t>
  </si>
  <si>
    <t>0001112-43.2012.5.01.0062</t>
  </si>
  <si>
    <t>110/17</t>
  </si>
  <si>
    <t>JOSÉ FRANCISCO DE CARVALHO NETO</t>
  </si>
  <si>
    <t>111/17</t>
  </si>
  <si>
    <t xml:space="preserve"> 0148200-64.2006.5.01.0040</t>
  </si>
  <si>
    <t>PEDRO BARBOSA ANSELMO</t>
  </si>
  <si>
    <t>0148200-64.2003.5.01.0040</t>
  </si>
  <si>
    <t>112/17</t>
  </si>
  <si>
    <t>0000100-59.2000.5.01.0241</t>
  </si>
  <si>
    <t>113/17</t>
  </si>
  <si>
    <t>0018700-89.2004.5.01.0241</t>
  </si>
  <si>
    <t>JORGE DA SILVA REIS</t>
  </si>
  <si>
    <t>114/17</t>
  </si>
  <si>
    <t>0052900-78.1988.5.01.0243</t>
  </si>
  <si>
    <t>115/17</t>
  </si>
  <si>
    <t>116/17</t>
  </si>
  <si>
    <t>0045300-73.2006.5.01.0243</t>
  </si>
  <si>
    <t>IGUACI DA SILVA</t>
  </si>
  <si>
    <t>117/17</t>
  </si>
  <si>
    <t>PAULO CESAR ALVES PACHECO</t>
  </si>
  <si>
    <t>118/17</t>
  </si>
  <si>
    <t>KRISEIDA CARMEM PORTELLA GUEDELHA</t>
  </si>
  <si>
    <t>0049000-09.1991.5.01.0041</t>
  </si>
  <si>
    <t>119/17</t>
  </si>
  <si>
    <t>120/17</t>
  </si>
  <si>
    <t>JOAO ANTONIO DOS SANTOS</t>
  </si>
  <si>
    <t>0142500-50.2009.5.01.0025</t>
  </si>
  <si>
    <t>122/17</t>
  </si>
  <si>
    <t>ANICETO FRANCISCO RAMOS FILHO</t>
  </si>
  <si>
    <t>0108600-48.2009.5.01.0002</t>
  </si>
  <si>
    <t>123/17</t>
  </si>
  <si>
    <t>MARCO ANTONIO DA CONCEIÇÃO AMORIM</t>
  </si>
  <si>
    <t>0113100-92.2008.5.01.0035</t>
  </si>
  <si>
    <t>124/17</t>
  </si>
  <si>
    <t>ADAO GUALANDI PEREIRA</t>
  </si>
  <si>
    <t>0010345-64.2014.5.01.0007</t>
  </si>
  <si>
    <t>125/17</t>
  </si>
  <si>
    <t>0001505-56.2012.5.01.0065</t>
  </si>
  <si>
    <t>JOSE DIAS</t>
  </si>
  <si>
    <t>126/17</t>
  </si>
  <si>
    <t>127/17</t>
  </si>
  <si>
    <t>EGIDIO FERREIRA DA SILVA</t>
  </si>
  <si>
    <t>0098300-29.2007.5.01.0024</t>
  </si>
  <si>
    <t>128/17</t>
  </si>
  <si>
    <t>0093600-33.2008.5.01.0005</t>
  </si>
  <si>
    <t>MARCOS ANTONIO NUNES</t>
  </si>
  <si>
    <t>129/17</t>
  </si>
  <si>
    <t>0001989-50.2011.5.01.0245</t>
  </si>
  <si>
    <t>ROGERIO BATISTA DA SILVA</t>
  </si>
  <si>
    <t>130/17</t>
  </si>
  <si>
    <t>0178600-85.2003.5.01.0066</t>
  </si>
  <si>
    <t>131/17</t>
  </si>
  <si>
    <t>IDOSA</t>
  </si>
  <si>
    <t>SIDNEA TELLES BARCELOS</t>
  </si>
  <si>
    <t>ofício 156 - 29/03/17</t>
  </si>
  <si>
    <t>Ofício 1135 - 19/12/16 e 156 - 29/03/17</t>
  </si>
  <si>
    <t>alvará 22, 23, 24 - 23/01/17; 133, 134 - 21/02/17 e ofício 156 - 29/03/17</t>
  </si>
  <si>
    <t>HELENO FERNANDES FREIRE (INSS)</t>
  </si>
  <si>
    <t>FRANCISCO DA SILVA (INSS)</t>
  </si>
  <si>
    <t>JOSE RICARDO DE OLIVEIRA</t>
  </si>
  <si>
    <t>0053200-89.2007.5.01.0076</t>
  </si>
  <si>
    <t>Sindicato dos Trabalhadores de Empr. De Saneam. e Meio Amb. Do RJ - SINTSAMA</t>
  </si>
  <si>
    <t>132/17</t>
  </si>
  <si>
    <t>LUIZ ROBERTO DE ANDRADE FONTOURA RAMOS (IR)</t>
  </si>
  <si>
    <t>JULIO MARTIM DA SILVA</t>
  </si>
  <si>
    <t>CARLOS ALBERTO FREITAS DE SOUZA (E OUTROS)</t>
  </si>
  <si>
    <t>JORGE HAZELMAN MAIA (INSS)</t>
  </si>
  <si>
    <t>ofício 169 - 31/03/17</t>
  </si>
  <si>
    <t>OSWALDO PACHECO FILHO</t>
  </si>
  <si>
    <t>0000157-92.2011.5.01.0079</t>
  </si>
  <si>
    <t>133/17</t>
  </si>
  <si>
    <t>0000140-95.2011.5.01.0066</t>
  </si>
  <si>
    <t>ALEX DO COUTO CABRAL</t>
  </si>
  <si>
    <t>134/17</t>
  </si>
  <si>
    <t>WANDERLEY FERNANDES DE SOUZA</t>
  </si>
  <si>
    <t>0132900-76.2009.5.01.0066</t>
  </si>
  <si>
    <t>135/17</t>
  </si>
  <si>
    <t>CARLOS ALBERTO VIEIRA</t>
  </si>
  <si>
    <t>0165600-90.2009.5.01.0071</t>
  </si>
  <si>
    <t>136/17</t>
  </si>
  <si>
    <t>ALBERTO BURD</t>
  </si>
  <si>
    <t>0000624-76.2012.5.01.0066</t>
  </si>
  <si>
    <t>137/17</t>
  </si>
  <si>
    <t>0000207-06.2010.5.01.0063</t>
  </si>
  <si>
    <t>138/17</t>
  </si>
  <si>
    <t>NELSON DE SOUZA RUAS</t>
  </si>
  <si>
    <t>0170300-71.2001.5.01.0045</t>
  </si>
  <si>
    <t>139/17</t>
  </si>
  <si>
    <t>ADILSON JOAQUIM DA COSTA</t>
  </si>
  <si>
    <t>0000416-68.2012.5.01.0074</t>
  </si>
  <si>
    <t>0000411-43.2012.5.01.0075</t>
  </si>
  <si>
    <t xml:space="preserve"> 0000594-14.2012.501.0075</t>
  </si>
  <si>
    <t>0000760-27.2011.5.01.0028</t>
  </si>
  <si>
    <t>0000853-86.2012.5.01.0017</t>
  </si>
  <si>
    <t>0001000-55.2011.5.01.0015</t>
  </si>
  <si>
    <t>0001341-42.2011.5.01.0028</t>
  </si>
  <si>
    <t>0001426-27.2012.5.01.0017</t>
  </si>
  <si>
    <t>0001492-42.2011.5.01.0049</t>
  </si>
  <si>
    <t>0002927-72.2012.5.01.0451</t>
  </si>
  <si>
    <t>0010262-63.2013.5.01.0078</t>
  </si>
  <si>
    <t xml:space="preserve"> 0010950-18.2014.5.01.0069</t>
  </si>
  <si>
    <t>0036600-64.2003.5.01.0421</t>
  </si>
  <si>
    <t>0153300-68.2008.5.01.0027</t>
  </si>
  <si>
    <t>0171500-58.2002.5.01.0052</t>
  </si>
  <si>
    <t>0174500-89.2002.5.01.0012</t>
  </si>
  <si>
    <t>140/17</t>
  </si>
  <si>
    <t>141/17</t>
  </si>
  <si>
    <t>142/17</t>
  </si>
  <si>
    <t>143/17</t>
  </si>
  <si>
    <t>144/17</t>
  </si>
  <si>
    <t>145/17</t>
  </si>
  <si>
    <t>150/17</t>
  </si>
  <si>
    <t>151/17</t>
  </si>
  <si>
    <t>153/17</t>
  </si>
  <si>
    <t>154/17</t>
  </si>
  <si>
    <t>155/17</t>
  </si>
  <si>
    <t>156/17</t>
  </si>
  <si>
    <t>157/17</t>
  </si>
  <si>
    <t>158/17</t>
  </si>
  <si>
    <t>159/17</t>
  </si>
  <si>
    <t>160/17</t>
  </si>
  <si>
    <t>162/17</t>
  </si>
  <si>
    <t>164/17</t>
  </si>
  <si>
    <t>165/17</t>
  </si>
  <si>
    <t>166/17</t>
  </si>
  <si>
    <t>167/17</t>
  </si>
  <si>
    <t>LUIZ CLÁUDIO DE OLIVEIRA</t>
  </si>
  <si>
    <t>JOSÉ FERREIRA TORRES</t>
  </si>
  <si>
    <t>JOÃO BRUNO</t>
  </si>
  <si>
    <t xml:space="preserve"> 0000594-14.2012.5.01.0075</t>
  </si>
  <si>
    <t>Espólio de ROBERTO RIBEIRO DA COSTA</t>
  </si>
  <si>
    <t>JORGE LUIS DA SILVA</t>
  </si>
  <si>
    <t>MARIA DA CONCEIÇÃO DE OLIVEIRA DOS SANTOS</t>
  </si>
  <si>
    <t>EDILVAIR DOS SANTOS</t>
  </si>
  <si>
    <t>ROGÉRIO FERREIRA DA SILVA</t>
  </si>
  <si>
    <t>ERASMO NUNES</t>
  </si>
  <si>
    <t>PAULO CÉSAR FIGUEIREDO</t>
  </si>
  <si>
    <t>VITOR MANOEL HOTTIS BARBOSA</t>
  </si>
  <si>
    <t>JOÃO BATISTA SOARES DA ROCHA</t>
  </si>
  <si>
    <t>EMMANOEL MOREIRA DE SOUZA</t>
  </si>
  <si>
    <t>ALMIR FERNANDES PESTANA</t>
  </si>
  <si>
    <t>IZRAEL DE BARROS</t>
  </si>
  <si>
    <t>GILDETE DOS SANTOS PEREIRA, JOSE FRANCO TEIXEIRA, EDSON JOSE PEREIRA, MARIA EMILIA DE OLIVEIRA MARTINS, MARTA FERREIRA DA SILVA, SERGIO DE JESUS FREITAS, SEVERINO RODRIGUES, CESAR MACESO LIMA, EULALIA POGGIAN GOMES (viúva de ISAIAS GONÇALVES GOMES)</t>
  </si>
  <si>
    <t>0123200-18.2003.5.01.0024</t>
  </si>
  <si>
    <t>168/17</t>
  </si>
  <si>
    <t>JORGE MUNIZ</t>
  </si>
  <si>
    <t>0000184-12.2012.5.01.0024</t>
  </si>
  <si>
    <t>169/17</t>
  </si>
  <si>
    <t>CARLOS ALBERTO LIRA DA FONSECA</t>
  </si>
  <si>
    <t>0000387-94.2012.5.01.0081</t>
  </si>
  <si>
    <t>170/17</t>
  </si>
  <si>
    <t>EUCLIDES ESTRELA QUINHONES</t>
  </si>
  <si>
    <t>0011229-31.2014.5.01.0060</t>
  </si>
  <si>
    <t>172/17</t>
  </si>
  <si>
    <t>RODRIGO FABIANO DE LIRA</t>
  </si>
  <si>
    <t>0016400-97.2005.5.01.0281</t>
  </si>
  <si>
    <t>173/17</t>
  </si>
  <si>
    <t>0155400-35.2009.5.01.0035</t>
  </si>
  <si>
    <t>174/17</t>
  </si>
  <si>
    <t>ELSON PEREIRA PAULO</t>
  </si>
  <si>
    <t>0001180-45.2010.5.01.0035</t>
  </si>
  <si>
    <t>WALDECY CARDOSO SANTIAGO</t>
  </si>
  <si>
    <t>175/17</t>
  </si>
  <si>
    <t>177/17</t>
  </si>
  <si>
    <t>0092400-57.2009.5.01.0004</t>
  </si>
  <si>
    <t>179/17</t>
  </si>
  <si>
    <t>LUIZ CESAR DE QUINTANILHA BONETE</t>
  </si>
  <si>
    <t>0000708-73.2012.5.01.0035</t>
  </si>
  <si>
    <t>180/17</t>
  </si>
  <si>
    <t>VALTER RODRIGUES FARIAS</t>
  </si>
  <si>
    <t>181/17</t>
  </si>
  <si>
    <t>FLAVIO JOSE SOARES DE MOURA, LUIZ EDMUNDO CASCAO SILVA, MAURICIO GOMBERG E PEDRO JOSE MERCADOR MENDES</t>
  </si>
  <si>
    <t>182/17</t>
  </si>
  <si>
    <t>0125800-68.2005.5.01.0015</t>
  </si>
  <si>
    <t>CARLOS ALBERTO PEREIRA SILVEIRA</t>
  </si>
  <si>
    <t>ANTONIO ALVES DIAS</t>
  </si>
  <si>
    <t>XXXXXXXXXXXXXXXXXXXX</t>
  </si>
  <si>
    <r>
      <t>MARIA DE FATIMA MEDEIROS SILVA - sucessora de ISAÍAS CORREIRA SILVA</t>
    </r>
    <r>
      <rPr>
        <b/>
        <sz val="8"/>
        <color theme="1"/>
        <rFont val="Arial"/>
        <family val="2"/>
      </rPr>
      <t>(UNIÃO)</t>
    </r>
  </si>
  <si>
    <r>
      <t>ANTÔNIO ALVES DIAS</t>
    </r>
    <r>
      <rPr>
        <b/>
        <sz val="8"/>
        <color theme="1"/>
        <rFont val="Arial"/>
        <family val="2"/>
      </rPr>
      <t xml:space="preserve"> (UNIÃO)</t>
    </r>
  </si>
  <si>
    <t>JOÃO EDNEZ DE OLIVEIRA (INSS)</t>
  </si>
  <si>
    <t>0000840-87.2011.5.01.0481</t>
  </si>
  <si>
    <t>ofício 194 - 27/04/17</t>
  </si>
  <si>
    <t>0092200-09.2005.5.01.0063</t>
  </si>
  <si>
    <t>183/17</t>
  </si>
  <si>
    <t>0001048-91.2011.5.01.0054</t>
  </si>
  <si>
    <t>0036600-88.1998.5.01.0017</t>
  </si>
  <si>
    <t>0078000-13.2002.5.01.0027</t>
  </si>
  <si>
    <t>0106000-68.2009.5.01.0062</t>
  </si>
  <si>
    <t>184/17</t>
  </si>
  <si>
    <t>185/17</t>
  </si>
  <si>
    <t>186/17</t>
  </si>
  <si>
    <t>187/17</t>
  </si>
  <si>
    <t>188/17</t>
  </si>
  <si>
    <t>189/17</t>
  </si>
  <si>
    <t>190/17</t>
  </si>
  <si>
    <t>ROBERTO RITA DA SILVA</t>
  </si>
  <si>
    <t>ESMERALDINO DOS REIS CORREA</t>
  </si>
  <si>
    <t>PAULO CESAR CAMPOS JUNIOR</t>
  </si>
  <si>
    <t>MARIO NOGUEIRA FROTA</t>
  </si>
  <si>
    <t>HELIO LUIZ BARBOSA CUNHA</t>
  </si>
  <si>
    <t>ALEXANDRE DANTAS ROCHA</t>
  </si>
  <si>
    <t>0014300-67.2009.5.01.0011</t>
  </si>
  <si>
    <t>0000204-52.2011.5.01.0019</t>
  </si>
  <si>
    <t>0034400-82.2005.5.01.0011</t>
  </si>
  <si>
    <t>0096200-74.2003.5.01.0531</t>
  </si>
  <si>
    <t>0194600-45.2001.5.01.0030</t>
  </si>
  <si>
    <t>DANIEL PEREIRA ALVES</t>
  </si>
  <si>
    <t>191/17</t>
  </si>
  <si>
    <t>192/17</t>
  </si>
  <si>
    <t>193/17</t>
  </si>
  <si>
    <t>194/17</t>
  </si>
  <si>
    <t>195/17</t>
  </si>
  <si>
    <t>196/17</t>
  </si>
  <si>
    <t>PAULO ROBERTO MOURAO DOS SANTOS</t>
  </si>
  <si>
    <t>ALOYSIO RANGEL</t>
  </si>
  <si>
    <t>LUIZ ALEXANDRE SÁ DE FARIA</t>
  </si>
  <si>
    <t>JOSE CARLOS FERREIRA DE QUEIROZ</t>
  </si>
  <si>
    <r>
      <t xml:space="preserve">NEIDE CLAUDINO ARAUJO </t>
    </r>
    <r>
      <rPr>
        <b/>
        <sz val="8"/>
        <color theme="1"/>
        <rFont val="Arial"/>
        <family val="2"/>
      </rPr>
      <t>(UNIÃO)</t>
    </r>
  </si>
  <si>
    <t>R$408.696,38 pagos via ofício 778 - 29/06/16</t>
  </si>
  <si>
    <t>R$161.633,53 pagos via ofício 554 - 13/04/16</t>
  </si>
  <si>
    <t>nâo pagar</t>
  </si>
  <si>
    <t>QUADRO GERAL (UNIÃO)</t>
  </si>
  <si>
    <t>Depósito recursal</t>
  </si>
  <si>
    <t>Até 60 SM</t>
  </si>
  <si>
    <t>Até 60 S.M.</t>
  </si>
  <si>
    <t>CV retirada da listagem. Tem mandado de segurança n. 0101559-89.2016.5.01.0000</t>
  </si>
  <si>
    <t>0074700-15.2004.5.01.0046</t>
  </si>
  <si>
    <t>197/17</t>
  </si>
  <si>
    <t>ERLY DA SILVA LOUREIRO</t>
  </si>
  <si>
    <t>0001332-20.2012.5.01.0069</t>
  </si>
  <si>
    <t>198/17</t>
  </si>
  <si>
    <t>RONALDO FELÍCIO DESIDERATI</t>
  </si>
  <si>
    <t>0000936-86.2011.5.01.0066</t>
  </si>
  <si>
    <t>199/17</t>
  </si>
  <si>
    <t>ANTONIO CARLOS PEREIRA MARTINS</t>
  </si>
  <si>
    <t>0000453-39.2011.5.01.0007</t>
  </si>
  <si>
    <t>ANTONIO ORESTES DA SILVA</t>
  </si>
  <si>
    <t>200/17</t>
  </si>
  <si>
    <t>0000393-53.2010.5.01.0055</t>
  </si>
  <si>
    <t>201/17</t>
  </si>
  <si>
    <t>ELIS LOPES DO NASCIMENTO</t>
  </si>
  <si>
    <t>0000712-04.2011.5.01.0017</t>
  </si>
  <si>
    <t>202/17</t>
  </si>
  <si>
    <t>FRANCISCO PAULO OLIVEIRA DA SILVA</t>
  </si>
  <si>
    <t>0000845-07.2012.5.01.0051</t>
  </si>
  <si>
    <t>203/17</t>
  </si>
  <si>
    <t>PAULO CESAR CORREA</t>
  </si>
  <si>
    <t>0247300-64.2003.5.01.0244</t>
  </si>
  <si>
    <t>DOMINGOS DE GUSMÃO PEREIRA VILELA</t>
  </si>
  <si>
    <t>204/17</t>
  </si>
  <si>
    <t>0062100-98.2004.5.01.0421</t>
  </si>
  <si>
    <t>206/17</t>
  </si>
  <si>
    <t>FAUSTO LINDOLPHO</t>
  </si>
  <si>
    <t>0000073-21.2010.5.01.0049</t>
  </si>
  <si>
    <t>207/17</t>
  </si>
  <si>
    <t>GILBERTO DA ROSA</t>
  </si>
  <si>
    <t>0001195-10.2012.5.01.0531</t>
  </si>
  <si>
    <t>208/17</t>
  </si>
  <si>
    <t>MARCOS AMOLINÁRIO FERNANDEZ</t>
  </si>
  <si>
    <t>0001185-83.2010.5.01.0062</t>
  </si>
  <si>
    <t>209/17</t>
  </si>
  <si>
    <t>ALCIR ALMEIDA DE OLIVEIRA</t>
  </si>
  <si>
    <t>0046000-98.2003.5.01.0002</t>
  </si>
  <si>
    <t>210/17</t>
  </si>
  <si>
    <t>ADILSON DE SOUZA NUNES</t>
  </si>
  <si>
    <t>0009800-24.2005.5.01.0002</t>
  </si>
  <si>
    <t>211/17</t>
  </si>
  <si>
    <t>ofício 275 - 11/05/17</t>
  </si>
  <si>
    <t>ofício 169 - 31/03/17 e ofício 275 - 11/05/17</t>
  </si>
  <si>
    <t>0031000-41.2008.5.01.0048</t>
  </si>
  <si>
    <t>212/17</t>
  </si>
  <si>
    <t>ALIRIO RAYMUNDO SAMPAIO</t>
  </si>
  <si>
    <t>0000577-92.2011.5.01.0501</t>
  </si>
  <si>
    <t>213/17</t>
  </si>
  <si>
    <t>JOSÉ LUIZ FOLLY</t>
  </si>
  <si>
    <t>0001400-97.1994.5.01.0263</t>
  </si>
  <si>
    <t>214/17</t>
  </si>
  <si>
    <t>UNIÃO</t>
  </si>
  <si>
    <t>0108500-43.2005.5.01.0064</t>
  </si>
  <si>
    <t>215/17</t>
  </si>
  <si>
    <t>CARLOS ANTÔNIO MONTEIRO DE MORAIS</t>
  </si>
  <si>
    <t>0001531-55.2011.5.01.0076</t>
  </si>
  <si>
    <t>PAULO CESAR DA SILVA</t>
  </si>
  <si>
    <t>216/17</t>
  </si>
  <si>
    <t>0057900-43.2005.5.01.0282</t>
  </si>
  <si>
    <t>217/17</t>
  </si>
  <si>
    <t>MARCO ANTONIO SILVA PEREIRA</t>
  </si>
  <si>
    <t>alvará 1319 - 26/09/16</t>
  </si>
  <si>
    <t>0001494-31.2010.5.01.0054</t>
  </si>
  <si>
    <t>0029000-60.2009.5.01.0007</t>
  </si>
  <si>
    <t>CARLOS FELIPE PIMENTEL DOS SANTOS</t>
  </si>
  <si>
    <t>218/17</t>
  </si>
  <si>
    <t>0001022-12.2010.5.01.0060</t>
  </si>
  <si>
    <t>ANTONIO NEVES</t>
  </si>
  <si>
    <t>219/17</t>
  </si>
  <si>
    <t>pagamento espontâneo na VT informado via malote digital em 31/05/2017. ação distribuída após o ato</t>
  </si>
  <si>
    <t>CV retirada da listagem. Ação distribuída após o ato.</t>
  </si>
  <si>
    <t>092/17</t>
  </si>
  <si>
    <t>VT</t>
  </si>
  <si>
    <t>ofício 608 - 20/06/17</t>
  </si>
  <si>
    <t>ofício 275 - 11/05/17 e 608 - 20/06/17</t>
  </si>
  <si>
    <t>alvarás 469, 470, 471 e 472 - 22/06/17</t>
  </si>
  <si>
    <t>0092500-12.2009.5.01.0004</t>
  </si>
  <si>
    <t>0156500-26.2002.5.01.0017</t>
  </si>
  <si>
    <t>220/17</t>
  </si>
  <si>
    <t>221/17</t>
  </si>
  <si>
    <t>VALDIR DE ANDRADE</t>
  </si>
  <si>
    <t>0000696-37.2010.5.01.0065</t>
  </si>
  <si>
    <t>0001009-19.2010.5.01.0058</t>
  </si>
  <si>
    <t>222/17</t>
  </si>
  <si>
    <t>223/17</t>
  </si>
  <si>
    <t>VANDERLEI DO NASCIMENTO (INSS)</t>
  </si>
  <si>
    <t>JOVINIANO MACHADO VIEIRA DE MELLO</t>
  </si>
  <si>
    <t>0000023-13.2013.5.01.0009</t>
  </si>
  <si>
    <t>0000714-86.2012.5.01.0033</t>
  </si>
  <si>
    <t>224/17</t>
  </si>
  <si>
    <t>225/17</t>
  </si>
  <si>
    <t>DEJAIR FERREIRA DA SILVA</t>
  </si>
  <si>
    <t>JOSUE RODRIGUES</t>
  </si>
  <si>
    <t>0115000-36.2000.5.01.0021</t>
  </si>
  <si>
    <t>226/17</t>
  </si>
  <si>
    <t>LUIZ COELHO ORMOND SOBRINHO</t>
  </si>
  <si>
    <t>0048800-22.2003.5.01.0060</t>
  </si>
  <si>
    <t>227/17</t>
  </si>
  <si>
    <t>REINALDO RIBEIRO MALTEZ</t>
  </si>
  <si>
    <t>0064800-80.2004.5.01.0022</t>
  </si>
  <si>
    <t>228/18</t>
  </si>
  <si>
    <t>LUIZ CARLOS GOMEA RIBEIRO</t>
  </si>
  <si>
    <t>0107600-26.2009.5.01.0030</t>
  </si>
  <si>
    <t>229/17</t>
  </si>
  <si>
    <t>01076-26.2009.5.01.0030</t>
  </si>
  <si>
    <t>GILMAR DOS SANTOS BARBOSA</t>
  </si>
  <si>
    <t>0217400-41.2001.5.01.0071</t>
  </si>
  <si>
    <t>230/17</t>
  </si>
  <si>
    <t>JORGE CASTRO DOS SANTOS</t>
  </si>
  <si>
    <t>0001638-86.2012.5.01.0069</t>
  </si>
  <si>
    <t>231/17</t>
  </si>
  <si>
    <t xml:space="preserve">JOÃO BATISTA DIAS DA SILVA OSNIMAR FELICIANO GALVÃO </t>
  </si>
  <si>
    <t>0077400-90.2006.5.01.0531</t>
  </si>
  <si>
    <t>232/17</t>
  </si>
  <si>
    <t>PEDRO SOUZA DE JESUS NETO</t>
  </si>
  <si>
    <t>0091300-05.2008.5.01.0036</t>
  </si>
  <si>
    <t>233/17</t>
  </si>
  <si>
    <t>BIANOR ROQUE DUARTE</t>
  </si>
  <si>
    <t>01163600-85.2009.5.01.0017</t>
  </si>
  <si>
    <t>234/17</t>
  </si>
  <si>
    <t>0163600-85.2009.5.01.0017</t>
  </si>
  <si>
    <t>ROBERTO NEVES DE FIGUEIREDO</t>
  </si>
  <si>
    <t>0054100-84.2009.5.01.0017</t>
  </si>
  <si>
    <t>235/17</t>
  </si>
  <si>
    <t>MANOEL JOSE RODRIGUES</t>
  </si>
  <si>
    <t>0000850-88.2011.5.01.0075</t>
  </si>
  <si>
    <t>236/17</t>
  </si>
  <si>
    <t>COSMO MARTINS DA SILVA</t>
  </si>
  <si>
    <t>237/17</t>
  </si>
  <si>
    <t>00845-44.2010.5.01.0029</t>
  </si>
  <si>
    <t>238/17</t>
  </si>
  <si>
    <t>ANTONIO JOSÉ VARGAS DE SOUZA</t>
  </si>
  <si>
    <t>0001270-19.2011.5.01.0035</t>
  </si>
  <si>
    <t>239/17</t>
  </si>
  <si>
    <t>REGINALDO BARBOSA GOMES</t>
  </si>
  <si>
    <t>0001474-05.2012.5.01.0043</t>
  </si>
  <si>
    <t>240/17</t>
  </si>
  <si>
    <t>MARIANO MARTINS</t>
  </si>
  <si>
    <t>0002007-06.2012.5.01.0223</t>
  </si>
  <si>
    <t>241/17</t>
  </si>
  <si>
    <t>DAVI DE SOUZA OLIVEIRA</t>
  </si>
  <si>
    <t>0001052-85.2011.5.01.0036</t>
  </si>
  <si>
    <t>242/17</t>
  </si>
  <si>
    <t>CESAR TADEU HAZELMAN VIEIRA</t>
  </si>
  <si>
    <t>0001430-63.2010.5.01.0040</t>
  </si>
  <si>
    <t>244/17</t>
  </si>
  <si>
    <t>MARCO ANTONIO SILVA DE OLIVEIRA</t>
  </si>
  <si>
    <t>245/17</t>
  </si>
  <si>
    <t>0181300-52.2003.5.01.0060</t>
  </si>
  <si>
    <t>247/17</t>
  </si>
  <si>
    <t>JOAO BATISTA DE VASCONCELOS TORRES FILHO</t>
  </si>
  <si>
    <t>0000318-37.2010.5.01.0015</t>
  </si>
  <si>
    <t>248/17</t>
  </si>
  <si>
    <t>15ª</t>
  </si>
  <si>
    <t>ALEXANDRE CAVALCANTI DE SALLES</t>
  </si>
  <si>
    <t>SOLICITAÇÃO DE PEÇAS EM 31/07/17</t>
  </si>
  <si>
    <t>CV retirada da listagem. CV em duplicidade com a CV140/17 paga pelo of.194-27/04/17</t>
  </si>
  <si>
    <t>0000929-21.2011.5.01.0058</t>
  </si>
  <si>
    <t>249/17</t>
  </si>
  <si>
    <t>ANDRE LUIZ PRADO SILVA</t>
  </si>
  <si>
    <t>250/17</t>
  </si>
  <si>
    <t>CONTROLE INTERNO</t>
  </si>
  <si>
    <t>OBSERVAÇÕES</t>
  </si>
  <si>
    <t>CV REPETIDA</t>
  </si>
  <si>
    <t>00017482-06.2012.5.01.0035</t>
  </si>
  <si>
    <t>251/17</t>
  </si>
  <si>
    <t xml:space="preserve">SEBASTIÃO GERALDO OSORIO DOS SANTOS </t>
  </si>
  <si>
    <t>0080800-92.2004.5.01.0043</t>
  </si>
  <si>
    <t>252/17</t>
  </si>
  <si>
    <t>NELCI RODRIGUES DA SILVA</t>
  </si>
  <si>
    <t>0001154-09.2010.5.01.0080</t>
  </si>
  <si>
    <t>AMÂNCIO PEREIRA GUIMARÃES NETO</t>
  </si>
  <si>
    <t>253/17</t>
  </si>
  <si>
    <t>47ª</t>
  </si>
  <si>
    <t>254/17</t>
  </si>
  <si>
    <t>QUADRO GERAL (União)</t>
  </si>
  <si>
    <t>RICARDO MARTINS DE AGUIAR (INSS)</t>
  </si>
  <si>
    <t>ofício 1076 - 08/08/17</t>
  </si>
  <si>
    <t>alvarás 547, 548 E 549 - 08/08/17</t>
  </si>
  <si>
    <t>alvarás 544, 546 - 08/08/17 e 573 - 07/08/17</t>
  </si>
  <si>
    <t>0036500-50.2009.5.01.0017</t>
  </si>
  <si>
    <t>255/17</t>
  </si>
  <si>
    <t>ROSANA FANZERES CAMINHA</t>
  </si>
  <si>
    <t>256/17</t>
  </si>
  <si>
    <t>0000769-34.2012.5.01.0034</t>
  </si>
  <si>
    <t>PATRICK DUARTE ROSA</t>
  </si>
  <si>
    <t>0022500-29.1996.5.01.0202</t>
  </si>
  <si>
    <t>ESPOLIO DE RONEI LONGUINHOS NUNES</t>
  </si>
  <si>
    <t>0053700-55.2002.5.01.0069</t>
  </si>
  <si>
    <t>257/17</t>
  </si>
  <si>
    <t>MARIA CHRISTINA PIRAGIBE</t>
  </si>
  <si>
    <t>258/17</t>
  </si>
  <si>
    <t>MARIA DA PENHA PARTELI VICHI</t>
  </si>
  <si>
    <t>0016400-94.2005.5.01.0282</t>
  </si>
  <si>
    <t>259/17</t>
  </si>
  <si>
    <t>CENILTON MARTINS DA CRUZ</t>
  </si>
  <si>
    <t>0001625-44.2012.5.01.0051</t>
  </si>
  <si>
    <t>260/17</t>
  </si>
  <si>
    <t>0000115-39.2012.5.01.0069</t>
  </si>
  <si>
    <t>DILCENIR DE ALMEIDA</t>
  </si>
  <si>
    <t>261/17</t>
  </si>
  <si>
    <t>0000220-91.2012.5.01.0044</t>
  </si>
  <si>
    <t>JOEL OLEGARIO DA SILVA</t>
  </si>
  <si>
    <t>262/17</t>
  </si>
  <si>
    <t>0000792-94.2011.5.01.0072</t>
  </si>
  <si>
    <t>263/17</t>
  </si>
  <si>
    <t>DAMIÃO CARDOSO ANTUNES</t>
  </si>
  <si>
    <t>0001252-04.2012.5.01.0054</t>
  </si>
  <si>
    <t>264/17</t>
  </si>
  <si>
    <t>JULIO CESAR DE ABREU</t>
  </si>
  <si>
    <t>0010700-58.2004.5.01.0061</t>
  </si>
  <si>
    <t>265/17</t>
  </si>
  <si>
    <t>CARLOS AUGUSTO CARMO DE ALMEIDA</t>
  </si>
  <si>
    <t>0022200-15.2003.5.01.0043</t>
  </si>
  <si>
    <t>266/17</t>
  </si>
  <si>
    <t>JANDIRA DA SILVA CAMPELO</t>
  </si>
  <si>
    <t>267/17</t>
  </si>
  <si>
    <t>0126300-13.2006.5.01.0044</t>
  </si>
  <si>
    <t xml:space="preserve">SERGIO REGO RODRIGUES </t>
  </si>
  <si>
    <t>0110100-97.2008.5.01.0451</t>
  </si>
  <si>
    <t>268/17</t>
  </si>
  <si>
    <t xml:space="preserve">LEONARDO MAXIMIANO DE OLIVEIRA </t>
  </si>
  <si>
    <t>0268200-06.2005.5.01.0242</t>
  </si>
  <si>
    <t xml:space="preserve">MARTHA CARDOZO ARAÚJO </t>
  </si>
  <si>
    <t>269/17</t>
  </si>
  <si>
    <t>0001022-12.2012.5.01.0005</t>
  </si>
  <si>
    <t>PAULO SERGIO GOMES</t>
  </si>
  <si>
    <t>5ª</t>
  </si>
  <si>
    <t>270/17</t>
  </si>
  <si>
    <t>271/17</t>
  </si>
  <si>
    <t>0001038-69.2010.5.01.0058</t>
  </si>
  <si>
    <t>CARLOS ESTULANO DE OLIVEIRA</t>
  </si>
  <si>
    <t>LUIZ ANTONIO FERNANDES</t>
  </si>
  <si>
    <t>67ª</t>
  </si>
  <si>
    <t>272/17</t>
  </si>
  <si>
    <t xml:space="preserve">MARIA AMELIA GONÇALVES RODRIGUES </t>
  </si>
  <si>
    <t>273/17</t>
  </si>
  <si>
    <t>274/17</t>
  </si>
  <si>
    <t>CV Cancelada cf. solicitação da VT em  agosto/2017</t>
  </si>
  <si>
    <t>CV Cancelada cf. decisão dr. Epílogo em  agosto/2017</t>
  </si>
  <si>
    <t>CV PAGA ANTERIORMENTE</t>
  </si>
  <si>
    <t>CLASSIFICAÇÃO</t>
  </si>
  <si>
    <t>ofício 1385 - 01/09/17</t>
  </si>
  <si>
    <t>04ª</t>
  </si>
  <si>
    <t>0000132-42.2013.5.01.0004</t>
  </si>
  <si>
    <t>REJANE LOPES DE CASTRO</t>
  </si>
  <si>
    <t>275/17</t>
  </si>
  <si>
    <t>276/17</t>
  </si>
  <si>
    <t>ESPOLIO DE OTTO MARIA VAY FILHO</t>
  </si>
  <si>
    <t>MANOEL ANDRADE DE ARAÚJO FILHO</t>
  </si>
  <si>
    <t>0001603-44.2011.5.01.0043</t>
  </si>
  <si>
    <t>277/17</t>
  </si>
  <si>
    <t>0000977-56.2010.5.01.0044</t>
  </si>
  <si>
    <t>CARLOS JOSÉ GONCALVES</t>
  </si>
  <si>
    <t>PAULO AZEVEDO FERNANDES</t>
  </si>
  <si>
    <t>0000792-47.2010.5.01.0002</t>
  </si>
  <si>
    <t>279/17</t>
  </si>
  <si>
    <t>AMANCIO PEREIRA GUIMARAES NETO</t>
  </si>
  <si>
    <t>0028600-74.2005.5.01.0043</t>
  </si>
  <si>
    <t>280/17</t>
  </si>
  <si>
    <t>0001003-22.2011.5.01.0011</t>
  </si>
  <si>
    <t>281/17</t>
  </si>
  <si>
    <t>282/17</t>
  </si>
  <si>
    <t>0001300-58.2006.5.01.0058</t>
  </si>
  <si>
    <t>AUGUSTO CESAR FERNANDES GESTEIRA</t>
  </si>
  <si>
    <t>0172000-80.2002.5.01.0002</t>
  </si>
  <si>
    <t>JAIME DUTRA NORONHA</t>
  </si>
  <si>
    <t>284/17</t>
  </si>
  <si>
    <t>285/17</t>
  </si>
  <si>
    <t>62ª</t>
  </si>
  <si>
    <t>0016400-46.2003.5.01.0062</t>
  </si>
  <si>
    <t>LUIZ CLEBER FERNANDES BASTOS</t>
  </si>
  <si>
    <t>0464300-41.1999.5.01.0242</t>
  </si>
  <si>
    <t>02ªNIT</t>
  </si>
  <si>
    <t>286/17</t>
  </si>
  <si>
    <t>CLEMIR GOMES BARBOSA</t>
  </si>
  <si>
    <t>0040900-35.2009.5.01.0041</t>
  </si>
  <si>
    <t>JUAREZ DE FREITAS GOMES</t>
  </si>
  <si>
    <t>288/17</t>
  </si>
  <si>
    <t>61ª</t>
  </si>
  <si>
    <t>289/17</t>
  </si>
  <si>
    <t>ESPOLIO DE ELMANO BARATA BARBOSA</t>
  </si>
  <si>
    <t>0069900-90.1997.5.01.0012</t>
  </si>
  <si>
    <t>12ª</t>
  </si>
  <si>
    <t>290/17</t>
  </si>
  <si>
    <t>291/17</t>
  </si>
  <si>
    <t>FLAVIO JOSÉ SOARES DE MOURA, LUIZ EDMUNDO CASCÃO SILVA, MAURICIO GOMBERG, PEDRO JOSÉ MERCADOR MENDES</t>
  </si>
  <si>
    <t>0000038-69.2013.5.01.0077</t>
  </si>
  <si>
    <t>0148100-60.1998.5.01.0244</t>
  </si>
  <si>
    <t>293/17</t>
  </si>
  <si>
    <t>RENATO DO NASCIMENTO MACEDO</t>
  </si>
  <si>
    <t>0000610-92.2011.5.01.0045</t>
  </si>
  <si>
    <t>294/17</t>
  </si>
  <si>
    <t>0001610-49.2011.5.01.0071</t>
  </si>
  <si>
    <t>295/17</t>
  </si>
  <si>
    <t>ENALDO MOTA ALEXANDRE</t>
  </si>
  <si>
    <t>296/17</t>
  </si>
  <si>
    <t>65ª</t>
  </si>
  <si>
    <t>0243000-29.1994.5.01.0065</t>
  </si>
  <si>
    <t>297/17</t>
  </si>
  <si>
    <t>EDES FERNANDES DE OLIVEIRA</t>
  </si>
  <si>
    <t>0000201-67.2011.5.01.0029</t>
  </si>
  <si>
    <t>298/17</t>
  </si>
  <si>
    <t>AILTON RODRIGUES GUIMARAES</t>
  </si>
  <si>
    <t>0000950-08.2011.5.01.0022</t>
  </si>
  <si>
    <t>299/17</t>
  </si>
  <si>
    <t>ALCI RIBEIRO BATISTA</t>
  </si>
  <si>
    <t>000349-59.2010.5.01.0079</t>
  </si>
  <si>
    <t>300/17</t>
  </si>
  <si>
    <t>79ª</t>
  </si>
  <si>
    <t>0000349-59.2010.5.01.0079</t>
  </si>
  <si>
    <t>EDUARDO ALVES PEQUENO</t>
  </si>
  <si>
    <t>0071100-23.2003.5.01.0045</t>
  </si>
  <si>
    <t>NILSON DO NASCIMENTO</t>
  </si>
  <si>
    <t>301/17</t>
  </si>
  <si>
    <t>0161200-11.2004.5.01.0038</t>
  </si>
  <si>
    <t>0065700-42.2008.5.01.0016</t>
  </si>
  <si>
    <t>NILDA FERNANDES DE SOUZA ARGUELHO</t>
  </si>
  <si>
    <t>0001203-79.2011.5.01.0059</t>
  </si>
  <si>
    <t>PAULO CESAR CORREA DE SA COELHO</t>
  </si>
  <si>
    <t>0069400-54.2000.5.01.0065</t>
  </si>
  <si>
    <t>305/17</t>
  </si>
  <si>
    <t>JACOB ASSIS DE OLIVEIRA</t>
  </si>
  <si>
    <t>0118200-54.2005.5.01.0028</t>
  </si>
  <si>
    <t>306/17</t>
  </si>
  <si>
    <t>28ª</t>
  </si>
  <si>
    <t>307/17</t>
  </si>
  <si>
    <t>SERGIO AUGUSTO MONTE DE OLIVEIRA</t>
  </si>
  <si>
    <t>0000481-05.2011.5.01.0040</t>
  </si>
  <si>
    <t>40ª</t>
  </si>
  <si>
    <t>ANTONIO LEONARDO BARROS DE OLIVEIRA</t>
  </si>
  <si>
    <t>309/17</t>
  </si>
  <si>
    <t>0145800-21.2003.5.01.0222</t>
  </si>
  <si>
    <t>ELIAS ALVES DE SOUZA</t>
  </si>
  <si>
    <t>0001732-72.2012.5.01.0024</t>
  </si>
  <si>
    <t>24ª</t>
  </si>
  <si>
    <t>LOCALIZAÇÃO</t>
  </si>
  <si>
    <t>STATUS</t>
  </si>
  <si>
    <t>JAIR  ALVES</t>
  </si>
  <si>
    <t>0001140-84.2010.5.01.0028</t>
  </si>
  <si>
    <t>MICHELE DE NORONHA SANTOS LEMOS</t>
  </si>
  <si>
    <t>Máx.Doença 180 SM</t>
  </si>
  <si>
    <t>A receber levando em conta a preferência</t>
  </si>
  <si>
    <t>Valores Reservados p/ pgto futuro</t>
  </si>
  <si>
    <t>Saldo da Vênia</t>
  </si>
  <si>
    <t>CRITÉRIO PREFERENCIAL</t>
  </si>
  <si>
    <t>-</t>
  </si>
  <si>
    <t>CV retirada da listagem pois não constam dos autos manifestação do exequente de concordancia com o valor homologado</t>
  </si>
  <si>
    <t>0000369-09.2011.5.01.0049</t>
  </si>
  <si>
    <t>FERNANDO ANTÔNIO MOREIRA</t>
  </si>
  <si>
    <t>0126900-77.2005.5.01.0041</t>
  </si>
  <si>
    <t xml:space="preserve">CV retirada da listagem conformec despacho de 30/10/17 </t>
  </si>
  <si>
    <t>devolvidos autos à Vara de origem em 11/2017</t>
  </si>
  <si>
    <t>estava em duplicidade. Carta já foi paga</t>
  </si>
  <si>
    <t>Processo sem trânsito em julgado. NÃO TEVE ACORDO NA CAEP. Processo devolvido à VT.</t>
  </si>
  <si>
    <t>CV retirada da listagem conformec malote digital da VT nº 501201710975817 de 06/11/17</t>
  </si>
  <si>
    <t>PAULO ROBERTO TEIXEIRA</t>
  </si>
  <si>
    <t>0001431-44.2010.5.01.0009</t>
  </si>
  <si>
    <t>ROBERTO PACHECO</t>
  </si>
  <si>
    <t>0138900-76.2009.5.01.0039</t>
  </si>
  <si>
    <t>MARCUS ALEXANDRE GARCIA NEVES</t>
  </si>
  <si>
    <t>0085200-33.2005.5.01.0028</t>
  </si>
  <si>
    <t>LUIZ CARLOS GRAVITOL</t>
  </si>
  <si>
    <t>0000156-10.2011.5.01.0079</t>
  </si>
  <si>
    <t>FABIANO SOUSA SILVA E OUTROS</t>
  </si>
  <si>
    <t>FRANCISCO JUSTINO DE BRITO</t>
  </si>
  <si>
    <t>0003605-87.2012.5.01.0451</t>
  </si>
  <si>
    <t>JOSE AMERICO MENDES</t>
  </si>
  <si>
    <t>0187800-60.2008.5.01.0222</t>
  </si>
  <si>
    <t>EDSON NARCIZO NOGUEIRA</t>
  </si>
  <si>
    <t>0000239-77.2012.5.01.0471</t>
  </si>
  <si>
    <t>JORGE JOSE DA SILVA</t>
  </si>
  <si>
    <t>0001590-05.2011.5.01.0024</t>
  </si>
  <si>
    <t>HAROLDO COUTUNHO RANGEL</t>
  </si>
  <si>
    <t>00001077-29.2011.5.01.0059</t>
  </si>
  <si>
    <t>FRANCILENO ROMÃO REIS</t>
  </si>
  <si>
    <t>0000666-49.2012.5.01.0059</t>
  </si>
  <si>
    <t>ALVARO LUIZ MOREIRA PIMENTEL</t>
  </si>
  <si>
    <t>000812-69.2010.5.01.0024</t>
  </si>
  <si>
    <t>ADELSON DA SILVA</t>
  </si>
  <si>
    <t>0000843-58.2011.5.01.0411</t>
  </si>
  <si>
    <t>ARCELIO SOARES DA SILVA</t>
  </si>
  <si>
    <t>0069000-28.1994.5.01.0040</t>
  </si>
  <si>
    <t>JOSE OCTAVIO THEDIM COSTA NETTO</t>
  </si>
  <si>
    <t>1ªNF</t>
  </si>
  <si>
    <t>0041900-18.2008.5.01.0511</t>
  </si>
  <si>
    <t>EDERALDO LUIZ BASTOS</t>
  </si>
  <si>
    <t>0000256-04.2010.5.01.0045</t>
  </si>
  <si>
    <t>ALTAMIRO ALEIXO GERALDO</t>
  </si>
  <si>
    <t>0001479-67.2011.5.01.0041</t>
  </si>
  <si>
    <t>AUREO SANTIAGO COELHO</t>
  </si>
  <si>
    <t>0000877-10.2010.5.01.0042</t>
  </si>
  <si>
    <t>MARCO ANTONIO PUCCINI LARA</t>
  </si>
  <si>
    <t>54ª</t>
  </si>
  <si>
    <t>0000856-27.2012.5.01.0054</t>
  </si>
  <si>
    <t>ELIAS BATISTA CRISPIM</t>
  </si>
  <si>
    <t>acautelado secretaria</t>
  </si>
  <si>
    <t>292/17</t>
  </si>
  <si>
    <t>77ª</t>
  </si>
  <si>
    <t>CV retirada da listagem conforme despacho de 27.11.17 - devolvido VT em 27.11.2017</t>
  </si>
  <si>
    <t>alvarás 1057/2017, 1058/2017 e ofício 1574/2017</t>
  </si>
  <si>
    <t>alvarás 1066/2017, 1067/2017 e ofício 1575/2017</t>
  </si>
  <si>
    <t>alvarás 1068/2017, 1069/2017, ofício 1576/2017</t>
  </si>
  <si>
    <t>alvarás 1070/2017, 1071/2017, 1072/2017</t>
  </si>
  <si>
    <t>alvarás 1073/2017, 1074/2017, 1075/2017, ofício 1578/2017, 1144/2017</t>
  </si>
  <si>
    <t>alvarás 1076/2017, 1077/2017, 1078/2017, 1079/2017, ofício 1580/2017, 1145/2014</t>
  </si>
  <si>
    <t>0107300-48.2009.5.01.0003</t>
  </si>
  <si>
    <t>NARCIZO BARCELLOS DOS SANTOS</t>
  </si>
  <si>
    <t>fisico</t>
  </si>
  <si>
    <t>0001471-10.2010.5.01.0079</t>
  </si>
  <si>
    <t>MARIA FATIMA PRESTES LIMA MARTINS</t>
  </si>
  <si>
    <t>0001635-94.2011.5.01.0028</t>
  </si>
  <si>
    <t>EDUARDO JOAQUIM FILHO</t>
  </si>
  <si>
    <t>0000822-71.2010.5.01.0038</t>
  </si>
  <si>
    <t>ROGERIO DA CRUZ ROSA</t>
  </si>
  <si>
    <t>0139000-95.2005.5.01.0451</t>
  </si>
  <si>
    <t>JORGE EDILSON DA SILVA</t>
  </si>
  <si>
    <t>0001612-29.2012.5.01.0024</t>
  </si>
  <si>
    <t>REGINA LUCIA MACHADO DE ALMEIDA</t>
  </si>
  <si>
    <t>0000898-61.2012.5.01.0059</t>
  </si>
  <si>
    <t>EDSON FERREIRA VIEIRA</t>
  </si>
  <si>
    <t>Devolvidos autos à Vara de origem em 01.12./2017</t>
  </si>
  <si>
    <t>CARLOS FERREIRA BRAZ</t>
  </si>
  <si>
    <t>0035200-90.2008.5.01.0016</t>
  </si>
  <si>
    <t>ANA CHRISTINA WALSH BORGES DE MEDEIROS</t>
  </si>
  <si>
    <t>0004400-60.2005.5.01.0024</t>
  </si>
  <si>
    <t>LUIZ JOSE SILVA DO MONTE</t>
  </si>
  <si>
    <t>0042400-24.2005.5.01.0059</t>
  </si>
  <si>
    <t>Qtd alv</t>
  </si>
  <si>
    <t>JOÃO MANOEL DE ARAUJO FILHO</t>
  </si>
  <si>
    <t>CONTA</t>
  </si>
  <si>
    <t>Depósito</t>
  </si>
  <si>
    <t>pgto</t>
  </si>
  <si>
    <t>SALDO</t>
  </si>
  <si>
    <t>Saldo Acumulado</t>
  </si>
  <si>
    <t xml:space="preserve">alvarás 1155/2017 (dep.rec.), 1158/2017 (rte+INSS+IR) e 1159/2017 (FGTS) </t>
  </si>
  <si>
    <t xml:space="preserve">alvarás 1162/2017 (dep.rec.), 1163/2017 (dep.jud.), 1165/2017 (rte+inss+ir) e 1166/2017 (FGTS) </t>
  </si>
  <si>
    <t>alvará 1160/2017 (RTE+inss)</t>
  </si>
  <si>
    <t>alvarás 1180/2017 (rte+INSS) e 1181/2017 (FGTS)</t>
  </si>
  <si>
    <t>alvarás 1182/2017 (rte+INSS) e 1183/2017 (FGTS)</t>
  </si>
  <si>
    <t>alvará 1189/2017 (RTE+inss+ir)</t>
  </si>
  <si>
    <t>alvarás 1191/2017 (rte+INSS+ir) e 1195/2017 (FGTS)</t>
  </si>
  <si>
    <t xml:space="preserve">alvarás 1200/2017 (dep.rec.), 1202/2017 (rte+INSS+IR) e 1203/2017 (FGTS) </t>
  </si>
  <si>
    <t>alvarás 1053/2017 (idoso) - 27/11/17, 1216/2017 (dep.rec.), 1219/2017 (rte+INSS+IR), 1221/2017 (FGTS) e 1225/2017 (perito)</t>
  </si>
  <si>
    <t>alvarás 1141 (idoso)- 12/12/17, 1227/2017 (dep.rec.), 1230/2017 (rte+INSS)</t>
  </si>
  <si>
    <t>Alvará</t>
  </si>
  <si>
    <t>0000477-45.2011.5.01.0079</t>
  </si>
  <si>
    <t>NILSON ARAUJO</t>
  </si>
  <si>
    <t>devolvidos os autos a Vara de origem</t>
  </si>
  <si>
    <t>0144500-12.1998.5.01.0024</t>
  </si>
  <si>
    <t>ESPOLIO DE LUIZ ALBERTO DO REGO MONTEIRO</t>
  </si>
  <si>
    <t>23ª</t>
  </si>
  <si>
    <t>VERA LUCIA CAMÕES BARREIROS</t>
  </si>
  <si>
    <t>0000335-34.2012.5.01.0070</t>
  </si>
  <si>
    <t>JORGE LUIZ MORAIS</t>
  </si>
  <si>
    <t>0115000-15.2006.5.01.0057</t>
  </si>
  <si>
    <t>WILLIAM CANDIDO PEREIRA</t>
  </si>
  <si>
    <t>14ª</t>
  </si>
  <si>
    <t>0088000-43.2004.5.01.0014</t>
  </si>
  <si>
    <t>DAVID VEIGA PEREIRA</t>
  </si>
  <si>
    <t>0173400-07.1999.5.01.0012</t>
  </si>
  <si>
    <t>UNIÃO  REINALDO JOSE DE AGUIAR - por sua curadora SELMA DA SILVA AGUIAR</t>
  </si>
  <si>
    <t>0074000-30.2008.5.01.0036</t>
  </si>
  <si>
    <t>NELSON GOMES</t>
  </si>
  <si>
    <t>0001358-44.2010.5.01.0471</t>
  </si>
  <si>
    <t>GLAUCO SOARES PEREIRA</t>
  </si>
  <si>
    <t>0001370-72.2011.5.01.0261</t>
  </si>
  <si>
    <t>JORGE AURELIO PEREIRA</t>
  </si>
  <si>
    <t>0278900-47.2006.5.01.0261</t>
  </si>
  <si>
    <t>EDNALDO FERNANDO DA SILVA</t>
  </si>
  <si>
    <t>0144400-30.2004.5.01.0062</t>
  </si>
  <si>
    <t>EDSON GOMES DO PINHO</t>
  </si>
  <si>
    <t>0000135-06.2011.5.01.0056</t>
  </si>
  <si>
    <t xml:space="preserve">ADSON DA SILVA SOARES ; LUIZ CARLOS DOS SANTOS </t>
  </si>
  <si>
    <t>0010146-75.2013.5.01.0072</t>
  </si>
  <si>
    <t>JORGE ALLAN VARELLA FELIPPE</t>
  </si>
  <si>
    <t>0038800-57.2005.5.01.0006</t>
  </si>
  <si>
    <t>CLEBER MACHADO DE MIRANDA FILHO</t>
  </si>
  <si>
    <t>0073900-37.2003.5.01.0073</t>
  </si>
  <si>
    <t>GISELE TEIXEIRA DE LIMA</t>
  </si>
  <si>
    <t>0121900-20.2000.5.01.0511</t>
  </si>
  <si>
    <t>ROGERIO ESTEFANI</t>
  </si>
  <si>
    <t>Fisico - acautelados secretaria</t>
  </si>
  <si>
    <t>fisico - 8M</t>
  </si>
  <si>
    <t>ISAIAS GONÇALVES GOMES E OUTROS</t>
  </si>
  <si>
    <t>25ª</t>
  </si>
  <si>
    <t>RUY FERNANDO SANT ANNA</t>
  </si>
  <si>
    <t>JEAN IGOR MARGEM</t>
  </si>
  <si>
    <t>00000304-55.2012.501.0024</t>
  </si>
  <si>
    <t>0160300-60.2008.5.01.0079</t>
  </si>
  <si>
    <t>AILTON MARIANO</t>
  </si>
  <si>
    <t>acautelado</t>
  </si>
  <si>
    <t>DELSON DA SILVA CARDOSO</t>
  </si>
  <si>
    <t>Atualizado - pronto para alvará</t>
  </si>
  <si>
    <t>0067700-75.2002.5.01.0064</t>
  </si>
  <si>
    <t>MANOEL DA SILVA CRUZ</t>
  </si>
  <si>
    <t>0001413-81.2010.5.01.0022</t>
  </si>
  <si>
    <t>EDVALDO LENCINA CARMARGO</t>
  </si>
  <si>
    <t xml:space="preserve">                                                                                                                                                                                                                                                                                                                                                                                                     </t>
  </si>
  <si>
    <t>Cedae apresentou embargos à execução. Despacho em 31.01.17</t>
  </si>
  <si>
    <t>09ª</t>
  </si>
  <si>
    <t>0001446-42.2012.5.01.0009</t>
  </si>
  <si>
    <t>GELSON PEREIRA DA SILVA FILHO</t>
  </si>
  <si>
    <t>0092400-69.2002.5.01.0047</t>
  </si>
  <si>
    <t>JOSÉ PAULINO DE OLIVEIRA</t>
  </si>
  <si>
    <t>fisico - 8k</t>
  </si>
  <si>
    <t>SINDICATO DOS TRABALHADORES NAS EMPRESAS DE SANEAMENTO E MEIO AMBIENTE DO RIO DE JANEIRO E REGIÃO - SINTSAMA</t>
  </si>
  <si>
    <t>acatutelado secretaria</t>
  </si>
  <si>
    <t>0038500-61.2003.5.01.0040</t>
  </si>
  <si>
    <t>ANTONIO ALVES TORRES E OUTROS</t>
  </si>
  <si>
    <t>0001532-47.2012.5.01.0030</t>
  </si>
  <si>
    <t>GILMAR SILVA MOREIERA</t>
  </si>
  <si>
    <t>acautelados secretaria</t>
  </si>
  <si>
    <t>42ª</t>
  </si>
  <si>
    <t>0109300-79.2001.5.01.0042</t>
  </si>
  <si>
    <t>MARIA ADELAIDE CORDEIRO DA CRUZ</t>
  </si>
  <si>
    <t>JORGE SILVEIRA</t>
  </si>
  <si>
    <t>0098400-59.2009.5.01.0041</t>
  </si>
  <si>
    <t>PEDRO ARTUR GOMES DA SILVA</t>
  </si>
  <si>
    <t>0151100-98.2006.5.01.0014</t>
  </si>
  <si>
    <t>0000793-72.2012.5.01.0063</t>
  </si>
  <si>
    <t>BRUNO ALVES BIFANO DA GAMA</t>
  </si>
  <si>
    <t>0093600-34.2009.5.01.0058</t>
  </si>
  <si>
    <t>35ª</t>
  </si>
  <si>
    <t>0000351-93.2012.5.01.0035</t>
  </si>
  <si>
    <t>NADIA GOMES CIDADE</t>
  </si>
  <si>
    <t>Cedae apresentou embargos à execução. Despacho em 02.02.18</t>
  </si>
  <si>
    <t>ELIAS SIQUEIRA ALVES</t>
  </si>
  <si>
    <t>0000603-93.2011.5.01.0015</t>
  </si>
  <si>
    <t>0000034-76.2012.5.01.0009</t>
  </si>
  <si>
    <t>ADALBERTO DA COSTA OLIVEIRA</t>
  </si>
  <si>
    <t>0000708-52.2012.5.01.0042</t>
  </si>
  <si>
    <t>SILAS DA SILVA FURTADO</t>
  </si>
  <si>
    <t>0000540-07.2012.5.01.0024</t>
  </si>
  <si>
    <t>CARLOS ROBERTO ALVES FEITOSA</t>
  </si>
  <si>
    <t>0096500-06.2007.5.01.0043</t>
  </si>
  <si>
    <t>MARIA DO CARMO VASCONCELOS MUNIZ LOYOLA</t>
  </si>
  <si>
    <t>0076200-50.2009.5.01.0076</t>
  </si>
  <si>
    <t>JOSE AMARO DA SILVA</t>
  </si>
  <si>
    <t>0000713-56.2012.5.01.0242</t>
  </si>
  <si>
    <t>19ª</t>
  </si>
  <si>
    <t>0000704-84.2012.5.01.0019</t>
  </si>
  <si>
    <t>NEI DE OLIVEIRA SIMÕES</t>
  </si>
  <si>
    <t>0001654-97.2012.5.01.0050</t>
  </si>
  <si>
    <t>AILSON DA SILVA</t>
  </si>
  <si>
    <t>66ª</t>
  </si>
  <si>
    <t>0001548-87.2012.5.01.0066</t>
  </si>
  <si>
    <t>0000890-45.2012.5.01.0072</t>
  </si>
  <si>
    <t>JOSÉ LENALDO DOS SANTOS</t>
  </si>
  <si>
    <t>0177600-16.1993.5.01.0029</t>
  </si>
  <si>
    <t>PEDRO COUTINHO FONSECA FILHO</t>
  </si>
  <si>
    <t>80ª</t>
  </si>
  <si>
    <t>0001038-66.2011.5.01.0080</t>
  </si>
  <si>
    <t>VALDECI FRANCISCO DE ARAUJO SANTOS</t>
  </si>
  <si>
    <t>0000134-53.2013.5.01.0055</t>
  </si>
  <si>
    <t>ALDEMIR PINTO DE MORAES</t>
  </si>
  <si>
    <t>FRANCISCO CARLOS DE MENEZES SORIANO</t>
  </si>
  <si>
    <t>0074100-52.2009.5.01.0261</t>
  </si>
  <si>
    <t>THELIO BOGADO JUNIOR</t>
  </si>
  <si>
    <t>0001234-32.2011.5.01.0049</t>
  </si>
  <si>
    <t>0000002-57.2011.5.01.0025</t>
  </si>
  <si>
    <t>OSNIMAR FELICIANO GALVÃO</t>
  </si>
  <si>
    <t>0055000-20.2003.5.01.0036</t>
  </si>
  <si>
    <t>ARMANDO COSTA VIEIRA JUNIOR</t>
  </si>
  <si>
    <t>0000130-12.2012.5.01.0003</t>
  </si>
  <si>
    <t>JORGE LUIS DE ANDRADE</t>
  </si>
  <si>
    <t>Reservado p/ CV 284/17</t>
  </si>
  <si>
    <t>Reservado p/ CV 282/17</t>
  </si>
  <si>
    <t>Reservado p/ CV 280/17</t>
  </si>
  <si>
    <t>LUCIA HELENA DP AMARAL RIBEIRO</t>
  </si>
  <si>
    <t>PROCESSO retirado da listagem conforme despacho de 19.02.2018, tendo em vista que a ré não concordou com os cálculos homologados. Incluído em pauta</t>
  </si>
  <si>
    <t>JOUBERT ABI RAMIA ANTONIO (ESPÓLIO)  DANIELLE JANA ABI-RAMIA ANTÔNIO BUNARP</t>
  </si>
  <si>
    <t>PROCESSO retirado da listagem conforme despacho de 23.02.2018, tendo em vista que a ré não concordou com os cálculos homologados. Incluído em pauta</t>
  </si>
  <si>
    <t>311/17</t>
  </si>
  <si>
    <t>PROCESSO retirado da listagem conforme despacho de 06.03.2018, tendo em vista que a ré não concordou com os cálculos homologados. Incluído em pauta</t>
  </si>
  <si>
    <t>* Relação de Cartas de Vênia recebidas e autuadas até 31/01/18</t>
  </si>
  <si>
    <t>0001009-83.2012.5.01.0014</t>
  </si>
  <si>
    <t>WANDERSON SILVA DA CONCEIÇÃO</t>
  </si>
  <si>
    <t>7ª</t>
  </si>
  <si>
    <t>0081500-74.2007.5.01.0007</t>
  </si>
  <si>
    <t>SONIA MARIA BRAGA PRADO</t>
  </si>
  <si>
    <t>0000452-75.2012.5.01.0021</t>
  </si>
  <si>
    <t>0000603-37.2011.5.01.0066</t>
  </si>
  <si>
    <t>AGNALDO SOARES BRANDÃO</t>
  </si>
  <si>
    <t>0183900-17.2001.5.01.0060</t>
  </si>
  <si>
    <t>FRANCISCO MENEZES COELHO FILHO</t>
  </si>
  <si>
    <t>0034600-15.2002.5.01.0005</t>
  </si>
  <si>
    <t xml:space="preserve">SONIA MARA PEREIRA DA COSTA CAMPOS VALERIO </t>
  </si>
  <si>
    <t>0105500-67.2007.5.01.0063</t>
  </si>
  <si>
    <t>SOLANGE MENDONÇA MAEDA</t>
  </si>
  <si>
    <t>17ª</t>
  </si>
  <si>
    <t>0000465-23.2011.5.01.0017</t>
  </si>
  <si>
    <t>LUIZ CARLOS TEIXEIRA</t>
  </si>
  <si>
    <t>GERSON PEREIRA LIMA DO NASCIMENTO</t>
  </si>
  <si>
    <t>ROSANE TEIXEIRA DA SILVA FONSECA</t>
  </si>
  <si>
    <t>PROCESSO retirado da listagem conforme despacho de 07.03.2018, tendo em vista que a ré não concordou com os cálculos homologados. Incluído em pauta</t>
  </si>
  <si>
    <t>* *  Ordenadas conforme o critério preferencial previsto no art. 9º do Provimento 02/2017</t>
  </si>
  <si>
    <t>JORGE DE SOUZA FERREIRA</t>
  </si>
  <si>
    <t>0001252-13.2011.5.01.0030</t>
  </si>
  <si>
    <t>ANTONIO CARLOS MOREIRA DA SILVA</t>
  </si>
  <si>
    <t>0000541-92.2012.5.01.0023</t>
  </si>
  <si>
    <t>JOSÉ LUIZ DAVID</t>
  </si>
  <si>
    <t>0000187-35.2012.5.01.0066</t>
  </si>
  <si>
    <t>ALEX SANDRO BISPO DA SILVA</t>
  </si>
  <si>
    <t>fisico -10F</t>
  </si>
  <si>
    <t>MARCELO PERES GOMES</t>
  </si>
  <si>
    <t>0159500-15.2003.5.01.0012</t>
  </si>
  <si>
    <t>ALVARÁ</t>
  </si>
  <si>
    <t>alvarás 1176/2017 (rte+INSS+IR), 1177/2017 (FGTS) e 1178/2017 (perito)</t>
  </si>
  <si>
    <t>alvarás 1185/2017 (rte+INSS) e 1188/2017 (FGTS)</t>
  </si>
  <si>
    <t>alvarás 1214/2017 (dep.rec.) e 1215/2017 (rte+INSS+IR)</t>
  </si>
  <si>
    <t>alvarás 1198/2017 (rte+INSS+ir) e 1199/2017 (FGTS)</t>
  </si>
  <si>
    <t>206, 207 e 208 (dep. Rec.)- 27/02/18</t>
  </si>
  <si>
    <t>203 e 204- 26/02/18</t>
  </si>
  <si>
    <t>209 e Ofício 48/2018 - 27/02/18</t>
  </si>
  <si>
    <t>IDOSO e QUADRO GERAL</t>
  </si>
  <si>
    <t>189 (dep.recursal), 190 e 191 - 26/02/18</t>
  </si>
  <si>
    <t xml:space="preserve">202 (dep.recursal), 201 e 200 - 26/02/18 </t>
  </si>
  <si>
    <t>192- 26/02/18</t>
  </si>
  <si>
    <t>193 e 194 - 26/02/18</t>
  </si>
  <si>
    <t>199 (dep.recursal), 197 e 198  - 26/02/18</t>
  </si>
  <si>
    <t>195 e 196 - 26/02/18</t>
  </si>
  <si>
    <t>244 e 245 - 02/03/18</t>
  </si>
  <si>
    <t>246 e 247 - 02/03/18</t>
  </si>
  <si>
    <t>226 (Dep. Recursal), 225 e 227 - 28/02/18</t>
  </si>
  <si>
    <t>249 e 250 - 02/03/18</t>
  </si>
  <si>
    <t>273 e 274 - 05/03/18</t>
  </si>
  <si>
    <t>284 e 285 - 05/03/18</t>
  </si>
  <si>
    <t xml:space="preserve">231 (Dep. Recursal), 229 e 230 - 01/03/18 </t>
  </si>
  <si>
    <t>267 (Dep. Recursal), 265 e 266 - 05/03/18</t>
  </si>
  <si>
    <t>263 (Dep.  Recursal), 261 e 262 - 02/03/18</t>
  </si>
  <si>
    <t>254 (Dep.  Recursal), 252 e 255 - 02/03/18</t>
  </si>
  <si>
    <t>270 (Dep. Recursal), 269 e 268 - 05/03/18</t>
  </si>
  <si>
    <t>248 e 249 - 02/03/18</t>
  </si>
  <si>
    <t>PROCESSO retirado da listagem conforme despacho de 23.02.2018, tendo em vista que o valor é inferior ao depósito recursal</t>
  </si>
  <si>
    <t>PROCESSO retirado da listagem conforme despacho de 27.02.2018, tendo em vista que a ré não concordou com os cálculos homologados</t>
  </si>
  <si>
    <t>Reservado p/ 0126900-77.2005.5.01.0041</t>
  </si>
  <si>
    <t>Reservado p/ 0000369-09.2011.5.01.0049</t>
  </si>
  <si>
    <t>PROCESSO retirado da listagem conforme despacho de 07.03.2018, tendo em vista que partes não concordaram com os cálculos homologados. Incluído em pauta</t>
  </si>
  <si>
    <t>51ª</t>
  </si>
  <si>
    <t>0140000-06.2004.5.01.0051</t>
  </si>
  <si>
    <t>RENATO LIMA DO ESPIRITO SANTO</t>
  </si>
  <si>
    <t>0000750-47.2012.5.01.0060</t>
  </si>
  <si>
    <t>LUIZ AURELIO DOS SANTOS ALMEIDA</t>
  </si>
  <si>
    <t>0103600-03.2003.5.01.0059</t>
  </si>
  <si>
    <t>VANY RODRIGUES DE OLIVEIRA</t>
  </si>
  <si>
    <t>0014300-88.2007.5.01.0059</t>
  </si>
  <si>
    <t>MANOEL LOPES EGIDIO FILHO</t>
  </si>
  <si>
    <t>0000999-79.2011.5.01.0012</t>
  </si>
  <si>
    <t>JOSÉ CLOVIS DA SILVA</t>
  </si>
  <si>
    <t>MARCOS AMOLINARIO FERNANDEZ</t>
  </si>
  <si>
    <t>0000633-44.2011.5.01.0043</t>
  </si>
  <si>
    <t>ELIO ADAISON DE MACEDO</t>
  </si>
  <si>
    <t>0000687-10.2011.5.01.0043</t>
  </si>
  <si>
    <t>DJALMA DO NASCIMENTO CUNHA</t>
  </si>
  <si>
    <t>1ªVT</t>
  </si>
  <si>
    <t>0001207-24.2012.5.01.0531</t>
  </si>
  <si>
    <t>ELVIO ALVES DA SILVA</t>
  </si>
  <si>
    <t>0122700-26.2002.5.01.0043</t>
  </si>
  <si>
    <t>0056400-83.2007.5.01.0471</t>
  </si>
  <si>
    <t>ELLES DO AMARAL RABELLO</t>
  </si>
  <si>
    <t>PROCESSO retirado da listagem tendo em vista petição da rda . Incluído em pauta</t>
  </si>
  <si>
    <t>PROCESSO retirado da listagem tendo em vista petição com discordância do autor . Incluído em pauta</t>
  </si>
  <si>
    <t>275, 276, 277, 278, 279, 280, 281 e 283 - 05/03/18, 403-20/03/18</t>
  </si>
  <si>
    <t>PROCESSO retirado da listagem tendo em vista petição com discordância da Cedae . Incluído em pauta</t>
  </si>
  <si>
    <t>CELSO DO NASCIMENTO JESUÍNO</t>
  </si>
  <si>
    <t>alvarás 1095/2017, 1096/2017 e 1157/2017</t>
  </si>
  <si>
    <t>alvará 1094/2017 expedido equivocadamente. Solicitada devolução do dinheiro à CEDAE.</t>
  </si>
  <si>
    <t>350 e 351 - 14/03/18</t>
  </si>
  <si>
    <t>374 - 16/03/18</t>
  </si>
  <si>
    <t>352 - 14/03/18</t>
  </si>
  <si>
    <t>355 e 357 - 14/03/18</t>
  </si>
  <si>
    <t>408 - 21/03/18</t>
  </si>
  <si>
    <t>399 - 19/03/18</t>
  </si>
  <si>
    <t>0047200-65.2002.5.01.0002</t>
  </si>
  <si>
    <t>353 e 354 - 14/03/18</t>
  </si>
  <si>
    <t>404 - 21/03/18</t>
  </si>
  <si>
    <t>356 e 358 - 14/03/18</t>
  </si>
  <si>
    <t xml:space="preserve">416 - 21/03/18 e ALVARÁ PJe 01 </t>
  </si>
  <si>
    <t>347, 348 (dep. Rec.) e 349 - 13/03/18</t>
  </si>
  <si>
    <t>345 e 346 - 13/03/18</t>
  </si>
  <si>
    <t>405 e 407 - 21/03/18</t>
  </si>
  <si>
    <t xml:space="preserve">397, 401 e 402 (dep. Rec.) - 19/03/18 </t>
  </si>
  <si>
    <t>410, 411, 412 e 413 - 21/03/18</t>
  </si>
  <si>
    <t>362, 363, 364 (dpe. Rec.) e 365 (dep. Jud.) - 13/03/18 e 14/03/18</t>
  </si>
  <si>
    <t>414 E 415 - 21/03/18</t>
  </si>
  <si>
    <t>375 - 16/03/18</t>
  </si>
  <si>
    <t>371, 372 e 373 (dep. Rec.) - 14/03/18</t>
  </si>
  <si>
    <t>378, 379 e 380 (dep. Rec.) - 16/03/18</t>
  </si>
  <si>
    <t>394 e 400 (dep. Rec.) - 19/03/18</t>
  </si>
  <si>
    <t>381 e 382 (dep. Rec.) - 16/03/18</t>
  </si>
  <si>
    <t>390, 391 e 392 (dep. Rec.) - 19/03/18</t>
  </si>
  <si>
    <t>386 e 389 - 19/03/18</t>
  </si>
  <si>
    <t>393 e 395 - 19/03/18</t>
  </si>
  <si>
    <t xml:space="preserve">360 e 361- 14/03/18 </t>
  </si>
  <si>
    <t xml:space="preserve">368 e 370 - 14/03/18 </t>
  </si>
  <si>
    <t>396 e 398 - 19/03/18</t>
  </si>
  <si>
    <t>406 e 409 - 21/03/18</t>
  </si>
  <si>
    <t xml:space="preserve">359 - 14/03/18 </t>
  </si>
  <si>
    <t>387 e 388 - 16/03/18</t>
  </si>
  <si>
    <t>383, 384 e 385 (dep. Rec.) - 16/03/18</t>
  </si>
  <si>
    <t>Reservado p/ 0038900-18.2005.5.01.0004</t>
  </si>
  <si>
    <t>259 e 260 - 02/03/18;  418-21/03/18</t>
  </si>
  <si>
    <t>ACORDO FEITO NA CAEP NO DIA 14.12.17  (100 SUBSTITUIDOS DA LETRA A/E)</t>
  </si>
  <si>
    <t>Autor faleceu. Álvara devolvido</t>
  </si>
  <si>
    <t>0001486-73.2012.5.01.0025</t>
  </si>
  <si>
    <t>devolvido a Vara em 05.04.18</t>
  </si>
  <si>
    <t>AMANCIO PEREIRA GUIMARÃES NETO</t>
  </si>
  <si>
    <t>0001154-09.2010.501.0080</t>
  </si>
  <si>
    <t>250/2018 e 251/2018</t>
  </si>
  <si>
    <t>Reservado p/ 0000793-72.2012.5.01.0063</t>
  </si>
  <si>
    <t>238 (Dep. Recursal), 237 (Honorários), 236 e 235  - 01/03/18; 485 (honorários residuais) - 04/04/18</t>
  </si>
  <si>
    <t>232 e 233- 01/03/18; 486 e 487 (residual) - 04/04/18</t>
  </si>
  <si>
    <t>482 e 483- 04/04/18</t>
  </si>
  <si>
    <t>JULIANA LIMA DE ASSIS, PEDRO LUAN DE ASSIS CUNHA (representado por JULIANA LIMA DE ASSIS) e RAMON SOARES CUNHA (representado por CLEIDE LUCIA SILVA SOARES)</t>
  </si>
  <si>
    <t>481 - 04/04/18; 528 e 529 - 11/04/18</t>
  </si>
  <si>
    <t>493 e 494 - 04/04/18</t>
  </si>
  <si>
    <t>Maria Celia Ximenes da Silva, Marcio José Ximenes da Silva, Maria Cecilia Ximenes Gonçalves e Marcial Antonio Ximenes da Silva</t>
  </si>
  <si>
    <t>490 - 04/04/18</t>
  </si>
  <si>
    <t>488 e 489 - 04/04/18</t>
  </si>
  <si>
    <t>29ª</t>
  </si>
  <si>
    <t>0122700-97.2004.5.01.0029</t>
  </si>
  <si>
    <t>JULIO CELSO BRAGANÇA GIL</t>
  </si>
  <si>
    <t>0000291-83.2012.5.01.0015</t>
  </si>
  <si>
    <t>0263500-58.2004.5.01.0262</t>
  </si>
  <si>
    <t>ANA CRISTINA FONTES DE OLIVEIRA LACERDA</t>
  </si>
  <si>
    <t>DO/PRAZO</t>
  </si>
  <si>
    <t>10ª</t>
  </si>
  <si>
    <t>0001357-84.2010.5.01.0010</t>
  </si>
  <si>
    <t>LUIS SERGIO PEREIRA DE LIMA</t>
  </si>
  <si>
    <t>0000819-26.2010.5.01.0262</t>
  </si>
  <si>
    <t>02ª</t>
  </si>
  <si>
    <t>0000708-75.2012.5.01.0002</t>
  </si>
  <si>
    <t>JOSÉ RICARDO VALVA COELHO</t>
  </si>
  <si>
    <t>0001480-73.2011.5.01.0034</t>
  </si>
  <si>
    <t>MAURICIO WANDER ARAÚJO</t>
  </si>
  <si>
    <t>0029700-26.2006.5.01.0012</t>
  </si>
  <si>
    <t>UBERABA DA SILVA</t>
  </si>
  <si>
    <t>74ª</t>
  </si>
  <si>
    <t>0000094-14.2013.5.01.0074</t>
  </si>
  <si>
    <t>HELENA MARIA DELVAUX DE MATTOS TURANO PINHO</t>
  </si>
  <si>
    <t>ROBSON CARLOS DE FARIA NOBREGA</t>
  </si>
  <si>
    <t>20ª</t>
  </si>
  <si>
    <t>0001639-24.2012.5.01.0020</t>
  </si>
  <si>
    <t>EDSON DOS SANTOS DIAS</t>
  </si>
  <si>
    <t>0000880-51.2012.5.01.0023</t>
  </si>
  <si>
    <t>OTAVIO LEGG NETO</t>
  </si>
  <si>
    <t>0124100-41.2007.5.01.0030</t>
  </si>
  <si>
    <t>ACENDINO DA SILVA OLIVEIRA</t>
  </si>
  <si>
    <t>PROCESSO devolvido à Vara de origem</t>
  </si>
  <si>
    <t>SINTSAMA</t>
  </si>
  <si>
    <t>INCLUIDO EM LISTA FOI PAGO  AO EXEQUENTE OFICIO Nº 464/16</t>
  </si>
  <si>
    <t>0000304-55.2012.5.01.0024</t>
  </si>
  <si>
    <t>LUCIA HELENA DO AMARAL RIBEIRO</t>
  </si>
  <si>
    <t>FISICO 11A</t>
  </si>
  <si>
    <t>0000916-24.2012.5.01.0531</t>
  </si>
  <si>
    <t>CARLOS DE OLIVEIRA</t>
  </si>
  <si>
    <t>0038900-86.2005.5.01.0531</t>
  </si>
  <si>
    <t>JOEL GASPAR DE SOUZA</t>
  </si>
  <si>
    <t>624 e 626 - 25/04/2018</t>
  </si>
  <si>
    <t>621, 622 e 623 - 25/04/18</t>
  </si>
  <si>
    <t>629 e 630 - 25/04/18</t>
  </si>
  <si>
    <t>619 e 620 - 25/04/18</t>
  </si>
  <si>
    <t>625, 633, 634 -25/04/18 e 660 - 30/04/18</t>
  </si>
  <si>
    <t>627 - 25/04/18</t>
  </si>
  <si>
    <t>628 - 25/04/18</t>
  </si>
  <si>
    <t>0000188-69.2012.5.01.0082</t>
  </si>
  <si>
    <t>VALDECIR DOS SANTOS</t>
  </si>
  <si>
    <t>0001309-21.2010.5.01.0077</t>
  </si>
  <si>
    <t>GILSON QUIRINO SIMAS</t>
  </si>
  <si>
    <t>0001194-25.2012.5.01.0531</t>
  </si>
  <si>
    <t>NELSON DE SOUZA</t>
  </si>
  <si>
    <t>0000994-17.2010.5.01.0263</t>
  </si>
  <si>
    <t>ADELINO DAMIANI</t>
  </si>
  <si>
    <t>FERNANDO ANTONIO AYRES BERGER</t>
  </si>
  <si>
    <t>0184900-58.2003.5.01.0003</t>
  </si>
  <si>
    <t>JOAQUIM AMÉRICO DE SOUZA</t>
  </si>
  <si>
    <t>0001166-83.2012.5.01.0005</t>
  </si>
  <si>
    <t>0001268-55.2010.5.01.0012</t>
  </si>
  <si>
    <t>PERICLES NOGUEIRA CORREA</t>
  </si>
  <si>
    <t>0001253-87.2010.5.01.0044</t>
  </si>
  <si>
    <t>SIDNEI TEIXEIRA  ADÃO</t>
  </si>
  <si>
    <t>0001427-71.2010.5.01.0020</t>
  </si>
  <si>
    <t>EVESON DE SOUZA PEREIRA</t>
  </si>
  <si>
    <t>2ªNF</t>
  </si>
  <si>
    <t>LUIZ JOSE QUEIROZ LATINI</t>
  </si>
  <si>
    <t>0001672-27.2012.5.01.0242</t>
  </si>
  <si>
    <t>GUSTAVO DOS SANTOS DINIZ</t>
  </si>
  <si>
    <t>fisico 8I</t>
  </si>
  <si>
    <t>fisico 8J</t>
  </si>
  <si>
    <t>fisico 8F</t>
  </si>
  <si>
    <t>fisico 10 E</t>
  </si>
  <si>
    <t>PROCESSO retirado da listagem. Incluído em pauta</t>
  </si>
  <si>
    <t>físico 11I</t>
  </si>
  <si>
    <t>fisico 10E</t>
  </si>
  <si>
    <t>fisico 10f</t>
  </si>
  <si>
    <t>Fisico - 10B</t>
  </si>
  <si>
    <t>fisico 10B</t>
  </si>
  <si>
    <t>0000163-33.2010.5.01.0080</t>
  </si>
  <si>
    <t>EDES TELES SIMAS</t>
  </si>
  <si>
    <t>1038, 1039, 1040, 1041, 1042, 1043, 1044 e 1045 - 24/11/2017 (8); 500, 501, 502 e 503 - 05/04/18 (8); 759, 760, 761, 756 e 762 - 11/05/2018 (5)</t>
  </si>
  <si>
    <t>675 e 676 - 02/05/18</t>
  </si>
  <si>
    <t>677, 678, 679, 680 e 681 - 02/05/18</t>
  </si>
  <si>
    <t>735 - 09/05/18</t>
  </si>
  <si>
    <t>740, 742 e 743 - 10/05/18</t>
  </si>
  <si>
    <t>741, 747, 744, 748, 745, 746, 749 - 10/05/18</t>
  </si>
  <si>
    <t>722, 723, 724 e 725 - 09/05/18</t>
  </si>
  <si>
    <t>716 , 717 e 718 - 09/05/18</t>
  </si>
  <si>
    <t>739 -09/05/18</t>
  </si>
  <si>
    <t xml:space="preserve">733, 734 - 09/05/18 </t>
  </si>
  <si>
    <t>729, 730 - 09/05/18</t>
  </si>
  <si>
    <t>731, 732 - 09/05/18</t>
  </si>
  <si>
    <t>719, 720 e 721 - 09/05/18</t>
  </si>
  <si>
    <t>727, 728 - 09/05/18</t>
  </si>
  <si>
    <t>726 - 09/05/18</t>
  </si>
  <si>
    <t>ACORDO FEITO NA CAEP EM MARÇO</t>
  </si>
  <si>
    <t>38º</t>
  </si>
  <si>
    <t>SINTSAMA e OUTROS</t>
  </si>
  <si>
    <t>Acautelado secretaria</t>
  </si>
  <si>
    <t>fisico 11D</t>
  </si>
  <si>
    <t>JAYME ESTEVES MATHIAS E OUTROS</t>
  </si>
  <si>
    <t>0046500-61.2007.5.01.0282</t>
  </si>
  <si>
    <t>André Luiz Wigand da Silva</t>
  </si>
  <si>
    <t>21ª</t>
  </si>
  <si>
    <t>0001613-23.2012.5.01.0021</t>
  </si>
  <si>
    <t>ROGÉRIO ALEXANDRE DA SILVA</t>
  </si>
  <si>
    <t>81ª</t>
  </si>
  <si>
    <t>0000593-45.2011.5.01.0081</t>
  </si>
  <si>
    <t>SANDRO ROGÉRIO DA SILVA RIBEIRO</t>
  </si>
  <si>
    <t>0170200-69.2002.5.01.0017</t>
  </si>
  <si>
    <t>SERGIO COSME DA ROCHA CONDE</t>
  </si>
  <si>
    <t>65º</t>
  </si>
  <si>
    <t>1ªSGON</t>
  </si>
  <si>
    <t>0280500-40.2005.5.01.0261</t>
  </si>
  <si>
    <t>MARCUS VINICIUS DE OLIVEIRA</t>
  </si>
  <si>
    <t>0000058-33.2010.5.01.0023</t>
  </si>
  <si>
    <t>NAZÁRIO CUSTÓDIO DE MESQUITA</t>
  </si>
  <si>
    <t>0000101-56.2012.5.01.0004</t>
  </si>
  <si>
    <t>WOLFERMAN NERY VIANNA</t>
  </si>
  <si>
    <t>0186200-38.2007.5.01.0222</t>
  </si>
  <si>
    <t>JORGE LUIS OLIVEIRA PEREIRA</t>
  </si>
  <si>
    <t>0129200-52.2009.5.01.0047</t>
  </si>
  <si>
    <t>ALFREDO ALVES DE MARINS</t>
  </si>
  <si>
    <t>0000826-73.2012.5.01.0027</t>
  </si>
  <si>
    <t>EDSON BICHARA ALVES</t>
  </si>
  <si>
    <t>0162000-52.2009.5.01.0074</t>
  </si>
  <si>
    <t xml:space="preserve"> fisico migrado 8G = PJE</t>
  </si>
  <si>
    <t>78ª</t>
  </si>
  <si>
    <t>pje - migrado</t>
  </si>
  <si>
    <t>0001013-09.2012.5.01.0051</t>
  </si>
  <si>
    <t>VAGNER DE ALMEIDA ALVES</t>
  </si>
  <si>
    <t>71ª</t>
  </si>
  <si>
    <t>0001328-11.2011.5.01.0071</t>
  </si>
  <si>
    <t>LUIZ DOMINGUES GOMES</t>
  </si>
  <si>
    <t>MARCIO PEREIRA DA SILVA</t>
  </si>
  <si>
    <t>0170200-17.2009.5.01.0052</t>
  </si>
  <si>
    <t>REGINALDO PEREIRA PINTO</t>
  </si>
  <si>
    <t>devolvido à Vara de origem autos</t>
  </si>
  <si>
    <t>ACORDO FEITO NA CAEP NO DIA 22.03.18  (100 SUBSTITUIDOS DA LETRA E/G)</t>
  </si>
  <si>
    <t>estante 8L</t>
  </si>
  <si>
    <t>11ª</t>
  </si>
  <si>
    <t>22ª</t>
  </si>
  <si>
    <t>0044000-80.1994.5.01.0022</t>
  </si>
  <si>
    <t>JUAN ANTONIO DAZA RAMOS</t>
  </si>
  <si>
    <t>físico</t>
  </si>
  <si>
    <t>73ª</t>
  </si>
  <si>
    <t>0158000-51.2005.5.01.0073</t>
  </si>
  <si>
    <t>MARCOS ANTONIO COIMBRA DO NASCIMENTO</t>
  </si>
  <si>
    <t>0001322-51.2011.5.01.0023</t>
  </si>
  <si>
    <t>SÉRGIO LUIZ DE JESUS MACHADO</t>
  </si>
  <si>
    <t>0140300-60.2005.5.01.0009</t>
  </si>
  <si>
    <t>9ª</t>
  </si>
  <si>
    <t>EDSON PAES LEME PIRES</t>
  </si>
  <si>
    <t>0002194-20.2012.5.01.0221</t>
  </si>
  <si>
    <t>ERNANI DE SOUZA PENA</t>
  </si>
  <si>
    <t>0001069-71.2012.5.01.0009</t>
  </si>
  <si>
    <t>0187300-28.2009.5.01.0264</t>
  </si>
  <si>
    <t>ERLY DUTRA DE AZEVEDO</t>
  </si>
  <si>
    <t>0118800-87.2005.5.01.0024</t>
  </si>
  <si>
    <t>MARIA OLINDA RODRIGUES CAMPOS</t>
  </si>
  <si>
    <t>0127300-14.2001.5.01.0015</t>
  </si>
  <si>
    <t>PAULO NUNES DA SILVA</t>
  </si>
  <si>
    <t>0000630-98.2010.5.01.0019</t>
  </si>
  <si>
    <t>AUREA VALERIA DA SILVA SANTANA</t>
  </si>
  <si>
    <t>0000303-41.2010.5.01.0024</t>
  </si>
  <si>
    <t>0066000-46.2004.5.01.0015</t>
  </si>
  <si>
    <t>MARCELO DA CRUZ DE CASTRO SALDANHA</t>
  </si>
  <si>
    <t>0146500-68.2007.5.01.0541</t>
  </si>
  <si>
    <t>ZILCIMAR VASTI CORRÊA</t>
  </si>
  <si>
    <t>0001647-86.2012.5.01.0024</t>
  </si>
  <si>
    <t>ROGÉRIO DA CUNHA BARCELLOS</t>
  </si>
  <si>
    <t>0000039-64.2013.5.01.0009</t>
  </si>
  <si>
    <t>WALTER ROBERTO GIANETTI</t>
  </si>
  <si>
    <t>SUELY GUSMÃO DA SILVA</t>
  </si>
  <si>
    <t>PAULO CESAR RODRIGUES</t>
  </si>
  <si>
    <t>0148300-29.2008.5.01.0014</t>
  </si>
  <si>
    <t>76ª</t>
  </si>
  <si>
    <t>0001282-07.2011.5.01.0076</t>
  </si>
  <si>
    <t>AELTON MARQUES DA SILVA</t>
  </si>
  <si>
    <t>0111400-11.2008.5.01.0511</t>
  </si>
  <si>
    <t>AUGUSTO CARDOSO BATISTA</t>
  </si>
  <si>
    <t>1ª NF</t>
  </si>
  <si>
    <t>0099300-51.2005.5.01.0051</t>
  </si>
  <si>
    <t>0000929-08.2010.5.01.0009</t>
  </si>
  <si>
    <t>ANTONIO CARLOS MENDES</t>
  </si>
  <si>
    <t>0018500-29.1997.5.01.0047</t>
  </si>
  <si>
    <t>FRANCISCO PAULO DE CAROLIS</t>
  </si>
  <si>
    <t>conclusão</t>
  </si>
  <si>
    <t>EUGÊNIO DAS GRAÇAS RODRIGUES</t>
  </si>
  <si>
    <t>01ª VT/IT</t>
  </si>
  <si>
    <t>fisico - 8O</t>
  </si>
  <si>
    <t>0054600-89.2006.5.01.0039</t>
  </si>
  <si>
    <t>SERGIO REGO RODRIGUES</t>
  </si>
  <si>
    <t>0001344-94.2010.5.01.0007</t>
  </si>
  <si>
    <t>JOSE EDVALDO ALVES DA SILVA</t>
  </si>
  <si>
    <t>0001205-44.2011.5.01.0481</t>
  </si>
  <si>
    <t>ALAN DE OLIVEIRA PINTO AGOSTINHO</t>
  </si>
  <si>
    <t>físico - 8N</t>
  </si>
  <si>
    <t>físico -10G</t>
  </si>
  <si>
    <t>físico - 9K</t>
  </si>
  <si>
    <t>físico - 8I</t>
  </si>
  <si>
    <t>físico -8N</t>
  </si>
  <si>
    <t>físico - 8O</t>
  </si>
  <si>
    <t>MARCO ANTÔNIO DA CONCEIÇÃO AMORIM</t>
  </si>
  <si>
    <t>acordo feito na CAEP</t>
  </si>
  <si>
    <t>físico 8L</t>
  </si>
  <si>
    <t>fisico-</t>
  </si>
  <si>
    <t>incluído em pauta</t>
  </si>
  <si>
    <t>só falta INSS</t>
  </si>
  <si>
    <t>987, 986, 985 e 983 - 15/06/18</t>
  </si>
  <si>
    <t>PEDRO ARTUR GOMES DA SILVA e outros</t>
  </si>
  <si>
    <t>1000, 999, 998, 997, 996, 995, 994 - 15/06/18</t>
  </si>
  <si>
    <t>976, 977 e 978 - 14/06/18</t>
  </si>
  <si>
    <t>968, 969 e 970 - 14/06/18</t>
  </si>
  <si>
    <t>951, 952 - 13/06/17</t>
  </si>
  <si>
    <t>Prazo / DO</t>
  </si>
  <si>
    <t>1019, 1021 - 15/06/18 e 1021 - 15/06/18</t>
  </si>
  <si>
    <t>944, 945 - 13/06/18</t>
  </si>
  <si>
    <t>975, 972 e 974 - 14/06/18</t>
  </si>
  <si>
    <t>948, 949 - 13/0618</t>
  </si>
  <si>
    <t>971 e 973 - 14/0618</t>
  </si>
  <si>
    <t>943 - 13/06/17</t>
  </si>
  <si>
    <t>1017 e 1018 - 18/06/18</t>
  </si>
  <si>
    <t>953, 954, 955 e 956 - 13/06/18</t>
  </si>
  <si>
    <t>946 e 947 - 13/0618</t>
  </si>
  <si>
    <t>979 - 14/06/18</t>
  </si>
  <si>
    <t>1016 - 15/06/18</t>
  </si>
  <si>
    <t>961, 962, 963, 964 - 13/06/18</t>
  </si>
  <si>
    <t>1003, 1004 e 1005 - 15/06/18</t>
  </si>
  <si>
    <t>507 - 05/04/18; 980, 981 e 982 - 14/06/18</t>
  </si>
  <si>
    <t>965, 966 e 967 - 14/0618</t>
  </si>
  <si>
    <t>988 e 989 - 15/06/18</t>
  </si>
  <si>
    <t>991, 992, 993 - 15/06/18</t>
  </si>
  <si>
    <t>957, 958, 959 e 960 - 13/0618</t>
  </si>
  <si>
    <t>verificar se já resolvida habilitação</t>
  </si>
  <si>
    <t>Reservado p/ 0243000-29.1994.5.01.0065</t>
  </si>
  <si>
    <t>Reservado p/ 0069900-90.1997.5.01.0012</t>
  </si>
  <si>
    <t>Reservado p/ 0001732-72.2012.5.01.0024</t>
  </si>
  <si>
    <t>Reservado p/ 0000540-07.2012.5.01.0024</t>
  </si>
  <si>
    <t>FÍSICO</t>
  </si>
  <si>
    <t>02ª CG</t>
  </si>
  <si>
    <t>dev. à vara de origem</t>
  </si>
  <si>
    <t>físico 10G</t>
  </si>
  <si>
    <t>* Relação de Cartas de Vênia recebidas e autuadas até 30/04/18</t>
  </si>
  <si>
    <t>dev. À vara de origem</t>
  </si>
  <si>
    <t>dev. À Vara de origem</t>
  </si>
  <si>
    <t>dev à vara de origem</t>
  </si>
  <si>
    <t>pje migrado 10F</t>
  </si>
  <si>
    <t>755, 757 e 758 -11/05/2018; 1048 - 25/06/18</t>
  </si>
  <si>
    <t>631, 632 - 25/04/18; 1047 - 25/06/18</t>
  </si>
  <si>
    <t>físico 8E</t>
  </si>
  <si>
    <t>0000503-46.2012.5.01.0002</t>
  </si>
  <si>
    <t>PAULO ROBERTO DE ARAÚJO PADILHA</t>
  </si>
  <si>
    <t>0001370-87.2012.5.01.0471</t>
  </si>
  <si>
    <t>CARLOS MAGNO DUARTE DETONI</t>
  </si>
  <si>
    <t>Cálculo de 2015. Resolvendo espólio. Reservar</t>
  </si>
  <si>
    <r>
      <t>dev. à vara de origem -</t>
    </r>
    <r>
      <rPr>
        <b/>
        <sz val="8"/>
        <color rgb="FFFF0000"/>
        <rFont val="Arial"/>
        <family val="2"/>
      </rPr>
      <t xml:space="preserve"> migrado</t>
    </r>
  </si>
  <si>
    <t>MARIA FÁTIMA PRESTES LIMA MARTINS</t>
  </si>
  <si>
    <t>0145800-16.2001.5.01.0020</t>
  </si>
  <si>
    <t>FRANCISCO PECANHA FILHO</t>
  </si>
  <si>
    <t>fisico 15m</t>
  </si>
  <si>
    <t>0141200-97.2003.5.01.0531</t>
  </si>
  <si>
    <t>1ªTERE</t>
  </si>
  <si>
    <t>FISICO 8E</t>
  </si>
  <si>
    <t xml:space="preserve">fisico 8N </t>
  </si>
  <si>
    <t>acautelado - migrado</t>
  </si>
  <si>
    <t>WALTER PINHEIRO DE CARVALHO</t>
  </si>
  <si>
    <t>32ª</t>
  </si>
  <si>
    <t>0012900-69.2006.5.01.0028</t>
  </si>
  <si>
    <t>LUIZ ANTONIO DA SILVA</t>
  </si>
  <si>
    <t>JOSUE MENDES</t>
  </si>
  <si>
    <t>físico 8K</t>
  </si>
  <si>
    <t>físico 9J</t>
  </si>
  <si>
    <t>físico -9K</t>
  </si>
  <si>
    <t>físico 15M</t>
  </si>
  <si>
    <t>0001357-76.2010.5.01.0045</t>
  </si>
  <si>
    <t>JORGE DAMIÃO DA CRUZ AMADO</t>
  </si>
  <si>
    <t>0061900-23.2004.5.01.0282</t>
  </si>
  <si>
    <t>GISELLE FONSECA SOARES</t>
  </si>
  <si>
    <t>0002595-76.2010.5.01.0451</t>
  </si>
  <si>
    <t>REGINO CARLOS PIENTZNAUER BRAGA</t>
  </si>
  <si>
    <t>LUZINETE DA SILVA</t>
  </si>
  <si>
    <t>0150400-90.2006.5.01.0057</t>
  </si>
  <si>
    <t>57ª</t>
  </si>
  <si>
    <t>estante 10B</t>
  </si>
  <si>
    <t>estante 8K</t>
  </si>
  <si>
    <t>estante 17F</t>
  </si>
  <si>
    <t>0050500-28.2002.5.01.0073</t>
  </si>
  <si>
    <t xml:space="preserve">ELIZABETH SILVA DE MENEZES </t>
  </si>
  <si>
    <t>Migrado - acautelado</t>
  </si>
  <si>
    <t>0000790-72.2012.5.01.0078</t>
  </si>
  <si>
    <t>RENILTON ROSA DE LIMA</t>
  </si>
  <si>
    <t>0001056-42.2010.5.01.0074</t>
  </si>
  <si>
    <t>PAULO CEZAR VILELA MARÇAL</t>
  </si>
  <si>
    <t>2ªVT/NIT</t>
  </si>
  <si>
    <t>DANIELLE JANA ABI-RAMIA ANTÔNIO BUNARP</t>
  </si>
  <si>
    <t>Acautelados secretaria</t>
  </si>
  <si>
    <t>ACORDO FEITO NA CAEP NO DIA 17.05.18  (100 SUBSTITUIDOS DA LETRAG/J)</t>
  </si>
  <si>
    <t>55ª</t>
  </si>
  <si>
    <t>0179500-33.2005.5.01.0055</t>
  </si>
  <si>
    <t>TANIA SANTANA MAGDALENA</t>
  </si>
  <si>
    <t>Estante 8I</t>
  </si>
  <si>
    <t>AUD EM ABRIL/18</t>
  </si>
  <si>
    <t>estante 17G</t>
  </si>
  <si>
    <t>Prazo Espólio</t>
  </si>
  <si>
    <t>devovido a vara de origem</t>
  </si>
  <si>
    <t>dev. Autos a origem</t>
  </si>
  <si>
    <t>0146/18 - 13/03/18</t>
  </si>
  <si>
    <t>530, 531, 532 e 533 - 11/04/18; 1202, 1203, 1204, 1205, 1206, 1207, 1208, 1209 - 02/08/18</t>
  </si>
  <si>
    <t>estante 9I</t>
  </si>
  <si>
    <t>1221 - 08/08/18</t>
  </si>
  <si>
    <t>ILMA DE ARAÚJO GALDINO DAVID</t>
  </si>
  <si>
    <t xml:space="preserve">   </t>
  </si>
  <si>
    <t>21/0717</t>
  </si>
  <si>
    <t>dev a vara de origem</t>
  </si>
  <si>
    <t>falecido</t>
  </si>
  <si>
    <t>258 (dep.recursal), 256 e 257 - 02/03/18; 1465 - 29/08/18</t>
  </si>
  <si>
    <t>HELENA SILVA DE LIMA</t>
  </si>
  <si>
    <t>1438 e 1439 - 27/08/18</t>
  </si>
  <si>
    <t>1432 - 27/08/18</t>
  </si>
  <si>
    <t>1384 - 24/08/18</t>
  </si>
  <si>
    <t>1430, 1425, 1390 e 1431 - 27/08/18</t>
  </si>
  <si>
    <t>1364 e 1365 - 23/08/18</t>
  </si>
  <si>
    <t>0098600-68.2007.5.01.0063</t>
  </si>
  <si>
    <t>271 (Dep. Recursal) e 272 (cancelado)- 05/03/18; 1548-05/09/18</t>
  </si>
  <si>
    <t>1314 e 1316 - 22/08/2018</t>
  </si>
  <si>
    <t>1333 e 1334 - 22/08/2018</t>
  </si>
  <si>
    <t>1304, 1305 e 1307 - 21/08/18</t>
  </si>
  <si>
    <t>1335 - 22/08/2018</t>
  </si>
  <si>
    <t>1348 e 1350 - 23/08/2018</t>
  </si>
  <si>
    <t>1318 e 1320 - 22/08/2018</t>
  </si>
  <si>
    <t>1328, 1329 e 1330 - 22/08/2018</t>
  </si>
  <si>
    <t>1312 e 1311 - 22/08/2018</t>
  </si>
  <si>
    <t>ACORDO FEITO NA CAEP NO DIA 05.09.17  (95 SUBSTITUIDOS DA LETRA A) - falta planilha</t>
  </si>
  <si>
    <t>fisico - 8G</t>
  </si>
  <si>
    <t>1302 e 1303 - 21/08/2018</t>
  </si>
  <si>
    <t>1256, 1257 e 1258 - 10/08/18</t>
  </si>
  <si>
    <t>Reservado p/ 0001370-87.2012.5.01.0471</t>
  </si>
  <si>
    <t>Reservado p/ 0159000-46.2002.5.01.0282</t>
  </si>
  <si>
    <t>Reservado p/ 0034600-15.2002.5.01.0005</t>
  </si>
  <si>
    <t>Reservado p/ 0034400-82.2005.5.01.0011</t>
  </si>
  <si>
    <t>1448, 1443 e 1446 - 28/08/2018</t>
  </si>
  <si>
    <t>1454, 1456 e 1457 - 28/08/18</t>
  </si>
  <si>
    <t>1377 e 1380 - 24/08/18</t>
  </si>
  <si>
    <t>1373, 1375 - 24/08/18</t>
  </si>
  <si>
    <t>1336 e 1339 - 23/08/18</t>
  </si>
  <si>
    <t>1511, 1512 - 30/08/2018</t>
  </si>
  <si>
    <t>1603, 1602, 1601 E 1647 - 12/09/18</t>
  </si>
  <si>
    <t>1347 - 23/08/18</t>
  </si>
  <si>
    <t>1596, 1597 e 1598 - 12/09/2018</t>
  </si>
  <si>
    <t>1356, 1359 e 1360 - 23/08/18</t>
  </si>
  <si>
    <t>1599 - 12/09/18 e 1517 - 30/08/18</t>
  </si>
  <si>
    <t>1343 e 1345 -  23/08/2018</t>
  </si>
  <si>
    <t>1513 e 1514 - 30/08/18</t>
  </si>
  <si>
    <t>1505 e 1493 - 30/08/2018</t>
  </si>
  <si>
    <t>1340, 1341 e 1342 - 23/08/2018</t>
  </si>
  <si>
    <t>1592, 1593, 1594 e 1595 - 11/09/2018</t>
  </si>
  <si>
    <t>1508, 1509 e 1510 -30/08/18</t>
  </si>
  <si>
    <t>1506 E 1507 - 30/08/2018</t>
  </si>
  <si>
    <t>1515 E 1516 - 30/08/18</t>
  </si>
  <si>
    <t>1435, 1653, 1654, 1657, 1482, 1485, 1486, 1655, 1480, 1489, 1491, 1494, 1656, 1496, 1497, 1498, 1499, 1500, 1501, 1502 E 1503</t>
  </si>
  <si>
    <t>alvaras 617 e 618 devolvidos. Refeito em  nome de ILMA nº 1221/2018. Autor falecido. Processo devolvido à Vara de origem.</t>
  </si>
  <si>
    <t>Acautelado</t>
  </si>
  <si>
    <t xml:space="preserve">fisico  - 8H- </t>
  </si>
  <si>
    <t>59ª</t>
  </si>
  <si>
    <t>0137500-40.2004.5.01.0059</t>
  </si>
  <si>
    <t>MARILUSA COSTA DE ANDRADE</t>
  </si>
  <si>
    <t>FISICO 17E</t>
  </si>
  <si>
    <t>37ª</t>
  </si>
  <si>
    <t>0000316-64.2011.5.01.0037</t>
  </si>
  <si>
    <t>ANTÔNIO MANOEL BARBOSA</t>
  </si>
  <si>
    <t>1ª itaguai</t>
  </si>
  <si>
    <t>0000039-47.2013.5.01.0047</t>
  </si>
  <si>
    <t>FISICO</t>
  </si>
  <si>
    <t>0000914-62.2012.5.01.0011</t>
  </si>
  <si>
    <t>EDIVALDO ROGRIGUES</t>
  </si>
  <si>
    <t>FISICO 17c</t>
  </si>
  <si>
    <t>0113700-98.2007.5.01.0019</t>
  </si>
  <si>
    <t xml:space="preserve">  </t>
  </si>
  <si>
    <t>FISICO 17C</t>
  </si>
  <si>
    <t>0001044-42.2012.5.01.0079</t>
  </si>
  <si>
    <t>SIDNEY DO VALLE COSTA</t>
  </si>
  <si>
    <t>migrado - acautelado</t>
  </si>
  <si>
    <t>0000827-41.2012.5.01.0065</t>
  </si>
  <si>
    <t>NÉLIO DE SÁ FREIRE</t>
  </si>
  <si>
    <t xml:space="preserve"> acautelado</t>
  </si>
  <si>
    <t>fisico-17I</t>
  </si>
  <si>
    <t>0056100-91.2003.5.01.0009</t>
  </si>
  <si>
    <t>FREDERICO TROTTA DALLALANA</t>
  </si>
  <si>
    <t>0399900-80.1997.5.01.0244</t>
  </si>
  <si>
    <t>MARLENE ESTEFANI PATRIZZI</t>
  </si>
  <si>
    <t>0000975-07.2012.5.01.0080</t>
  </si>
  <si>
    <t>PAULO CESAR DA SILVA LAUREANO (DE CUJUS, representado por Lusia Paula da Silva)</t>
  </si>
  <si>
    <t>estante 8H</t>
  </si>
  <si>
    <t>0001473-91.2010.5.01.0042</t>
  </si>
  <si>
    <t>WILLIAM PINHEIRO GONÇALVES</t>
  </si>
  <si>
    <t>do  prazo</t>
  </si>
  <si>
    <t>fisico 17I</t>
  </si>
  <si>
    <t>1ªITABORAI</t>
  </si>
  <si>
    <t>0000427-96.2013.5.01.0451</t>
  </si>
  <si>
    <t>ANSELMO MARTINS DOS REIS</t>
  </si>
  <si>
    <t>SIDINEI TEIXEIRA ADÃO</t>
  </si>
  <si>
    <t>fisico 17E</t>
  </si>
  <si>
    <t>0000344-80.2013.5.01.0451</t>
  </si>
  <si>
    <t>44ª</t>
  </si>
  <si>
    <t>0000480-712012.5.01.0044</t>
  </si>
  <si>
    <t>PAULO AFONSO GOMES MACHADO</t>
  </si>
  <si>
    <t>03ª MACAE</t>
  </si>
  <si>
    <t>0108300-41.2008.5.01.0481</t>
  </si>
  <si>
    <t>ANTONIO CARLOS ANCHIETA DA SILVA</t>
  </si>
  <si>
    <t>0221800-63.1992.5.01.0023</t>
  </si>
  <si>
    <t>LUIZ CARLOS DA SILVA</t>
  </si>
  <si>
    <t>fisico 8M</t>
  </si>
  <si>
    <t>1ª NIT</t>
  </si>
  <si>
    <t>CARLOS ALBERTO FREITAS DE SOUZA, WANDERLEY GOMES GALVÃO (ESPÓLIO DE) representado por MARLY LOURDES SILVA GALVÃO</t>
  </si>
  <si>
    <t>fisico 10G</t>
  </si>
  <si>
    <t>63ª</t>
  </si>
  <si>
    <t>0000594-21.2010.5.01.0063</t>
  </si>
  <si>
    <t xml:space="preserve">acautelado </t>
  </si>
  <si>
    <t>FISICO 9f</t>
  </si>
  <si>
    <t>0000676-98.2012.5.01.0025</t>
  </si>
  <si>
    <t>JOSÉ GONÇALVES DA COSTA</t>
  </si>
  <si>
    <t>fisico 17G</t>
  </si>
  <si>
    <t>0001400-73.2012.5.01.0067</t>
  </si>
  <si>
    <t>ELIANE BRANCO DE SOUZA</t>
  </si>
  <si>
    <t>fisico -17G</t>
  </si>
  <si>
    <t>2ª CG</t>
  </si>
  <si>
    <t>0017800-17.2003.5.01.0282</t>
  </si>
  <si>
    <t>PAULO CESAR CARDOSO</t>
  </si>
  <si>
    <t>0000089-78.2010.5.01.0047</t>
  </si>
  <si>
    <t>MARCO ANTONIO DE SOUZA ROSA</t>
  </si>
  <si>
    <t>ACAUTELADO</t>
  </si>
  <si>
    <t xml:space="preserve">1ª VT </t>
  </si>
  <si>
    <t>0101200-69.1998.5.01.0001</t>
  </si>
  <si>
    <t>LENISE VELMOVISKY ESPOLIO DE  ETILIA VELMOVISKY</t>
  </si>
  <si>
    <t>0208500-88.1995.5.01.0262</t>
  </si>
  <si>
    <t>ESPÓLIO DE SEBASTIÃO PAULO DE OLIVEIRA REPRESENTADO POR IRMA SCOTELAR DE OLIVEIRA</t>
  </si>
  <si>
    <t>0001135-39.2010.5.01.0262</t>
  </si>
  <si>
    <t>NOACYR DORNELLAS GUIMARÃES</t>
  </si>
  <si>
    <t xml:space="preserve">2ª VT </t>
  </si>
  <si>
    <t>0183200-50.2003.5.01.0002</t>
  </si>
  <si>
    <t>CARLOS ALBERTO SILVA</t>
  </si>
  <si>
    <t>ACORDO FEITO NA CAEP NO DIA 16.08.18  (100 SUBSTITUIDOS DA LETRA G/L)</t>
  </si>
  <si>
    <t>fisico - 8H</t>
  </si>
  <si>
    <t>ACORDO FEITO NA CAEP NO DIA 06.09.18  (100 SUBSTITUIDOS DA LETRA L/M)</t>
  </si>
  <si>
    <t>2ªSG</t>
  </si>
  <si>
    <t>VERIFICAR ESSE PROCESSO. ACABOU DE SER PAGO NA PLANILHA DE ABRIL</t>
  </si>
  <si>
    <t>1ª ITAB</t>
  </si>
  <si>
    <t>&gt; 80 ANOS</t>
  </si>
  <si>
    <t>dev. Autos à vara de origem</t>
  </si>
  <si>
    <t>Na mesa da Erika</t>
  </si>
  <si>
    <t>0000740-28.2010.5.01.0042</t>
  </si>
  <si>
    <t>VALDEMIRO MANOEL ROSA</t>
  </si>
  <si>
    <t>0139700-80.2009.5.01.0241</t>
  </si>
  <si>
    <t>4ª SG</t>
  </si>
  <si>
    <t>0170600-74.2009.5.01.0264</t>
  </si>
  <si>
    <t>LUIZ ANTONIO FERNANDES (UNIÃO)</t>
  </si>
  <si>
    <t>3ª SG</t>
  </si>
  <si>
    <t>0222000-33.2009.5.01.0263</t>
  </si>
  <si>
    <t>2ª NF</t>
  </si>
  <si>
    <t>JOSE ROBERTO CARMONA NICOLAU</t>
  </si>
  <si>
    <t>7ª NIT</t>
  </si>
  <si>
    <t>0114500-87.2008.5.01.0247</t>
  </si>
  <si>
    <t>MARIA CELIA XIMENES ESPÓLIO DE BENEDICTO AURÉLIO XIMENES DA SILVA (UNIÃO)</t>
  </si>
  <si>
    <t>pje</t>
  </si>
  <si>
    <t>4ª NI</t>
  </si>
  <si>
    <t>0001587-95.2012.5.01.0224</t>
  </si>
  <si>
    <t>RITA CACIA VASCONCELOS ESTEVES NOGUEIRA</t>
  </si>
  <si>
    <t>migrado PJE - 9J</t>
  </si>
  <si>
    <t>Para assinar despacho</t>
  </si>
  <si>
    <t>pje migrado 9J</t>
  </si>
  <si>
    <t>estante 9k</t>
  </si>
  <si>
    <t>estante 9K</t>
  </si>
  <si>
    <t>Estante 9J</t>
  </si>
  <si>
    <t>pje migrado - 9K</t>
  </si>
  <si>
    <t>SALDO TOTAL DISPONIVEL -</t>
  </si>
  <si>
    <t xml:space="preserve">SALDO FINAL  - </t>
  </si>
  <si>
    <t>DADOS PROCESSUAIS</t>
  </si>
  <si>
    <t>Nº</t>
  </si>
  <si>
    <t>A RECEBER LÍQUIDO</t>
  </si>
  <si>
    <t>VALOR POR EXTENSO</t>
  </si>
  <si>
    <t>IMPOSTO DE RENDA</t>
  </si>
  <si>
    <t>INSS CONSOLIDADO</t>
  </si>
  <si>
    <t>CUSTAS</t>
  </si>
  <si>
    <t>HONORÁRIOS ADVOCATÍCIOS</t>
  </si>
  <si>
    <t>FGTS A DEPOSITAR</t>
  </si>
  <si>
    <t>VALOR RESERVADO DO MÊS ANTERIOR</t>
  </si>
  <si>
    <t>A TRANSFERIR DO DEPÓSITO DO MÊS</t>
  </si>
  <si>
    <t>VALOR TOTAL DO ALVARÁ</t>
  </si>
  <si>
    <t>VALOR A RESERVAR À CV</t>
  </si>
  <si>
    <t>ALVARÁS-DATA</t>
  </si>
  <si>
    <t>QTD</t>
  </si>
  <si>
    <t>DEPÓSITO RECURSAL</t>
  </si>
  <si>
    <t>LOCAL VT</t>
  </si>
  <si>
    <t>CPF</t>
  </si>
  <si>
    <t>ADVOGADO</t>
  </si>
  <si>
    <t>OAB</t>
  </si>
  <si>
    <t>CAEX - Coordenadoria de Apoio à Execução</t>
  </si>
  <si>
    <t>RELAÇÃO DE TRANSFERÊNCIAS A REALIZAR - mai a set/2018</t>
  </si>
  <si>
    <t>FL. PROCURAÇÃO</t>
  </si>
  <si>
    <t>Espólio ok</t>
  </si>
  <si>
    <t>Conferir espólio</t>
  </si>
  <si>
    <t>Resolvendo espólio</t>
  </si>
  <si>
    <t>RESERVAR</t>
  </si>
  <si>
    <t>0162000-57.2009.5.01.0040</t>
  </si>
  <si>
    <t>WILSON MARIA DOS ANJOS FILHO</t>
  </si>
  <si>
    <t>JOÃO CANDIDO MARTINS FERREIRA LEÃO</t>
  </si>
  <si>
    <t>RJ143142D</t>
  </si>
  <si>
    <t>MAC</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</si>
</sst>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quot;R$&quot;\ #,##0.00;[Red]\-&quot;R$&quot;\ #,##0.00"/>
    <numFmt numFmtId="165" formatCode="_-&quot;R$&quot;\ * #,##0.00_-;\-&quot;R$&quot;\ * #,##0.00_-;_-&quot;R$&quot;\ * &quot;-&quot;??_-;_-@_-"/>
    <numFmt numFmtId="166" formatCode="_(&quot;R$ &quot;* #,##0.00_);_(&quot;R$ &quot;* \(#,##0.00\);_(&quot;R$ &quot;* &quot;-&quot;??_);_(@_)"/>
    <numFmt numFmtId="167" formatCode="dd/mm/yy;@"/>
    <numFmt numFmtId="168" formatCode="0.00000000"/>
    <numFmt numFmtId="169" formatCode="&quot;R$ &quot;#,##0.00"/>
    <numFmt numFmtId="170" formatCode="0.0000000000"/>
    <numFmt numFmtId="171" formatCode="&quot;Rio de Janeiro, &quot;d&quot; de &quot;mmmm&quot; de &quot;yyyy"/>
    <numFmt numFmtId="172" formatCode="&quot;Sim&quot;;&quot;Sim&quot;;&quot;Não&quot;"/>
    <numFmt numFmtId="173" formatCode="dd/mm/yy"/>
    <numFmt numFmtId="174" formatCode="_-* #,##0_-;\-* #,##0_-;_-* &quot;-&quot;??_-;_-@_-"/>
    <numFmt numFmtId="175" formatCode="d/m/yyyy"/>
    <numFmt numFmtId="176" formatCode="_(&quot;R$ &quot;* #,##0.00_);_(&quot;R$ &quot;* \(#,##0.00\);_(&quot;R$ &quot;* \-??_);_(@_)"/>
    <numFmt numFmtId="177" formatCode="_-&quot;R$ &quot;* #,##0.00_-;&quot;-R$ &quot;* #,##0.00_-;_-&quot;R$ &quot;* \-??_-;_-@_-"/>
  </numFmts>
  <fonts count="42" x14ac:knownFonts="1">
    <font>
      <sz val="11"/>
      <color theme="1"/>
      <name val="Calibri"/>
      <family val="2"/>
      <scheme val="minor"/>
    </font>
    <font>
      <sz val="11"/>
      <color theme="1"/>
      <name val="Calibri"/>
      <family val="2"/>
      <scheme val="minor"/>
    </font>
    <font>
      <b/>
      <sz val="10"/>
      <name val="Arial"/>
      <family val="2"/>
    </font>
    <font>
      <b/>
      <sz val="12"/>
      <name val="Arial"/>
      <family val="2"/>
    </font>
    <font>
      <b/>
      <sz val="8"/>
      <color theme="1"/>
      <name val="Arial"/>
      <family val="2"/>
    </font>
    <font>
      <sz val="8"/>
      <color theme="1"/>
      <name val="Arial"/>
      <family val="2"/>
    </font>
    <font>
      <b/>
      <sz val="8"/>
      <name val="Arial"/>
      <family val="2"/>
    </font>
    <font>
      <sz val="12"/>
      <name val="Arial"/>
      <family val="2"/>
    </font>
    <font>
      <sz val="8"/>
      <name val="Arial"/>
      <family val="2"/>
    </font>
    <font>
      <b/>
      <i/>
      <sz val="12"/>
      <name val="Arial"/>
      <family val="2"/>
    </font>
    <font>
      <sz val="8"/>
      <color rgb="FFFF0000"/>
      <name val="Arial"/>
      <family val="2"/>
    </font>
    <font>
      <sz val="11"/>
      <color rgb="FF00194B"/>
      <name val="Calibri"/>
      <family val="2"/>
      <scheme val="minor"/>
    </font>
    <font>
      <sz val="11"/>
      <color rgb="FF3D5984"/>
      <name val="Calibri"/>
      <family val="2"/>
      <scheme val="minor"/>
    </font>
    <font>
      <sz val="9"/>
      <color indexed="81"/>
      <name val="Tahoma"/>
      <family val="2"/>
    </font>
    <font>
      <b/>
      <sz val="9"/>
      <color indexed="81"/>
      <name val="Tahoma"/>
      <family val="2"/>
    </font>
    <font>
      <b/>
      <sz val="11"/>
      <color theme="1"/>
      <name val="Calibri"/>
      <family val="2"/>
      <scheme val="minor"/>
    </font>
    <font>
      <b/>
      <sz val="8"/>
      <color rgb="FFFF0000"/>
      <name val="Arial"/>
      <family val="2"/>
    </font>
    <font>
      <b/>
      <sz val="7"/>
      <name val="Arial"/>
      <family val="2"/>
    </font>
    <font>
      <b/>
      <sz val="8"/>
      <color rgb="FF7030A0"/>
      <name val="Arial"/>
      <family val="2"/>
    </font>
    <font>
      <sz val="11"/>
      <color rgb="FFFF0000"/>
      <name val="Calibri"/>
      <family val="2"/>
      <scheme val="minor"/>
    </font>
    <font>
      <sz val="8"/>
      <color indexed="8"/>
      <name val="Arial"/>
      <family val="2"/>
    </font>
    <font>
      <sz val="10"/>
      <color rgb="FF444444"/>
      <name val="Arial"/>
      <family val="2"/>
    </font>
    <font>
      <b/>
      <sz val="11"/>
      <name val="Calibri"/>
      <family val="2"/>
      <scheme val="minor"/>
    </font>
    <font>
      <b/>
      <sz val="11"/>
      <color theme="9" tint="-0.249977111117893"/>
      <name val="Calibri"/>
      <family val="2"/>
      <scheme val="minor"/>
    </font>
    <font>
      <b/>
      <sz val="11"/>
      <color rgb="FFFF0000"/>
      <name val="Calibri"/>
      <family val="2"/>
      <scheme val="minor"/>
    </font>
    <font>
      <sz val="8"/>
      <color theme="0" tint="-0.34998626667073579"/>
      <name val="Arial"/>
      <family val="2"/>
    </font>
    <font>
      <sz val="11"/>
      <name val="Calibri"/>
      <family val="2"/>
      <scheme val="minor"/>
    </font>
    <font>
      <b/>
      <sz val="11"/>
      <name val="Arial"/>
      <family val="2"/>
    </font>
    <font>
      <sz val="11"/>
      <color theme="1"/>
      <name val="Arial"/>
      <family val="2"/>
    </font>
    <font>
      <sz val="8"/>
      <color rgb="FF000000"/>
      <name val="Arial"/>
      <family val="2"/>
    </font>
    <font>
      <b/>
      <sz val="14"/>
      <color rgb="FFFF0000"/>
      <name val="Calibri"/>
      <family val="2"/>
      <scheme val="minor"/>
    </font>
    <font>
      <sz val="11"/>
      <color theme="0"/>
      <name val="Calibri"/>
      <family val="2"/>
      <scheme val="minor"/>
    </font>
    <font>
      <sz val="12"/>
      <color theme="0"/>
      <name val="Arial"/>
      <family val="2"/>
    </font>
    <font>
      <sz val="8"/>
      <color theme="0"/>
      <name val="Arial"/>
      <family val="2"/>
    </font>
    <font>
      <b/>
      <sz val="8"/>
      <color theme="0"/>
      <name val="Arial"/>
      <family val="2"/>
    </font>
    <font>
      <i/>
      <sz val="11"/>
      <color rgb="FF7F7F7F"/>
      <name val="Calibri"/>
      <family val="2"/>
      <scheme val="minor"/>
    </font>
    <font>
      <sz val="8"/>
      <color rgb="FF000000"/>
      <name val="Arial"/>
      <family val="2"/>
      <charset val="1"/>
    </font>
    <font>
      <sz val="8"/>
      <name val="Arial"/>
      <family val="2"/>
      <charset val="1"/>
    </font>
    <font>
      <sz val="8"/>
      <color rgb="FFFF0000"/>
      <name val="Arial"/>
      <family val="2"/>
      <charset val="1"/>
    </font>
    <font>
      <sz val="12"/>
      <color rgb="FF000000"/>
      <name val="Arial"/>
      <family val="2"/>
    </font>
    <font>
      <sz val="11"/>
      <color rgb="FF000000"/>
      <name val="Calibri"/>
      <family val="2"/>
      <charset val="1"/>
    </font>
    <font>
      <b/>
      <sz val="15"/>
      <color rgb="FF333399"/>
      <name val="Calibri"/>
      <family val="2"/>
      <charset val="1"/>
    </font>
  </fonts>
  <fills count="12">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FF"/>
        <bgColor rgb="FFFFFFCC"/>
      </patternFill>
    </fill>
    <fill>
      <patternFill patternType="solid">
        <fgColor theme="4" tint="0.59999389629810485"/>
        <bgColor rgb="FFFFFFCC"/>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double">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thin">
        <color indexed="64"/>
      </bottom>
      <diagonal/>
    </border>
    <border>
      <left style="hair">
        <color indexed="64"/>
      </left>
      <right style="hair">
        <color indexed="64"/>
      </right>
      <top/>
      <bottom style="thin">
        <color indexed="64"/>
      </bottom>
      <diagonal/>
    </border>
    <border>
      <left style="hair">
        <color indexed="64"/>
      </left>
      <right style="medium">
        <color indexed="64"/>
      </right>
      <top/>
      <bottom style="thin">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style="hair">
        <color indexed="64"/>
      </top>
      <bottom/>
      <diagonal/>
    </border>
    <border>
      <left style="hair">
        <color indexed="64"/>
      </left>
      <right/>
      <top style="thin">
        <color indexed="64"/>
      </top>
      <bottom style="double">
        <color indexed="64"/>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top/>
      <bottom style="hair">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ck">
        <color rgb="FF33CCCC"/>
      </bottom>
      <diagonal/>
    </border>
  </borders>
  <cellStyleXfs count="7">
    <xf numFmtId="0" fontId="0" fillId="0" borderId="0"/>
    <xf numFmtId="166" fontId="1" fillId="0" borderId="0" applyFont="0" applyFill="0" applyBorder="0" applyAlignment="0" applyProtection="0"/>
    <xf numFmtId="43" fontId="1" fillId="0" borderId="0" applyFont="0" applyFill="0" applyBorder="0" applyAlignment="0" applyProtection="0"/>
    <xf numFmtId="0" fontId="35" fillId="0" borderId="0" applyNumberFormat="0" applyFill="0" applyBorder="0" applyAlignment="0" applyProtection="0"/>
    <xf numFmtId="0" fontId="40" fillId="0" borderId="0"/>
    <xf numFmtId="177" fontId="40" fillId="0" borderId="0" applyBorder="0" applyProtection="0"/>
    <xf numFmtId="0" fontId="41" fillId="0" borderId="55" applyProtection="0"/>
  </cellStyleXfs>
  <cellXfs count="794">
    <xf numFmtId="0" fontId="0" fillId="0" borderId="0" xfId="0"/>
    <xf numFmtId="0" fontId="3" fillId="0" borderId="0" xfId="0" applyFont="1" applyFill="1" applyBorder="1" applyAlignment="1" applyProtection="1">
      <alignment vertical="center"/>
      <protection locked="0"/>
    </xf>
    <xf numFmtId="0" fontId="7" fillId="0" borderId="0" xfId="0" applyFont="1" applyFill="1" applyBorder="1" applyAlignment="1">
      <alignment horizontal="center"/>
    </xf>
    <xf numFmtId="0" fontId="7" fillId="0" borderId="0" xfId="0" applyFont="1" applyFill="1" applyBorder="1" applyAlignment="1">
      <alignment horizontal="left"/>
    </xf>
    <xf numFmtId="0" fontId="7" fillId="0" borderId="0" xfId="0" applyFont="1" applyFill="1" applyBorder="1" applyAlignment="1">
      <alignment wrapText="1"/>
    </xf>
    <xf numFmtId="0" fontId="7" fillId="0" borderId="0" xfId="0" applyFont="1" applyFill="1" applyBorder="1" applyAlignment="1">
      <alignment horizontal="center" wrapText="1"/>
    </xf>
    <xf numFmtId="0" fontId="7" fillId="0" borderId="0" xfId="0" applyFont="1" applyFill="1" applyBorder="1" applyAlignment="1"/>
    <xf numFmtId="0" fontId="2" fillId="0" borderId="0" xfId="0" applyFont="1" applyFill="1" applyBorder="1" applyAlignment="1" applyProtection="1">
      <alignment vertical="center"/>
      <protection locked="0"/>
    </xf>
    <xf numFmtId="0" fontId="0" fillId="0" borderId="0" xfId="0" applyFont="1" applyFill="1" applyBorder="1" applyAlignment="1">
      <alignment horizontal="center"/>
    </xf>
    <xf numFmtId="0" fontId="0" fillId="0" borderId="0" xfId="0" applyFont="1" applyFill="1" applyBorder="1" applyAlignment="1">
      <alignment horizontal="left"/>
    </xf>
    <xf numFmtId="0" fontId="0" fillId="0" borderId="0" xfId="0" applyFont="1" applyFill="1" applyBorder="1" applyAlignment="1">
      <alignment wrapText="1"/>
    </xf>
    <xf numFmtId="0" fontId="0" fillId="0" borderId="0" xfId="0" applyFont="1" applyFill="1" applyBorder="1" applyAlignment="1">
      <alignment horizontal="center" wrapText="1"/>
    </xf>
    <xf numFmtId="0" fontId="0" fillId="0" borderId="0" xfId="0" applyFont="1" applyFill="1" applyBorder="1" applyAlignment="1"/>
    <xf numFmtId="0" fontId="6" fillId="0" borderId="0" xfId="0" applyFont="1" applyFill="1" applyBorder="1" applyAlignment="1" applyProtection="1">
      <alignment vertical="center"/>
      <protection locked="0"/>
    </xf>
    <xf numFmtId="0" fontId="8" fillId="0" borderId="0" xfId="0" applyFont="1" applyFill="1" applyBorder="1" applyAlignment="1">
      <alignment horizontal="center"/>
    </xf>
    <xf numFmtId="0" fontId="8" fillId="0" borderId="0" xfId="0" applyFont="1" applyFill="1" applyBorder="1" applyAlignment="1">
      <alignment horizontal="left"/>
    </xf>
    <xf numFmtId="0" fontId="8" fillId="0" borderId="0" xfId="0" applyFont="1" applyFill="1" applyBorder="1" applyAlignment="1">
      <alignment wrapText="1"/>
    </xf>
    <xf numFmtId="0" fontId="8" fillId="0" borderId="0" xfId="0" applyFont="1" applyFill="1" applyBorder="1" applyAlignment="1">
      <alignment horizontal="center" wrapText="1"/>
    </xf>
    <xf numFmtId="0" fontId="8" fillId="0" borderId="0" xfId="0" applyFont="1" applyFill="1" applyBorder="1" applyAlignment="1"/>
    <xf numFmtId="4" fontId="8" fillId="0" borderId="0" xfId="0" applyNumberFormat="1" applyFont="1" applyFill="1" applyBorder="1" applyAlignment="1"/>
    <xf numFmtId="0" fontId="2" fillId="0" borderId="7" xfId="0" applyFont="1" applyFill="1" applyBorder="1" applyAlignment="1">
      <alignment horizontal="left" indent="1"/>
    </xf>
    <xf numFmtId="0" fontId="3" fillId="0" borderId="7" xfId="0" applyFont="1" applyFill="1" applyBorder="1" applyAlignment="1">
      <alignment horizontal="left" vertical="center" indent="1"/>
    </xf>
    <xf numFmtId="0" fontId="8" fillId="0" borderId="7" xfId="0" applyFont="1" applyFill="1" applyBorder="1" applyAlignment="1"/>
    <xf numFmtId="0" fontId="8" fillId="0" borderId="0" xfId="0" applyFont="1" applyFill="1" applyBorder="1" applyAlignment="1">
      <alignment vertical="center" wrapText="1"/>
    </xf>
    <xf numFmtId="0" fontId="8" fillId="0" borderId="0" xfId="0" applyFont="1" applyFill="1" applyBorder="1" applyAlignment="1">
      <alignment horizontal="center" vertical="center" wrapText="1"/>
    </xf>
    <xf numFmtId="0" fontId="8" fillId="0" borderId="7" xfId="0" applyFont="1" applyFill="1" applyBorder="1" applyAlignment="1">
      <alignment horizontal="left" indent="2"/>
    </xf>
    <xf numFmtId="0" fontId="8" fillId="0" borderId="7" xfId="0" applyFont="1" applyFill="1" applyBorder="1" applyAlignment="1" applyProtection="1">
      <alignment horizontal="left" vertical="center" indent="2"/>
      <protection locked="0"/>
    </xf>
    <xf numFmtId="0" fontId="6" fillId="0" borderId="2" xfId="0" applyFont="1" applyFill="1" applyBorder="1" applyAlignment="1" applyProtection="1">
      <alignment vertical="center"/>
      <protection locked="0"/>
    </xf>
    <xf numFmtId="4" fontId="6" fillId="0" borderId="1" xfId="0" applyNumberFormat="1" applyFont="1" applyFill="1" applyBorder="1" applyAlignment="1">
      <alignment horizontal="center" vertical="center" wrapText="1"/>
    </xf>
    <xf numFmtId="0" fontId="5" fillId="0" borderId="1" xfId="0" applyFont="1" applyBorder="1" applyAlignment="1">
      <alignment horizontal="center"/>
    </xf>
    <xf numFmtId="0" fontId="6" fillId="0" borderId="0" xfId="0" applyFont="1" applyFill="1" applyBorder="1" applyAlignment="1"/>
    <xf numFmtId="0" fontId="8" fillId="0" borderId="3" xfId="0" applyFont="1" applyFill="1" applyBorder="1" applyAlignment="1"/>
    <xf numFmtId="0" fontId="0" fillId="0" borderId="3" xfId="0" applyFont="1" applyFill="1" applyBorder="1" applyAlignment="1">
      <alignment horizontal="center" wrapText="1"/>
    </xf>
    <xf numFmtId="0" fontId="7" fillId="0" borderId="3" xfId="0" applyFont="1" applyFill="1" applyBorder="1" applyAlignment="1">
      <alignment horizontal="center" wrapText="1"/>
    </xf>
    <xf numFmtId="0" fontId="8" fillId="0" borderId="3" xfId="0" applyFont="1" applyFill="1" applyBorder="1" applyAlignment="1">
      <alignment horizontal="center" vertical="center" wrapText="1"/>
    </xf>
    <xf numFmtId="0" fontId="0" fillId="0" borderId="0" xfId="0" applyBorder="1"/>
    <xf numFmtId="0" fontId="5" fillId="0" borderId="0" xfId="0" applyFont="1" applyBorder="1" applyAlignment="1"/>
    <xf numFmtId="0" fontId="6" fillId="0" borderId="0" xfId="0" applyFont="1" applyAlignment="1">
      <alignment horizontal="left"/>
    </xf>
    <xf numFmtId="0" fontId="6" fillId="0" borderId="0" xfId="0" applyFont="1"/>
    <xf numFmtId="0" fontId="6" fillId="0" borderId="0" xfId="0" applyFont="1" applyAlignment="1">
      <alignment horizontal="centerContinuous" wrapText="1"/>
    </xf>
    <xf numFmtId="169" fontId="6" fillId="0" borderId="0" xfId="0" applyNumberFormat="1" applyFont="1" applyAlignment="1">
      <alignment horizontal="centerContinuous"/>
    </xf>
    <xf numFmtId="2" fontId="6" fillId="0" borderId="0" xfId="0" applyNumberFormat="1" applyFont="1" applyAlignment="1">
      <alignment horizontal="right"/>
    </xf>
    <xf numFmtId="0" fontId="8" fillId="0" borderId="0" xfId="0" applyFont="1" applyAlignment="1">
      <alignment wrapText="1"/>
    </xf>
    <xf numFmtId="2" fontId="8" fillId="0" borderId="0" xfId="0" applyNumberFormat="1" applyFont="1" applyAlignment="1">
      <alignment horizontal="right"/>
    </xf>
    <xf numFmtId="0" fontId="6" fillId="0" borderId="0" xfId="0" applyFont="1" applyAlignment="1">
      <alignment wrapText="1"/>
    </xf>
    <xf numFmtId="169" fontId="6" fillId="0" borderId="0" xfId="0" applyNumberFormat="1" applyFont="1"/>
    <xf numFmtId="0" fontId="6" fillId="0" borderId="0" xfId="0" applyFont="1" applyAlignment="1">
      <alignment horizontal="right"/>
    </xf>
    <xf numFmtId="0" fontId="8" fillId="2" borderId="0" xfId="0" applyFont="1" applyFill="1"/>
    <xf numFmtId="0" fontId="8" fillId="2" borderId="0" xfId="0" applyFont="1" applyFill="1" applyAlignment="1">
      <alignment wrapText="1"/>
    </xf>
    <xf numFmtId="169" fontId="6" fillId="2" borderId="0" xfId="0" applyNumberFormat="1" applyFont="1" applyFill="1" applyAlignment="1">
      <alignment horizontal="centerContinuous"/>
    </xf>
    <xf numFmtId="2" fontId="6" fillId="2" borderId="0" xfId="0" applyNumberFormat="1" applyFont="1" applyFill="1" applyAlignment="1">
      <alignment horizontal="centerContinuous"/>
    </xf>
    <xf numFmtId="0" fontId="6" fillId="2" borderId="0" xfId="0" applyFont="1" applyFill="1" applyAlignment="1">
      <alignment horizontal="centerContinuous" wrapText="1"/>
    </xf>
    <xf numFmtId="169" fontId="8" fillId="2" borderId="0" xfId="0" applyNumberFormat="1" applyFont="1" applyFill="1" applyAlignment="1">
      <alignment horizontal="centerContinuous"/>
    </xf>
    <xf numFmtId="0" fontId="6" fillId="2" borderId="0" xfId="0" applyFont="1" applyFill="1" applyAlignment="1">
      <alignment wrapText="1"/>
    </xf>
    <xf numFmtId="169" fontId="6" fillId="2" borderId="0" xfId="0" applyNumberFormat="1" applyFont="1" applyFill="1" applyAlignment="1"/>
    <xf numFmtId="2" fontId="6" fillId="2" borderId="0" xfId="0" applyNumberFormat="1" applyFont="1" applyFill="1" applyAlignment="1">
      <alignment horizontal="right" wrapText="1"/>
    </xf>
    <xf numFmtId="169" fontId="6" fillId="2" borderId="0" xfId="0" applyNumberFormat="1" applyFont="1" applyFill="1"/>
    <xf numFmtId="170" fontId="6" fillId="2" borderId="0" xfId="0" applyNumberFormat="1" applyFont="1" applyFill="1" applyAlignment="1">
      <alignment horizontal="right" wrapText="1"/>
    </xf>
    <xf numFmtId="169" fontId="6" fillId="2" borderId="0" xfId="0" applyNumberFormat="1" applyFont="1" applyFill="1" applyAlignment="1">
      <alignment wrapText="1"/>
    </xf>
    <xf numFmtId="0" fontId="8" fillId="0" borderId="0" xfId="0" applyFont="1"/>
    <xf numFmtId="169" fontId="8" fillId="0" borderId="0" xfId="0" applyNumberFormat="1" applyFont="1"/>
    <xf numFmtId="0" fontId="5" fillId="0" borderId="0" xfId="0" applyFont="1" applyBorder="1" applyAlignment="1">
      <alignment horizontal="center"/>
    </xf>
    <xf numFmtId="0" fontId="5" fillId="0" borderId="1" xfId="0" applyFont="1" applyFill="1" applyBorder="1" applyAlignment="1">
      <alignment horizontal="center"/>
    </xf>
    <xf numFmtId="22" fontId="8" fillId="0" borderId="0" xfId="0" applyNumberFormat="1" applyFont="1" applyFill="1" applyBorder="1" applyAlignment="1">
      <alignment horizontal="left" vertical="center" wrapText="1"/>
    </xf>
    <xf numFmtId="1" fontId="12" fillId="0" borderId="0" xfId="0" applyNumberFormat="1" applyFont="1"/>
    <xf numFmtId="4" fontId="0" fillId="0" borderId="0" xfId="0" applyNumberFormat="1"/>
    <xf numFmtId="14" fontId="0" fillId="0" borderId="0" xfId="0" applyNumberFormat="1"/>
    <xf numFmtId="166" fontId="0" fillId="0" borderId="0" xfId="1" applyFont="1"/>
    <xf numFmtId="0" fontId="11" fillId="0" borderId="12" xfId="0" applyFont="1" applyBorder="1"/>
    <xf numFmtId="0" fontId="0" fillId="0" borderId="12" xfId="0" applyBorder="1"/>
    <xf numFmtId="0" fontId="2" fillId="0" borderId="0" xfId="0" applyFont="1"/>
    <xf numFmtId="0" fontId="0" fillId="0" borderId="0" xfId="0" applyAlignment="1">
      <alignment horizontal="center"/>
    </xf>
    <xf numFmtId="0" fontId="15" fillId="0" borderId="0" xfId="0" applyFont="1"/>
    <xf numFmtId="0" fontId="0" fillId="0" borderId="0" xfId="0" applyFill="1"/>
    <xf numFmtId="0" fontId="8" fillId="0" borderId="1" xfId="0" applyFont="1" applyFill="1" applyBorder="1" applyAlignment="1">
      <alignment horizontal="center" vertical="center"/>
    </xf>
    <xf numFmtId="4" fontId="5" fillId="0" borderId="1" xfId="0" applyNumberFormat="1" applyFont="1" applyFill="1" applyBorder="1" applyAlignment="1">
      <alignment horizontal="center"/>
    </xf>
    <xf numFmtId="0" fontId="5" fillId="0" borderId="0" xfId="0" applyFont="1" applyFill="1" applyBorder="1" applyAlignment="1"/>
    <xf numFmtId="0" fontId="5" fillId="0" borderId="0" xfId="0" applyFont="1" applyFill="1" applyBorder="1"/>
    <xf numFmtId="0" fontId="6" fillId="0" borderId="0" xfId="0" applyFont="1" applyFill="1"/>
    <xf numFmtId="0" fontId="6" fillId="0" borderId="0" xfId="0" applyFont="1" applyFill="1" applyAlignment="1">
      <alignment wrapText="1"/>
    </xf>
    <xf numFmtId="0" fontId="8" fillId="0" borderId="0" xfId="0" applyFont="1" applyAlignment="1">
      <alignment horizontal="center" wrapText="1"/>
    </xf>
    <xf numFmtId="0" fontId="8" fillId="0" borderId="0" xfId="0" applyFont="1" applyFill="1" applyBorder="1" applyAlignment="1" applyProtection="1">
      <alignment horizontal="center" vertical="center" wrapText="1"/>
      <protection locked="0"/>
    </xf>
    <xf numFmtId="172" fontId="6" fillId="2" borderId="0" xfId="0" applyNumberFormat="1" applyFont="1" applyFill="1" applyAlignment="1">
      <alignment horizontal="left"/>
    </xf>
    <xf numFmtId="0" fontId="6" fillId="2" borderId="0" xfId="0" applyFont="1" applyFill="1" applyAlignment="1">
      <alignment horizontal="right" wrapText="1"/>
    </xf>
    <xf numFmtId="169" fontId="8" fillId="2" borderId="0" xfId="0" applyNumberFormat="1" applyFont="1" applyFill="1"/>
    <xf numFmtId="0" fontId="9"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0" fillId="0" borderId="0" xfId="0" applyFont="1" applyBorder="1" applyAlignment="1">
      <alignment wrapText="1"/>
    </xf>
    <xf numFmtId="0" fontId="5" fillId="0" borderId="0" xfId="0" applyFont="1" applyBorder="1"/>
    <xf numFmtId="0" fontId="2" fillId="0" borderId="0" xfId="0" applyFont="1" applyAlignment="1">
      <alignment horizontal="center" wrapText="1"/>
    </xf>
    <xf numFmtId="0" fontId="5" fillId="0" borderId="0" xfId="0" applyFont="1" applyFill="1" applyBorder="1" applyAlignment="1">
      <alignment horizontal="center"/>
    </xf>
    <xf numFmtId="0" fontId="0" fillId="0" borderId="0" xfId="0" applyAlignment="1">
      <alignment horizontal="center" vertical="center"/>
    </xf>
    <xf numFmtId="0" fontId="16" fillId="0" borderId="0" xfId="0" applyFont="1" applyFill="1" applyBorder="1" applyAlignment="1"/>
    <xf numFmtId="0" fontId="0" fillId="0" borderId="0" xfId="0" applyAlignment="1">
      <alignment vertical="center"/>
    </xf>
    <xf numFmtId="0" fontId="18" fillId="0" borderId="0" xfId="0" applyFont="1" applyFill="1" applyBorder="1" applyAlignment="1"/>
    <xf numFmtId="0" fontId="0" fillId="0" borderId="0" xfId="0" applyFill="1" applyBorder="1"/>
    <xf numFmtId="166" fontId="5" fillId="0" borderId="0" xfId="1" applyFont="1" applyFill="1" applyBorder="1" applyAlignment="1"/>
    <xf numFmtId="0" fontId="5" fillId="0" borderId="0" xfId="0" applyFont="1" applyBorder="1" applyAlignment="1">
      <alignment wrapText="1"/>
    </xf>
    <xf numFmtId="0" fontId="10" fillId="0" borderId="0" xfId="0" applyFont="1" applyFill="1" applyBorder="1" applyAlignment="1"/>
    <xf numFmtId="0" fontId="19" fillId="0" borderId="0" xfId="0" applyFont="1"/>
    <xf numFmtId="0" fontId="8" fillId="0" borderId="1" xfId="0" applyFont="1" applyFill="1" applyBorder="1" applyAlignment="1">
      <alignment horizontal="center"/>
    </xf>
    <xf numFmtId="0" fontId="8" fillId="0" borderId="0" xfId="0" applyFont="1" applyBorder="1"/>
    <xf numFmtId="43" fontId="0" fillId="0" borderId="0" xfId="0" applyNumberFormat="1"/>
    <xf numFmtId="0" fontId="5" fillId="0" borderId="13" xfId="0" applyFont="1" applyFill="1" applyBorder="1" applyAlignment="1">
      <alignment horizontal="center"/>
    </xf>
    <xf numFmtId="167" fontId="5" fillId="0" borderId="13" xfId="0" applyNumberFormat="1" applyFont="1" applyFill="1" applyBorder="1" applyAlignment="1">
      <alignment horizontal="center"/>
    </xf>
    <xf numFmtId="167" fontId="5" fillId="0" borderId="13" xfId="0" applyNumberFormat="1" applyFont="1" applyFill="1" applyBorder="1" applyAlignment="1">
      <alignment horizontal="center" wrapText="1"/>
    </xf>
    <xf numFmtId="4" fontId="8" fillId="0" borderId="0" xfId="0" applyNumberFormat="1" applyFont="1" applyFill="1" applyBorder="1" applyAlignment="1">
      <alignment horizontal="center" vertical="center"/>
    </xf>
    <xf numFmtId="4" fontId="5" fillId="0" borderId="0" xfId="0" applyNumberFormat="1" applyFont="1" applyFill="1" applyBorder="1" applyAlignment="1">
      <alignment horizontal="center"/>
    </xf>
    <xf numFmtId="39" fontId="5" fillId="0" borderId="0" xfId="1" applyNumberFormat="1" applyFont="1" applyFill="1" applyBorder="1" applyAlignment="1">
      <alignment horizontal="center"/>
    </xf>
    <xf numFmtId="0" fontId="8" fillId="0" borderId="0" xfId="0" applyFont="1" applyFill="1"/>
    <xf numFmtId="0" fontId="6" fillId="0" borderId="14" xfId="0" applyFont="1" applyFill="1" applyBorder="1" applyAlignment="1" applyProtection="1">
      <alignment horizontal="center" vertical="center"/>
      <protection locked="0"/>
    </xf>
    <xf numFmtId="0" fontId="0" fillId="0" borderId="0" xfId="0"/>
    <xf numFmtId="0" fontId="0" fillId="0" borderId="0" xfId="0"/>
    <xf numFmtId="0" fontId="2" fillId="0" borderId="0" xfId="0" applyFont="1" applyAlignment="1"/>
    <xf numFmtId="0" fontId="0" fillId="0" borderId="0" xfId="0" applyAlignment="1"/>
    <xf numFmtId="0" fontId="0" fillId="0" borderId="0" xfId="0" applyFill="1" applyBorder="1" applyAlignment="1"/>
    <xf numFmtId="0" fontId="5" fillId="0" borderId="1" xfId="0" applyFont="1" applyFill="1" applyBorder="1" applyAlignment="1">
      <alignment horizontal="center" vertical="center" wrapText="1"/>
    </xf>
    <xf numFmtId="0" fontId="0" fillId="0" borderId="0" xfId="0" applyBorder="1" applyAlignment="1"/>
    <xf numFmtId="0" fontId="21" fillId="0" borderId="0" xfId="0" applyFont="1"/>
    <xf numFmtId="4" fontId="0" fillId="0" borderId="0" xfId="0" applyNumberFormat="1" applyFont="1"/>
    <xf numFmtId="14" fontId="0" fillId="0" borderId="0" xfId="0" applyNumberFormat="1" applyFont="1"/>
    <xf numFmtId="0" fontId="5" fillId="0" borderId="14" xfId="0" applyFont="1" applyFill="1" applyBorder="1" applyAlignment="1">
      <alignment horizontal="center" vertical="center" wrapText="1"/>
    </xf>
    <xf numFmtId="164" fontId="0" fillId="0" borderId="0" xfId="0" applyNumberFormat="1"/>
    <xf numFmtId="164" fontId="15" fillId="0" borderId="0" xfId="0" applyNumberFormat="1" applyFont="1"/>
    <xf numFmtId="1" fontId="22" fillId="0" borderId="0" xfId="0" applyNumberFormat="1" applyFont="1"/>
    <xf numFmtId="0" fontId="23" fillId="0" borderId="0" xfId="0" applyFont="1"/>
    <xf numFmtId="14" fontId="15" fillId="0" borderId="0" xfId="0" applyNumberFormat="1" applyFont="1"/>
    <xf numFmtId="0" fontId="2" fillId="0" borderId="0" xfId="0" applyFont="1" applyAlignment="1">
      <alignment horizontal="center"/>
    </xf>
    <xf numFmtId="0" fontId="8" fillId="0" borderId="0" xfId="0" applyFont="1" applyFill="1" applyBorder="1" applyAlignment="1">
      <alignment horizontal="center" vertical="center"/>
    </xf>
    <xf numFmtId="4" fontId="24" fillId="0" borderId="0" xfId="0" applyNumberFormat="1" applyFont="1"/>
    <xf numFmtId="165" fontId="15" fillId="0" borderId="0" xfId="0" applyNumberFormat="1" applyFont="1"/>
    <xf numFmtId="164" fontId="15" fillId="0" borderId="0" xfId="1" applyNumberFormat="1" applyFont="1"/>
    <xf numFmtId="0" fontId="5" fillId="0" borderId="1" xfId="0" applyFont="1" applyFill="1" applyBorder="1" applyAlignment="1">
      <alignment horizontal="center" vertical="center"/>
    </xf>
    <xf numFmtId="0" fontId="8" fillId="0" borderId="0" xfId="0" applyFont="1" applyFill="1" applyAlignment="1">
      <alignment horizontal="center" wrapText="1"/>
    </xf>
    <xf numFmtId="0" fontId="15" fillId="0" borderId="0" xfId="0" applyFont="1" applyAlignment="1">
      <alignment wrapText="1"/>
    </xf>
    <xf numFmtId="166" fontId="8" fillId="0" borderId="0" xfId="1" applyFont="1" applyFill="1" applyBorder="1" applyAlignment="1"/>
    <xf numFmtId="0" fontId="8" fillId="0" borderId="0" xfId="0" applyFont="1" applyFill="1" applyBorder="1" applyAlignment="1" applyProtection="1">
      <alignment horizontal="center" vertical="center"/>
      <protection locked="0"/>
    </xf>
    <xf numFmtId="0" fontId="5" fillId="0" borderId="0" xfId="0" applyFont="1" applyFill="1" applyBorder="1" applyAlignment="1">
      <alignment horizontal="center" wrapText="1"/>
    </xf>
    <xf numFmtId="39" fontId="8" fillId="0" borderId="0" xfId="1" applyNumberFormat="1" applyFont="1" applyFill="1" applyBorder="1" applyAlignment="1">
      <alignment horizontal="center"/>
    </xf>
    <xf numFmtId="14" fontId="8"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5" fillId="0" borderId="0" xfId="0" applyFont="1" applyFill="1" applyBorder="1" applyAlignment="1">
      <alignment horizontal="center" vertical="center"/>
    </xf>
    <xf numFmtId="4" fontId="0" fillId="0" borderId="0" xfId="0" applyNumberFormat="1" applyFont="1" applyFill="1"/>
    <xf numFmtId="14" fontId="0" fillId="0" borderId="0" xfId="0" applyNumberFormat="1" applyFont="1" applyFill="1"/>
    <xf numFmtId="0" fontId="5" fillId="0" borderId="1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pplyBorder="1"/>
    <xf numFmtId="0" fontId="17" fillId="0" borderId="0" xfId="0" applyFont="1" applyAlignment="1">
      <alignment horizontal="center" wrapText="1"/>
    </xf>
    <xf numFmtId="0" fontId="17" fillId="0" borderId="0" xfId="0" applyFont="1" applyAlignment="1">
      <alignment horizontal="right"/>
    </xf>
    <xf numFmtId="169" fontId="8" fillId="0" borderId="0" xfId="0" applyNumberFormat="1" applyFont="1" applyFill="1" applyBorder="1" applyAlignment="1">
      <alignment horizontal="right" wrapText="1"/>
    </xf>
    <xf numFmtId="166" fontId="5" fillId="0" borderId="1" xfId="1" applyFont="1" applyFill="1" applyBorder="1" applyAlignment="1">
      <alignment horizontal="center" vertical="center"/>
    </xf>
    <xf numFmtId="4" fontId="5" fillId="0" borderId="0" xfId="0" applyNumberFormat="1" applyFont="1" applyFill="1" applyBorder="1" applyAlignment="1">
      <alignment horizontal="center" vertical="center"/>
    </xf>
    <xf numFmtId="166" fontId="8" fillId="0" borderId="0" xfId="1" applyFont="1" applyFill="1" applyBorder="1" applyAlignment="1">
      <alignment horizontal="center" vertical="center"/>
    </xf>
    <xf numFmtId="0" fontId="0" fillId="0" borderId="0" xfId="0" applyFill="1" applyAlignment="1">
      <alignment horizontal="center"/>
    </xf>
    <xf numFmtId="0" fontId="0" fillId="0" borderId="0" xfId="0" applyFill="1" applyAlignment="1"/>
    <xf numFmtId="0" fontId="10" fillId="0" borderId="0" xfId="0" applyFont="1" applyFill="1" applyBorder="1" applyAlignment="1">
      <alignment vertical="center"/>
    </xf>
    <xf numFmtId="0" fontId="16" fillId="0" borderId="0" xfId="0" applyFont="1" applyFill="1" applyBorder="1" applyAlignment="1">
      <alignment vertical="center"/>
    </xf>
    <xf numFmtId="0" fontId="27" fillId="0" borderId="0" xfId="0" applyFont="1" applyFill="1" applyBorder="1" applyAlignment="1">
      <alignment vertical="center"/>
    </xf>
    <xf numFmtId="0" fontId="15" fillId="6" borderId="0" xfId="0" applyFont="1" applyFill="1" applyAlignment="1">
      <alignment wrapText="1"/>
    </xf>
    <xf numFmtId="0" fontId="15" fillId="6" borderId="0" xfId="0" applyFont="1" applyFill="1"/>
    <xf numFmtId="0" fontId="0" fillId="6" borderId="0" xfId="0" applyFill="1"/>
    <xf numFmtId="0" fontId="26" fillId="6" borderId="0" xfId="0" applyFont="1" applyFill="1"/>
    <xf numFmtId="169" fontId="6" fillId="0" borderId="0" xfId="0" applyNumberFormat="1" applyFont="1" applyAlignment="1">
      <alignment horizontal="center"/>
    </xf>
    <xf numFmtId="169" fontId="6" fillId="2" borderId="0" xfId="0" applyNumberFormat="1" applyFont="1" applyFill="1" applyAlignment="1">
      <alignment horizontal="center"/>
    </xf>
    <xf numFmtId="167" fontId="8" fillId="0" borderId="1" xfId="0" applyNumberFormat="1" applyFont="1" applyFill="1" applyBorder="1" applyAlignment="1">
      <alignment horizontal="center" vertical="center"/>
    </xf>
    <xf numFmtId="0" fontId="3" fillId="0" borderId="0" xfId="0" applyFont="1" applyFill="1" applyBorder="1" applyAlignment="1" applyProtection="1">
      <alignment vertical="top"/>
      <protection locked="0"/>
    </xf>
    <xf numFmtId="0" fontId="7" fillId="0" borderId="0" xfId="0" applyFont="1" applyFill="1" applyBorder="1" applyAlignment="1">
      <alignment horizontal="center" vertical="top"/>
    </xf>
    <xf numFmtId="0" fontId="7" fillId="0" borderId="0" xfId="0" applyFont="1" applyFill="1" applyBorder="1" applyAlignment="1">
      <alignment horizontal="left" vertical="top"/>
    </xf>
    <xf numFmtId="0" fontId="7" fillId="0" borderId="0" xfId="0" applyFont="1" applyFill="1" applyBorder="1" applyAlignment="1">
      <alignment vertical="top" wrapText="1"/>
    </xf>
    <xf numFmtId="4" fontId="8" fillId="0" borderId="0" xfId="0" applyNumberFormat="1" applyFont="1" applyFill="1" applyBorder="1" applyAlignment="1">
      <alignment horizontal="center" vertical="top" wrapText="1"/>
    </xf>
    <xf numFmtId="0" fontId="7" fillId="0" borderId="0" xfId="0" applyFont="1" applyFill="1" applyBorder="1" applyAlignment="1">
      <alignment vertical="top"/>
    </xf>
    <xf numFmtId="0" fontId="2" fillId="0" borderId="0" xfId="0" applyFont="1" applyFill="1" applyBorder="1" applyAlignment="1" applyProtection="1">
      <alignment vertical="top"/>
      <protection locked="0"/>
    </xf>
    <xf numFmtId="0" fontId="0" fillId="0" borderId="0" xfId="0" applyFont="1" applyFill="1" applyBorder="1" applyAlignment="1">
      <alignment horizontal="center" vertical="top"/>
    </xf>
    <xf numFmtId="0" fontId="0" fillId="0" borderId="0" xfId="0" applyFont="1" applyFill="1" applyBorder="1" applyAlignment="1">
      <alignment horizontal="left" vertical="top"/>
    </xf>
    <xf numFmtId="0" fontId="0" fillId="0" borderId="0" xfId="0" applyFont="1" applyFill="1" applyBorder="1" applyAlignment="1">
      <alignment vertical="top"/>
    </xf>
    <xf numFmtId="4" fontId="5" fillId="0" borderId="0" xfId="0" applyNumberFormat="1" applyFont="1" applyFill="1" applyBorder="1" applyAlignment="1">
      <alignment horizontal="center" vertical="top" wrapText="1"/>
    </xf>
    <xf numFmtId="0" fontId="0" fillId="0" borderId="0" xfId="0" applyFont="1" applyFill="1" applyBorder="1" applyAlignment="1">
      <alignment vertical="top" wrapText="1"/>
    </xf>
    <xf numFmtId="0" fontId="5" fillId="0" borderId="0" xfId="0" applyFont="1" applyFill="1" applyBorder="1" applyAlignment="1">
      <alignment vertical="top" wrapText="1"/>
    </xf>
    <xf numFmtId="166" fontId="5" fillId="0" borderId="0" xfId="1" applyFont="1" applyFill="1" applyBorder="1" applyAlignment="1">
      <alignment vertical="top" wrapText="1"/>
    </xf>
    <xf numFmtId="0" fontId="6" fillId="0" borderId="0" xfId="0" applyFont="1" applyFill="1" applyBorder="1" applyAlignment="1" applyProtection="1">
      <alignment vertical="top"/>
      <protection locked="0"/>
    </xf>
    <xf numFmtId="0" fontId="8" fillId="0" borderId="0" xfId="0" applyFont="1" applyFill="1" applyBorder="1" applyAlignment="1">
      <alignment horizontal="center" vertical="top"/>
    </xf>
    <xf numFmtId="0" fontId="8" fillId="0" borderId="0" xfId="0" applyFont="1" applyFill="1" applyBorder="1" applyAlignment="1">
      <alignment vertical="top" wrapText="1"/>
    </xf>
    <xf numFmtId="0" fontId="8" fillId="0" borderId="0" xfId="0" applyFont="1" applyFill="1" applyBorder="1" applyAlignment="1">
      <alignment vertical="top"/>
    </xf>
    <xf numFmtId="0" fontId="6" fillId="0" borderId="4" xfId="0" applyFont="1" applyFill="1" applyBorder="1" applyAlignment="1" applyProtection="1">
      <alignment horizontal="left" vertical="top"/>
      <protection locked="0"/>
    </xf>
    <xf numFmtId="0" fontId="8" fillId="0" borderId="5" xfId="0" applyFont="1" applyFill="1" applyBorder="1" applyAlignment="1">
      <alignment horizontal="center" vertical="top"/>
    </xf>
    <xf numFmtId="0" fontId="8" fillId="0" borderId="5" xfId="0" applyFont="1" applyFill="1" applyBorder="1" applyAlignment="1">
      <alignment horizontal="left" vertical="top"/>
    </xf>
    <xf numFmtId="0" fontId="8" fillId="0" borderId="5" xfId="0" applyFont="1" applyFill="1" applyBorder="1" applyAlignment="1">
      <alignment vertical="top" wrapText="1"/>
    </xf>
    <xf numFmtId="4" fontId="8" fillId="0" borderId="5" xfId="0" applyNumberFormat="1" applyFont="1" applyFill="1" applyBorder="1" applyAlignment="1">
      <alignment horizontal="center" vertical="top" wrapText="1"/>
    </xf>
    <xf numFmtId="0" fontId="2" fillId="0" borderId="7" xfId="0" applyFont="1" applyFill="1" applyBorder="1" applyAlignment="1">
      <alignment horizontal="left" vertical="top"/>
    </xf>
    <xf numFmtId="0" fontId="3" fillId="0" borderId="7" xfId="0" applyFont="1" applyFill="1" applyBorder="1" applyAlignment="1">
      <alignment horizontal="left" vertical="top"/>
    </xf>
    <xf numFmtId="0" fontId="8" fillId="0" borderId="7" xfId="0" applyFont="1" applyFill="1" applyBorder="1" applyAlignment="1">
      <alignment vertical="top"/>
    </xf>
    <xf numFmtId="0" fontId="8" fillId="0" borderId="7" xfId="0" applyFont="1" applyFill="1" applyBorder="1" applyAlignment="1" applyProtection="1">
      <alignment horizontal="left" vertical="top"/>
      <protection locked="0"/>
    </xf>
    <xf numFmtId="0" fontId="6" fillId="0" borderId="7" xfId="0" applyFont="1" applyFill="1" applyBorder="1" applyAlignment="1" applyProtection="1">
      <alignment vertical="top"/>
      <protection locked="0"/>
    </xf>
    <xf numFmtId="0" fontId="6" fillId="0" borderId="0" xfId="0" applyFont="1" applyFill="1" applyBorder="1" applyAlignment="1">
      <alignment vertical="top"/>
    </xf>
    <xf numFmtId="166" fontId="8" fillId="0" borderId="0" xfId="1" applyFont="1" applyFill="1" applyBorder="1" applyAlignment="1">
      <alignment vertical="top"/>
    </xf>
    <xf numFmtId="0" fontId="10" fillId="0" borderId="0" xfId="0" applyFont="1" applyFill="1" applyBorder="1" applyAlignment="1">
      <alignment vertical="top"/>
    </xf>
    <xf numFmtId="0" fontId="16" fillId="0" borderId="0" xfId="0" applyFont="1" applyFill="1" applyBorder="1" applyAlignment="1">
      <alignment vertical="top"/>
    </xf>
    <xf numFmtId="166" fontId="8" fillId="0" borderId="0" xfId="0" applyNumberFormat="1" applyFont="1" applyFill="1" applyBorder="1" applyAlignment="1">
      <alignment vertical="top"/>
    </xf>
    <xf numFmtId="0" fontId="27" fillId="0" borderId="0" xfId="0" applyFont="1" applyFill="1" applyBorder="1" applyAlignment="1">
      <alignment vertical="top"/>
    </xf>
    <xf numFmtId="43" fontId="8" fillId="0" borderId="0" xfId="0" applyNumberFormat="1" applyFont="1" applyFill="1" applyBorder="1" applyAlignment="1">
      <alignment vertical="top"/>
    </xf>
    <xf numFmtId="0" fontId="5" fillId="0" borderId="0" xfId="0" applyFont="1" applyFill="1" applyBorder="1" applyAlignment="1">
      <alignment vertical="top"/>
    </xf>
    <xf numFmtId="4" fontId="5" fillId="0" borderId="0" xfId="0" applyNumberFormat="1" applyFont="1" applyFill="1" applyBorder="1" applyAlignment="1">
      <alignment vertical="top"/>
    </xf>
    <xf numFmtId="164" fontId="8" fillId="0" borderId="0" xfId="0" applyNumberFormat="1" applyFont="1" applyBorder="1"/>
    <xf numFmtId="164" fontId="8" fillId="0" borderId="0" xfId="0" applyNumberFormat="1" applyFont="1" applyFill="1" applyBorder="1" applyAlignment="1"/>
    <xf numFmtId="0" fontId="5" fillId="0" borderId="0" xfId="0" applyFont="1" applyFill="1" applyBorder="1" applyAlignment="1">
      <alignment horizontal="center" vertical="top"/>
    </xf>
    <xf numFmtId="167" fontId="7" fillId="0" borderId="0" xfId="0" applyNumberFormat="1" applyFont="1" applyFill="1" applyBorder="1" applyAlignment="1">
      <alignment horizontal="center" vertical="top"/>
    </xf>
    <xf numFmtId="167" fontId="0" fillId="0" borderId="0" xfId="0" applyNumberFormat="1" applyFont="1" applyFill="1" applyBorder="1" applyAlignment="1">
      <alignment horizontal="center" vertical="top"/>
    </xf>
    <xf numFmtId="167" fontId="8" fillId="0" borderId="0" xfId="0" applyNumberFormat="1" applyFont="1" applyFill="1" applyBorder="1" applyAlignment="1">
      <alignment horizontal="center" vertical="top"/>
    </xf>
    <xf numFmtId="167" fontId="8" fillId="0" borderId="5" xfId="0" applyNumberFormat="1" applyFont="1" applyFill="1" applyBorder="1" applyAlignment="1">
      <alignment horizontal="center" vertical="top"/>
    </xf>
    <xf numFmtId="167" fontId="5" fillId="0" borderId="0" xfId="0" applyNumberFormat="1" applyFont="1" applyFill="1" applyBorder="1" applyAlignment="1">
      <alignment horizontal="center" vertical="top"/>
    </xf>
    <xf numFmtId="4" fontId="6" fillId="0" borderId="1" xfId="0" applyNumberFormat="1" applyFont="1" applyFill="1" applyBorder="1" applyAlignment="1">
      <alignment horizontal="center" vertical="center"/>
    </xf>
    <xf numFmtId="0" fontId="6" fillId="0" borderId="0" xfId="0" applyFont="1" applyFill="1" applyBorder="1" applyAlignment="1">
      <alignment vertical="center"/>
    </xf>
    <xf numFmtId="167" fontId="4" fillId="0" borderId="6" xfId="0" applyNumberFormat="1" applyFont="1" applyFill="1" applyBorder="1" applyAlignment="1">
      <alignment horizontal="center" vertical="center" wrapText="1"/>
    </xf>
    <xf numFmtId="166" fontId="8" fillId="0" borderId="0" xfId="1" applyFont="1" applyFill="1" applyBorder="1" applyAlignment="1">
      <alignment vertical="center"/>
    </xf>
    <xf numFmtId="4" fontId="26" fillId="0" borderId="0" xfId="0" applyNumberFormat="1" applyFont="1" applyFill="1"/>
    <xf numFmtId="14" fontId="26" fillId="0" borderId="0" xfId="0" applyNumberFormat="1" applyFont="1" applyFill="1"/>
    <xf numFmtId="0" fontId="0" fillId="0" borderId="3" xfId="0" applyFont="1" applyFill="1" applyBorder="1" applyAlignment="1">
      <alignment vertical="top" wrapText="1"/>
    </xf>
    <xf numFmtId="0" fontId="7" fillId="0" borderId="3" xfId="0" applyFont="1" applyFill="1" applyBorder="1" applyAlignment="1">
      <alignment vertical="top" wrapText="1"/>
    </xf>
    <xf numFmtId="0" fontId="8" fillId="0" borderId="3" xfId="0" applyFont="1" applyFill="1" applyBorder="1" applyAlignment="1">
      <alignment vertical="top" wrapText="1"/>
    </xf>
    <xf numFmtId="0" fontId="6" fillId="0" borderId="6" xfId="0" applyFont="1" applyFill="1" applyBorder="1" applyAlignment="1" applyProtection="1">
      <alignment horizontal="center" vertical="center"/>
      <protection locked="0"/>
    </xf>
    <xf numFmtId="0" fontId="27" fillId="0" borderId="0" xfId="0" applyFont="1" applyFill="1" applyBorder="1" applyAlignment="1">
      <alignment horizontal="center" vertical="top"/>
    </xf>
    <xf numFmtId="0" fontId="6" fillId="0" borderId="0" xfId="0" applyFont="1" applyFill="1" applyBorder="1" applyAlignment="1">
      <alignment horizontal="center" vertical="center" wrapText="1"/>
    </xf>
    <xf numFmtId="0" fontId="10" fillId="0" borderId="0" xfId="0" applyFont="1" applyFill="1" applyBorder="1" applyAlignment="1">
      <alignment vertical="center" wrapText="1"/>
    </xf>
    <xf numFmtId="167" fontId="5" fillId="0" borderId="1" xfId="0" applyNumberFormat="1" applyFont="1" applyFill="1" applyBorder="1" applyAlignment="1" applyProtection="1">
      <alignment horizontal="center" vertical="center"/>
      <protection locked="0"/>
    </xf>
    <xf numFmtId="166" fontId="10" fillId="0" borderId="0" xfId="1" applyFont="1" applyFill="1" applyBorder="1" applyAlignment="1">
      <alignment vertical="center"/>
    </xf>
    <xf numFmtId="0" fontId="4" fillId="0" borderId="14"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8" fillId="0" borderId="5"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28" fillId="0" borderId="0" xfId="0" applyFont="1" applyFill="1" applyBorder="1" applyAlignment="1">
      <alignment horizontal="center" vertical="center"/>
    </xf>
    <xf numFmtId="4" fontId="6" fillId="0" borderId="14" xfId="0" applyNumberFormat="1" applyFont="1" applyFill="1" applyBorder="1" applyAlignment="1">
      <alignment horizontal="center" vertical="center"/>
    </xf>
    <xf numFmtId="4" fontId="6" fillId="0" borderId="1" xfId="0" applyNumberFormat="1" applyFont="1" applyFill="1" applyBorder="1" applyAlignment="1" applyProtection="1">
      <alignment horizontal="center" vertical="center" wrapText="1"/>
      <protection locked="0"/>
    </xf>
    <xf numFmtId="0" fontId="8" fillId="0" borderId="15" xfId="0" applyFont="1" applyFill="1" applyBorder="1" applyAlignment="1">
      <alignment vertical="top" wrapText="1"/>
    </xf>
    <xf numFmtId="0" fontId="5" fillId="0" borderId="0" xfId="0" applyFont="1" applyFill="1" applyBorder="1" applyAlignment="1">
      <alignment horizontal="center" vertical="center" wrapText="1"/>
    </xf>
    <xf numFmtId="0" fontId="5" fillId="0" borderId="0" xfId="0" applyFont="1" applyFill="1" applyBorder="1" applyAlignment="1" applyProtection="1">
      <alignment horizontal="center" vertical="center" wrapText="1"/>
      <protection locked="0"/>
    </xf>
    <xf numFmtId="0" fontId="16" fillId="0" borderId="0" xfId="0" applyFont="1" applyFill="1" applyAlignment="1">
      <alignment wrapText="1"/>
    </xf>
    <xf numFmtId="174" fontId="8" fillId="0" borderId="0" xfId="2" applyNumberFormat="1" applyFont="1" applyFill="1" applyBorder="1" applyAlignment="1">
      <alignment horizontal="center" vertical="center" wrapText="1"/>
    </xf>
    <xf numFmtId="174" fontId="6" fillId="0" borderId="0" xfId="2" applyNumberFormat="1" applyFont="1" applyFill="1" applyBorder="1" applyAlignment="1">
      <alignment horizontal="center" vertical="center" wrapText="1"/>
    </xf>
    <xf numFmtId="174" fontId="0" fillId="0" borderId="0" xfId="2" applyNumberFormat="1" applyFont="1" applyFill="1" applyBorder="1" applyAlignment="1">
      <alignment horizontal="center" vertical="center" wrapText="1"/>
    </xf>
    <xf numFmtId="174" fontId="7" fillId="0" borderId="0" xfId="2" applyNumberFormat="1" applyFont="1" applyFill="1" applyBorder="1" applyAlignment="1">
      <alignment horizontal="center" vertical="center" wrapText="1"/>
    </xf>
    <xf numFmtId="174" fontId="10" fillId="0" borderId="0" xfId="2" applyNumberFormat="1" applyFont="1" applyBorder="1" applyAlignment="1">
      <alignment horizontal="center" vertical="center" wrapText="1"/>
    </xf>
    <xf numFmtId="174" fontId="0" fillId="0" borderId="0" xfId="2" applyNumberFormat="1" applyFont="1" applyAlignment="1">
      <alignment horizontal="center" vertical="center" wrapText="1"/>
    </xf>
    <xf numFmtId="0" fontId="30" fillId="0" borderId="0" xfId="0" applyFont="1" applyAlignment="1">
      <alignment horizontal="center"/>
    </xf>
    <xf numFmtId="0" fontId="15" fillId="0" borderId="19" xfId="0" applyFont="1" applyBorder="1" applyAlignment="1">
      <alignment horizontal="center" wrapText="1"/>
    </xf>
    <xf numFmtId="0" fontId="15" fillId="0" borderId="20" xfId="0" applyFont="1" applyBorder="1"/>
    <xf numFmtId="0" fontId="15" fillId="7" borderId="21" xfId="0" applyFont="1" applyFill="1" applyBorder="1"/>
    <xf numFmtId="1" fontId="0" fillId="0" borderId="22" xfId="0" quotePrefix="1" applyNumberFormat="1" applyBorder="1"/>
    <xf numFmtId="4" fontId="0" fillId="0" borderId="23" xfId="0" applyNumberFormat="1" applyBorder="1"/>
    <xf numFmtId="43" fontId="0" fillId="7" borderId="24" xfId="2" applyFont="1" applyFill="1" applyBorder="1"/>
    <xf numFmtId="1" fontId="0" fillId="0" borderId="25" xfId="0" quotePrefix="1" applyNumberFormat="1" applyBorder="1"/>
    <xf numFmtId="169" fontId="0" fillId="0" borderId="26" xfId="0" applyNumberFormat="1" applyBorder="1"/>
    <xf numFmtId="169" fontId="0" fillId="0" borderId="27" xfId="0" applyNumberFormat="1" applyBorder="1"/>
    <xf numFmtId="169" fontId="0" fillId="7" borderId="24" xfId="0" applyNumberFormat="1" applyFill="1" applyBorder="1"/>
    <xf numFmtId="169" fontId="0" fillId="0" borderId="28" xfId="0" applyNumberFormat="1" applyBorder="1"/>
    <xf numFmtId="1" fontId="0" fillId="0" borderId="29" xfId="0" applyNumberFormat="1" applyBorder="1"/>
    <xf numFmtId="169" fontId="0" fillId="0" borderId="30" xfId="0" applyNumberFormat="1" applyBorder="1"/>
    <xf numFmtId="169" fontId="0" fillId="0" borderId="31" xfId="0" applyNumberFormat="1" applyBorder="1"/>
    <xf numFmtId="169" fontId="0" fillId="0" borderId="32" xfId="0" applyNumberFormat="1" applyBorder="1"/>
    <xf numFmtId="0" fontId="15" fillId="0" borderId="33" xfId="0" applyFont="1" applyBorder="1"/>
    <xf numFmtId="0" fontId="15" fillId="0" borderId="34" xfId="0" applyFont="1" applyBorder="1"/>
    <xf numFmtId="169" fontId="15" fillId="0" borderId="35" xfId="0" applyNumberFormat="1" applyFont="1" applyBorder="1"/>
    <xf numFmtId="169" fontId="15" fillId="7" borderId="36" xfId="0" applyNumberFormat="1" applyFont="1" applyFill="1" applyBorder="1"/>
    <xf numFmtId="0" fontId="15" fillId="0" borderId="37" xfId="0" applyFont="1" applyBorder="1"/>
    <xf numFmtId="0" fontId="16" fillId="0" borderId="0" xfId="0" applyFont="1" applyFill="1" applyAlignment="1">
      <alignment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left" vertical="center"/>
    </xf>
    <xf numFmtId="0" fontId="8" fillId="0" borderId="0" xfId="0" applyFont="1" applyFill="1" applyBorder="1" applyAlignment="1">
      <alignment horizontal="left" vertical="center"/>
    </xf>
    <xf numFmtId="0" fontId="7" fillId="0" borderId="0" xfId="0" applyFont="1" applyFill="1" applyBorder="1" applyAlignment="1">
      <alignment horizontal="center" vertical="center"/>
    </xf>
    <xf numFmtId="0" fontId="5" fillId="0" borderId="13" xfId="0" applyFont="1" applyFill="1" applyBorder="1" applyAlignment="1">
      <alignment horizontal="center" vertical="center"/>
    </xf>
    <xf numFmtId="0" fontId="7" fillId="0" borderId="0" xfId="0" applyFont="1" applyFill="1" applyBorder="1" applyAlignment="1">
      <alignment vertical="center" wrapText="1"/>
    </xf>
    <xf numFmtId="0" fontId="0" fillId="0" borderId="0" xfId="0" applyFont="1" applyFill="1" applyBorder="1" applyAlignment="1">
      <alignment vertical="center" wrapText="1"/>
    </xf>
    <xf numFmtId="0" fontId="8" fillId="0" borderId="11"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4" fillId="0" borderId="0" xfId="0"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0" fontId="5" fillId="0" borderId="0" xfId="0" applyFont="1" applyAlignment="1">
      <alignment horizontal="center" vertical="center"/>
    </xf>
    <xf numFmtId="166" fontId="5" fillId="0" borderId="1" xfId="0" applyNumberFormat="1" applyFont="1" applyFill="1" applyBorder="1" applyAlignment="1">
      <alignment horizontal="center" vertical="center"/>
    </xf>
    <xf numFmtId="166" fontId="8" fillId="8" borderId="0" xfId="1" applyFont="1" applyFill="1" applyBorder="1" applyAlignment="1">
      <alignment horizontal="center" vertical="center" wrapText="1"/>
    </xf>
    <xf numFmtId="0" fontId="7" fillId="6" borderId="0" xfId="0" applyFont="1" applyFill="1" applyBorder="1" applyAlignment="1">
      <alignment horizontal="center" vertical="top"/>
    </xf>
    <xf numFmtId="0" fontId="0" fillId="6" borderId="0" xfId="0" applyFont="1" applyFill="1" applyBorder="1" applyAlignment="1">
      <alignment horizontal="center" vertical="top"/>
    </xf>
    <xf numFmtId="0" fontId="8" fillId="6" borderId="0" xfId="0" applyFont="1" applyFill="1" applyBorder="1" applyAlignment="1">
      <alignment horizontal="center" vertical="top"/>
    </xf>
    <xf numFmtId="0" fontId="8" fillId="6" borderId="5" xfId="0" applyFont="1" applyFill="1" applyBorder="1" applyAlignment="1">
      <alignment horizontal="center" vertical="top"/>
    </xf>
    <xf numFmtId="0" fontId="8" fillId="6" borderId="0" xfId="0" applyFont="1" applyFill="1" applyBorder="1" applyAlignment="1">
      <alignment vertical="top"/>
    </xf>
    <xf numFmtId="0" fontId="6" fillId="6" borderId="14" xfId="0" applyFont="1" applyFill="1" applyBorder="1" applyAlignment="1" applyProtection="1">
      <alignment horizontal="center" vertical="center"/>
      <protection locked="0"/>
    </xf>
    <xf numFmtId="0" fontId="5" fillId="6" borderId="0" xfId="0" applyFont="1" applyFill="1" applyBorder="1" applyAlignment="1">
      <alignment vertical="top"/>
    </xf>
    <xf numFmtId="0" fontId="28" fillId="6" borderId="0" xfId="0" applyFont="1" applyFill="1" applyBorder="1" applyAlignment="1">
      <alignment vertical="top"/>
    </xf>
    <xf numFmtId="4" fontId="0" fillId="0" borderId="38" xfId="0" applyNumberFormat="1" applyBorder="1"/>
    <xf numFmtId="169" fontId="0" fillId="0" borderId="38" xfId="0" applyNumberFormat="1" applyBorder="1"/>
    <xf numFmtId="169" fontId="0" fillId="0" borderId="39" xfId="0" applyNumberFormat="1" applyBorder="1"/>
    <xf numFmtId="169" fontId="15" fillId="0" borderId="33" xfId="0" applyNumberFormat="1" applyFont="1" applyBorder="1"/>
    <xf numFmtId="0" fontId="6" fillId="0" borderId="14" xfId="0" applyFont="1" applyFill="1" applyBorder="1" applyAlignment="1" applyProtection="1">
      <alignment horizontal="center" vertical="center" wrapText="1"/>
      <protection locked="0"/>
    </xf>
    <xf numFmtId="166" fontId="8" fillId="6" borderId="1" xfId="1" applyFont="1" applyFill="1" applyBorder="1" applyAlignment="1">
      <alignment horizontal="center" vertical="center" wrapText="1"/>
    </xf>
    <xf numFmtId="0" fontId="8" fillId="0" borderId="0" xfId="0" applyFont="1" applyFill="1" applyAlignment="1">
      <alignment wrapText="1"/>
    </xf>
    <xf numFmtId="0" fontId="6" fillId="0" borderId="0" xfId="0" applyFont="1" applyFill="1" applyAlignment="1">
      <alignment horizontal="right" wrapText="1"/>
    </xf>
    <xf numFmtId="0" fontId="8" fillId="0" borderId="0" xfId="0" applyFont="1" applyFill="1" applyAlignment="1">
      <alignment horizontal="right" wrapText="1"/>
    </xf>
    <xf numFmtId="0" fontId="8" fillId="0" borderId="0" xfId="0" applyFont="1" applyFill="1" applyAlignment="1">
      <alignment horizontal="right"/>
    </xf>
    <xf numFmtId="0" fontId="5" fillId="0" borderId="0" xfId="0" applyFont="1" applyFill="1" applyAlignment="1">
      <alignment horizontal="center" vertical="center"/>
    </xf>
    <xf numFmtId="166" fontId="8" fillId="0" borderId="0" xfId="1" applyFont="1" applyFill="1" applyBorder="1" applyAlignment="1">
      <alignment horizontal="center" vertical="center" wrapText="1"/>
    </xf>
    <xf numFmtId="166" fontId="8" fillId="0" borderId="1" xfId="1" applyFont="1" applyFill="1" applyBorder="1" applyAlignment="1">
      <alignment horizontal="center" vertical="center" wrapText="1"/>
    </xf>
    <xf numFmtId="0" fontId="10" fillId="0" borderId="0" xfId="0" applyFont="1" applyFill="1" applyBorder="1" applyAlignment="1">
      <alignment horizontal="center" vertical="center" wrapText="1"/>
    </xf>
    <xf numFmtId="0" fontId="5" fillId="0" borderId="1" xfId="0" applyFont="1" applyFill="1" applyBorder="1" applyAlignment="1">
      <alignment vertical="top"/>
    </xf>
    <xf numFmtId="0" fontId="6" fillId="0" borderId="41" xfId="0" applyFont="1" applyFill="1" applyBorder="1" applyAlignment="1" applyProtection="1">
      <alignment horizontal="left" vertical="center" indent="1"/>
      <protection locked="0"/>
    </xf>
    <xf numFmtId="0" fontId="8" fillId="0" borderId="42" xfId="0" applyFont="1" applyFill="1" applyBorder="1" applyAlignment="1">
      <alignment horizontal="center"/>
    </xf>
    <xf numFmtId="0" fontId="8" fillId="0" borderId="42" xfId="0" applyFont="1" applyFill="1" applyBorder="1" applyAlignment="1">
      <alignment horizontal="center" vertical="center"/>
    </xf>
    <xf numFmtId="0" fontId="8" fillId="0" borderId="42" xfId="0" applyFont="1" applyFill="1" applyBorder="1" applyAlignment="1">
      <alignment horizontal="left"/>
    </xf>
    <xf numFmtId="0" fontId="8" fillId="0" borderId="42" xfId="0" applyFont="1" applyFill="1" applyBorder="1" applyAlignment="1">
      <alignment wrapText="1"/>
    </xf>
    <xf numFmtId="0" fontId="8" fillId="0" borderId="43" xfId="0" applyFont="1" applyFill="1" applyBorder="1" applyAlignment="1">
      <alignment horizontal="center" wrapText="1"/>
    </xf>
    <xf numFmtId="0" fontId="6" fillId="0" borderId="40" xfId="0" applyFont="1" applyFill="1" applyBorder="1" applyAlignment="1" applyProtection="1">
      <alignment horizontal="center" vertical="center" wrapText="1"/>
      <protection locked="0"/>
    </xf>
    <xf numFmtId="0" fontId="6" fillId="0" borderId="40" xfId="0" applyFont="1" applyFill="1" applyBorder="1" applyAlignment="1" applyProtection="1">
      <alignment horizontal="left" vertical="center" wrapText="1"/>
      <protection locked="0"/>
    </xf>
    <xf numFmtId="4" fontId="6" fillId="0" borderId="40" xfId="0" applyNumberFormat="1" applyFont="1" applyFill="1" applyBorder="1" applyAlignment="1">
      <alignment horizontal="center" vertical="center" wrapText="1"/>
    </xf>
    <xf numFmtId="174" fontId="6" fillId="0" borderId="47" xfId="2" applyNumberFormat="1" applyFont="1" applyFill="1" applyBorder="1" applyAlignment="1">
      <alignment horizontal="center" vertical="center" wrapText="1"/>
    </xf>
    <xf numFmtId="0" fontId="8" fillId="0" borderId="40" xfId="0" applyFont="1" applyFill="1" applyBorder="1" applyAlignment="1">
      <alignment horizontal="center" vertical="center"/>
    </xf>
    <xf numFmtId="0" fontId="5" fillId="0" borderId="40" xfId="0" applyFont="1" applyFill="1" applyBorder="1" applyAlignment="1">
      <alignment horizontal="center"/>
    </xf>
    <xf numFmtId="0" fontId="5" fillId="0" borderId="40" xfId="0" applyFont="1" applyFill="1" applyBorder="1" applyAlignment="1">
      <alignment horizontal="center" vertical="center"/>
    </xf>
    <xf numFmtId="0" fontId="5" fillId="0" borderId="46" xfId="0" applyFont="1" applyFill="1" applyBorder="1" applyAlignment="1">
      <alignment horizontal="center" vertical="center" wrapText="1"/>
    </xf>
    <xf numFmtId="167" fontId="5" fillId="0" borderId="40" xfId="0" applyNumberFormat="1" applyFont="1" applyFill="1" applyBorder="1" applyAlignment="1">
      <alignment horizontal="center"/>
    </xf>
    <xf numFmtId="166" fontId="5" fillId="0" borderId="40" xfId="1" applyFont="1" applyFill="1" applyBorder="1" applyAlignment="1">
      <alignment horizontal="center" vertical="center"/>
    </xf>
    <xf numFmtId="174" fontId="5" fillId="0" borderId="40" xfId="2" applyNumberFormat="1" applyFont="1" applyFill="1" applyBorder="1" applyAlignment="1">
      <alignment horizontal="center" vertical="center" wrapText="1"/>
    </xf>
    <xf numFmtId="0" fontId="5" fillId="0" borderId="46" xfId="0" applyFont="1" applyFill="1" applyBorder="1" applyAlignment="1">
      <alignment horizontal="center" vertical="center"/>
    </xf>
    <xf numFmtId="0" fontId="8" fillId="3" borderId="40" xfId="0" applyFont="1" applyFill="1" applyBorder="1" applyAlignment="1" applyProtection="1">
      <alignment horizontal="center" vertical="center"/>
      <protection locked="0"/>
    </xf>
    <xf numFmtId="167" fontId="5" fillId="0" borderId="40" xfId="0" applyNumberFormat="1" applyFont="1" applyFill="1" applyBorder="1" applyAlignment="1">
      <alignment horizontal="center" wrapText="1"/>
    </xf>
    <xf numFmtId="0" fontId="8" fillId="0" borderId="40" xfId="0" applyFont="1" applyFill="1" applyBorder="1" applyAlignment="1" applyProtection="1">
      <alignment horizontal="center" vertical="center"/>
      <protection locked="0"/>
    </xf>
    <xf numFmtId="0" fontId="5" fillId="3" borderId="40" xfId="0" applyFont="1" applyFill="1" applyBorder="1" applyAlignment="1">
      <alignment horizontal="center"/>
    </xf>
    <xf numFmtId="0" fontId="5" fillId="0" borderId="40" xfId="0" applyFont="1" applyFill="1" applyBorder="1" applyAlignment="1">
      <alignment horizontal="center" vertical="center" wrapText="1"/>
    </xf>
    <xf numFmtId="0" fontId="8" fillId="0" borderId="40" xfId="0" applyFont="1" applyFill="1" applyBorder="1" applyAlignment="1">
      <alignment horizontal="center"/>
    </xf>
    <xf numFmtId="0" fontId="8" fillId="0" borderId="46" xfId="0" applyFont="1" applyFill="1" applyBorder="1" applyAlignment="1">
      <alignment horizontal="center" vertical="center" wrapText="1"/>
    </xf>
    <xf numFmtId="167" fontId="8" fillId="0" borderId="40" xfId="0" applyNumberFormat="1" applyFont="1" applyFill="1" applyBorder="1" applyAlignment="1">
      <alignment horizontal="center"/>
    </xf>
    <xf numFmtId="167" fontId="8" fillId="0" borderId="40" xfId="0" applyNumberFormat="1" applyFont="1" applyFill="1" applyBorder="1" applyAlignment="1">
      <alignment horizontal="center" wrapText="1"/>
    </xf>
    <xf numFmtId="0" fontId="8" fillId="0" borderId="40" xfId="0" applyFont="1" applyFill="1" applyBorder="1" applyAlignment="1" applyProtection="1">
      <alignment horizontal="center" vertical="center" wrapText="1"/>
      <protection locked="0"/>
    </xf>
    <xf numFmtId="0" fontId="8" fillId="0" borderId="46" xfId="0" applyFont="1" applyFill="1" applyBorder="1" applyAlignment="1" applyProtection="1">
      <alignment horizontal="center" vertical="center"/>
      <protection locked="0"/>
    </xf>
    <xf numFmtId="168" fontId="20" fillId="0" borderId="40" xfId="0" applyNumberFormat="1" applyFont="1" applyFill="1" applyBorder="1" applyAlignment="1">
      <alignment vertical="center"/>
    </xf>
    <xf numFmtId="4" fontId="5" fillId="0" borderId="40" xfId="0" applyNumberFormat="1" applyFont="1" applyFill="1" applyBorder="1" applyAlignment="1">
      <alignment horizontal="center"/>
    </xf>
    <xf numFmtId="4" fontId="5" fillId="0" borderId="40" xfId="0" applyNumberFormat="1" applyFont="1" applyFill="1" applyBorder="1"/>
    <xf numFmtId="4" fontId="5" fillId="0" borderId="40" xfId="0" applyNumberFormat="1" applyFont="1" applyFill="1" applyBorder="1" applyAlignment="1">
      <alignment vertical="center"/>
    </xf>
    <xf numFmtId="0" fontId="0" fillId="0" borderId="40" xfId="0" applyBorder="1"/>
    <xf numFmtId="173" fontId="8" fillId="0" borderId="40" xfId="0" applyNumberFormat="1" applyFont="1" applyFill="1" applyBorder="1" applyAlignment="1" applyProtection="1">
      <alignment horizontal="center" vertical="center" wrapText="1"/>
      <protection locked="0"/>
    </xf>
    <xf numFmtId="0" fontId="20" fillId="0" borderId="40" xfId="0" applyFont="1" applyFill="1" applyBorder="1" applyAlignment="1">
      <alignment horizontal="center" vertical="center" wrapText="1"/>
    </xf>
    <xf numFmtId="0" fontId="5" fillId="0" borderId="47" xfId="0" applyFont="1" applyFill="1" applyBorder="1" applyAlignment="1">
      <alignment horizontal="center"/>
    </xf>
    <xf numFmtId="0" fontId="5" fillId="0" borderId="47" xfId="0" applyFont="1" applyFill="1" applyBorder="1" applyAlignment="1">
      <alignment horizontal="center" vertical="center"/>
    </xf>
    <xf numFmtId="0" fontId="5" fillId="0" borderId="47" xfId="0" applyFont="1" applyFill="1" applyBorder="1" applyAlignment="1">
      <alignment horizontal="center" vertical="center" wrapText="1"/>
    </xf>
    <xf numFmtId="0" fontId="8" fillId="0" borderId="47" xfId="0" applyFont="1" applyFill="1" applyBorder="1" applyAlignment="1" applyProtection="1">
      <alignment horizontal="center" vertical="center"/>
      <protection locked="0"/>
    </xf>
    <xf numFmtId="0" fontId="0" fillId="0" borderId="40" xfId="0" applyFill="1" applyBorder="1"/>
    <xf numFmtId="14" fontId="8" fillId="0" borderId="40" xfId="0" applyNumberFormat="1" applyFont="1" applyFill="1" applyBorder="1" applyAlignment="1" applyProtection="1">
      <alignment horizontal="center" vertical="center"/>
      <protection locked="0"/>
    </xf>
    <xf numFmtId="0" fontId="5" fillId="0" borderId="40" xfId="0" applyFont="1" applyFill="1" applyBorder="1"/>
    <xf numFmtId="0" fontId="8" fillId="0" borderId="40" xfId="0" applyFont="1" applyFill="1" applyBorder="1" applyAlignment="1" applyProtection="1">
      <alignment horizontal="center"/>
      <protection locked="0"/>
    </xf>
    <xf numFmtId="168" fontId="20" fillId="0" borderId="47" xfId="0" applyNumberFormat="1" applyFont="1" applyFill="1" applyBorder="1" applyAlignment="1">
      <alignment vertical="center"/>
    </xf>
    <xf numFmtId="174" fontId="5" fillId="0" borderId="47" xfId="2" applyNumberFormat="1" applyFont="1" applyFill="1" applyBorder="1" applyAlignment="1">
      <alignment horizontal="center" vertical="center" wrapText="1"/>
    </xf>
    <xf numFmtId="4" fontId="5" fillId="0" borderId="40" xfId="0" applyNumberFormat="1" applyFont="1" applyFill="1" applyBorder="1" applyAlignment="1">
      <alignment horizontal="center" vertical="center"/>
    </xf>
    <xf numFmtId="173" fontId="8" fillId="0" borderId="40" xfId="0" applyNumberFormat="1" applyFont="1" applyFill="1" applyBorder="1" applyAlignment="1" applyProtection="1">
      <alignment horizontal="center" wrapText="1"/>
      <protection locked="0"/>
    </xf>
    <xf numFmtId="0" fontId="20" fillId="0" borderId="40" xfId="0" applyFont="1" applyFill="1" applyBorder="1" applyAlignment="1">
      <alignment horizontal="center" wrapText="1"/>
    </xf>
    <xf numFmtId="4" fontId="5" fillId="0" borderId="40" xfId="0" applyNumberFormat="1" applyFont="1" applyFill="1" applyBorder="1" applyAlignment="1"/>
    <xf numFmtId="0" fontId="8" fillId="0" borderId="46" xfId="0" applyFont="1" applyFill="1" applyBorder="1" applyAlignment="1" applyProtection="1">
      <alignment horizontal="center" vertical="center" wrapText="1"/>
      <protection locked="0"/>
    </xf>
    <xf numFmtId="0" fontId="8" fillId="0" borderId="45" xfId="0" applyFont="1" applyFill="1" applyBorder="1" applyAlignment="1" applyProtection="1">
      <alignment horizontal="center" vertical="center" wrapText="1"/>
      <protection locked="0"/>
    </xf>
    <xf numFmtId="4" fontId="20" fillId="0" borderId="40" xfId="0" applyNumberFormat="1" applyFont="1" applyFill="1" applyBorder="1" applyAlignment="1">
      <alignment horizontal="center" vertical="center" wrapText="1"/>
    </xf>
    <xf numFmtId="0" fontId="8" fillId="0" borderId="40" xfId="0" applyFont="1" applyFill="1" applyBorder="1" applyAlignment="1"/>
    <xf numFmtId="0" fontId="8" fillId="0" borderId="47" xfId="0" applyFont="1" applyFill="1" applyBorder="1" applyAlignment="1" applyProtection="1">
      <alignment horizontal="center" vertical="center" wrapText="1"/>
      <protection locked="0"/>
    </xf>
    <xf numFmtId="0" fontId="5" fillId="0" borderId="40" xfId="0" applyFont="1" applyFill="1" applyBorder="1" applyAlignment="1">
      <alignment vertical="center"/>
    </xf>
    <xf numFmtId="4" fontId="8" fillId="0" borderId="40" xfId="0" applyNumberFormat="1" applyFont="1" applyFill="1" applyBorder="1" applyAlignment="1">
      <alignment horizontal="center" vertical="center"/>
    </xf>
    <xf numFmtId="0" fontId="8" fillId="0" borderId="40" xfId="0" applyFont="1" applyFill="1" applyBorder="1" applyAlignment="1">
      <alignment vertical="center"/>
    </xf>
    <xf numFmtId="17" fontId="8" fillId="0" borderId="40" xfId="0" applyNumberFormat="1" applyFont="1" applyFill="1" applyBorder="1" applyAlignment="1" applyProtection="1">
      <alignment horizontal="center"/>
      <protection locked="0"/>
    </xf>
    <xf numFmtId="0" fontId="8" fillId="0" borderId="40" xfId="0" applyFont="1" applyFill="1" applyBorder="1" applyAlignment="1">
      <alignment horizontal="center" vertical="center" wrapText="1"/>
    </xf>
    <xf numFmtId="0" fontId="8" fillId="0" borderId="46" xfId="0" applyFont="1" applyFill="1" applyBorder="1" applyAlignment="1">
      <alignment horizontal="center" vertical="center"/>
    </xf>
    <xf numFmtId="0" fontId="8" fillId="0" borderId="40" xfId="0" applyNumberFormat="1" applyFont="1" applyFill="1" applyBorder="1" applyAlignment="1" applyProtection="1">
      <alignment horizontal="center" vertical="center"/>
      <protection locked="0"/>
    </xf>
    <xf numFmtId="0" fontId="8" fillId="0" borderId="44" xfId="0" applyFont="1" applyFill="1" applyBorder="1" applyAlignment="1">
      <alignment horizontal="center" vertical="center" wrapText="1"/>
    </xf>
    <xf numFmtId="0" fontId="5" fillId="0" borderId="40" xfId="0" applyFont="1" applyFill="1" applyBorder="1" applyAlignment="1" applyProtection="1">
      <alignment horizontal="center" vertical="center"/>
      <protection locked="0"/>
    </xf>
    <xf numFmtId="167" fontId="8" fillId="0" borderId="40" xfId="0" applyNumberFormat="1" applyFont="1" applyFill="1" applyBorder="1" applyAlignment="1" applyProtection="1">
      <alignment horizontal="center" vertical="center"/>
      <protection locked="0"/>
    </xf>
    <xf numFmtId="173" fontId="5" fillId="0" borderId="40" xfId="0" applyNumberFormat="1" applyFont="1" applyFill="1" applyBorder="1" applyAlignment="1" applyProtection="1">
      <alignment horizontal="center" vertical="center" wrapText="1"/>
      <protection locked="0"/>
    </xf>
    <xf numFmtId="4" fontId="8" fillId="0" borderId="40" xfId="0" applyNumberFormat="1" applyFont="1" applyFill="1" applyBorder="1"/>
    <xf numFmtId="4" fontId="8" fillId="0" borderId="40" xfId="0" applyNumberFormat="1" applyFont="1" applyFill="1" applyBorder="1" applyAlignment="1">
      <alignment vertical="center"/>
    </xf>
    <xf numFmtId="4" fontId="25" fillId="0" borderId="40" xfId="0" applyNumberFormat="1" applyFont="1" applyFill="1" applyBorder="1"/>
    <xf numFmtId="0" fontId="5" fillId="0" borderId="46" xfId="0" applyFont="1" applyFill="1" applyBorder="1" applyAlignment="1" applyProtection="1">
      <alignment horizontal="center" vertical="center" wrapText="1"/>
      <protection locked="0"/>
    </xf>
    <xf numFmtId="166" fontId="8" fillId="0" borderId="40" xfId="1" applyFont="1" applyFill="1" applyBorder="1" applyAlignment="1">
      <alignment horizontal="center" vertical="center"/>
    </xf>
    <xf numFmtId="174" fontId="8" fillId="0" borderId="40" xfId="2" applyNumberFormat="1" applyFont="1" applyFill="1" applyBorder="1" applyAlignment="1">
      <alignment horizontal="center" vertical="center" wrapText="1"/>
    </xf>
    <xf numFmtId="167" fontId="8" fillId="0" borderId="40" xfId="0" applyNumberFormat="1" applyFont="1" applyFill="1" applyBorder="1" applyAlignment="1">
      <alignment horizontal="center" vertical="center"/>
    </xf>
    <xf numFmtId="0" fontId="5" fillId="0" borderId="40" xfId="0" applyFont="1" applyFill="1" applyBorder="1" applyAlignment="1" applyProtection="1">
      <alignment horizontal="center" vertical="top"/>
      <protection locked="0"/>
    </xf>
    <xf numFmtId="0" fontId="5" fillId="0" borderId="40" xfId="0" applyFont="1" applyFill="1" applyBorder="1" applyAlignment="1" applyProtection="1">
      <alignment horizontal="left" vertical="center"/>
      <protection locked="0"/>
    </xf>
    <xf numFmtId="173" fontId="5" fillId="0" borderId="40" xfId="0" applyNumberFormat="1" applyFont="1" applyFill="1" applyBorder="1" applyAlignment="1" applyProtection="1">
      <alignment horizontal="left" vertical="top" wrapText="1"/>
      <protection locked="0"/>
    </xf>
    <xf numFmtId="0" fontId="5" fillId="0" borderId="40" xfId="0" applyFont="1" applyFill="1" applyBorder="1" applyAlignment="1">
      <alignment horizontal="center" vertical="top" wrapText="1"/>
    </xf>
    <xf numFmtId="166" fontId="5" fillId="0" borderId="40" xfId="1" applyFont="1" applyFill="1" applyBorder="1" applyAlignment="1">
      <alignment horizontal="left" vertical="top"/>
    </xf>
    <xf numFmtId="4" fontId="5" fillId="0" borderId="40" xfId="0" applyNumberFormat="1" applyFont="1" applyFill="1" applyBorder="1" applyAlignment="1">
      <alignment horizontal="left" vertical="top"/>
    </xf>
    <xf numFmtId="0" fontId="5" fillId="0" borderId="40" xfId="0" applyFont="1" applyFill="1" applyBorder="1" applyAlignment="1">
      <alignment horizontal="center" vertical="top"/>
    </xf>
    <xf numFmtId="0" fontId="5" fillId="0" borderId="40" xfId="0" applyFont="1" applyFill="1" applyBorder="1" applyAlignment="1">
      <alignment horizontal="left" vertical="center"/>
    </xf>
    <xf numFmtId="0" fontId="5" fillId="0" borderId="40" xfId="0" applyFont="1" applyFill="1" applyBorder="1" applyAlignment="1" applyProtection="1">
      <alignment horizontal="center" vertical="center" wrapText="1"/>
      <protection locked="0"/>
    </xf>
    <xf numFmtId="0" fontId="5" fillId="0" borderId="40" xfId="0" applyFont="1" applyFill="1" applyBorder="1" applyAlignment="1" applyProtection="1">
      <alignment horizontal="center"/>
      <protection locked="0"/>
    </xf>
    <xf numFmtId="0" fontId="5" fillId="0" borderId="46" xfId="0" applyFont="1" applyFill="1" applyBorder="1" applyAlignment="1" applyProtection="1">
      <alignment horizontal="left" vertical="center" wrapText="1"/>
      <protection locked="0"/>
    </xf>
    <xf numFmtId="0" fontId="8" fillId="0" borderId="40" xfId="0" applyFont="1" applyFill="1" applyBorder="1" applyAlignment="1" applyProtection="1">
      <alignment horizontal="left" vertical="center"/>
      <protection locked="0"/>
    </xf>
    <xf numFmtId="0" fontId="5" fillId="0" borderId="40" xfId="0" applyFont="1" applyBorder="1" applyAlignment="1">
      <alignment horizontal="center"/>
    </xf>
    <xf numFmtId="0" fontId="5" fillId="0" borderId="40" xfId="0" applyFont="1" applyBorder="1" applyAlignment="1">
      <alignment vertical="center"/>
    </xf>
    <xf numFmtId="0" fontId="5" fillId="6" borderId="40" xfId="0" applyFont="1" applyFill="1" applyBorder="1" applyAlignment="1">
      <alignment horizontal="center" vertical="top"/>
    </xf>
    <xf numFmtId="0" fontId="5" fillId="6" borderId="40" xfId="0" applyFont="1" applyFill="1" applyBorder="1" applyAlignment="1">
      <alignment horizontal="left" vertical="center"/>
    </xf>
    <xf numFmtId="0" fontId="5" fillId="6" borderId="40" xfId="0" applyFont="1" applyFill="1" applyBorder="1" applyAlignment="1">
      <alignment vertical="center"/>
    </xf>
    <xf numFmtId="0" fontId="5" fillId="0" borderId="40" xfId="0" applyFont="1" applyBorder="1" applyAlignment="1">
      <alignment horizontal="center" vertical="top"/>
    </xf>
    <xf numFmtId="0" fontId="5" fillId="6" borderId="40" xfId="0" applyFont="1" applyFill="1" applyBorder="1" applyAlignment="1">
      <alignment horizontal="center"/>
    </xf>
    <xf numFmtId="166" fontId="5" fillId="0" borderId="40" xfId="1" applyFont="1" applyFill="1" applyBorder="1" applyAlignment="1">
      <alignment horizontal="center" vertical="top"/>
    </xf>
    <xf numFmtId="167" fontId="5" fillId="0" borderId="40" xfId="0" applyNumberFormat="1" applyFont="1" applyFill="1" applyBorder="1" applyAlignment="1" applyProtection="1">
      <alignment horizontal="left" vertical="top"/>
      <protection locked="0"/>
    </xf>
    <xf numFmtId="167" fontId="5" fillId="0" borderId="40" xfId="0" applyNumberFormat="1" applyFont="1" applyFill="1" applyBorder="1" applyAlignment="1" applyProtection="1">
      <alignment horizontal="left" vertical="center"/>
      <protection locked="0"/>
    </xf>
    <xf numFmtId="166" fontId="5" fillId="0" borderId="40" xfId="1" applyFont="1" applyFill="1" applyBorder="1" applyAlignment="1">
      <alignment horizontal="left" vertical="center"/>
    </xf>
    <xf numFmtId="173" fontId="5" fillId="0" borderId="40" xfId="0" applyNumberFormat="1" applyFont="1" applyFill="1" applyBorder="1" applyAlignment="1" applyProtection="1">
      <alignment horizontal="left" vertical="center" wrapText="1"/>
      <protection locked="0"/>
    </xf>
    <xf numFmtId="0" fontId="29" fillId="0" borderId="46" xfId="0" applyFont="1" applyBorder="1" applyAlignment="1">
      <alignment horizontal="center" vertical="center" wrapText="1"/>
    </xf>
    <xf numFmtId="167" fontId="5" fillId="0" borderId="40" xfId="0" applyNumberFormat="1" applyFont="1" applyFill="1" applyBorder="1" applyAlignment="1" applyProtection="1">
      <alignment horizontal="center" vertical="center"/>
      <protection locked="0"/>
    </xf>
    <xf numFmtId="4" fontId="5" fillId="0" borderId="40" xfId="0" applyNumberFormat="1" applyFont="1" applyFill="1" applyBorder="1" applyAlignment="1">
      <alignment horizontal="left" vertical="center"/>
    </xf>
    <xf numFmtId="0" fontId="8" fillId="0" borderId="40" xfId="0" applyFont="1" applyBorder="1" applyAlignment="1">
      <alignment horizontal="center" vertical="center" wrapText="1"/>
    </xf>
    <xf numFmtId="169" fontId="8" fillId="0" borderId="40" xfId="0" applyNumberFormat="1" applyFont="1" applyFill="1" applyBorder="1" applyAlignment="1">
      <alignment horizontal="right" wrapText="1"/>
    </xf>
    <xf numFmtId="0" fontId="6" fillId="0" borderId="40" xfId="0" applyFont="1" applyBorder="1" applyAlignment="1">
      <alignment wrapText="1"/>
    </xf>
    <xf numFmtId="166" fontId="8" fillId="0" borderId="40" xfId="1" applyFont="1" applyFill="1" applyBorder="1" applyAlignment="1">
      <alignment horizontal="center" vertical="center" wrapText="1"/>
    </xf>
    <xf numFmtId="0" fontId="0" fillId="0" borderId="0" xfId="0" applyFill="1" applyAlignment="1">
      <alignment vertical="center"/>
    </xf>
    <xf numFmtId="0" fontId="0" fillId="0" borderId="40" xfId="0" applyFont="1" applyFill="1" applyBorder="1" applyAlignment="1">
      <alignment horizontal="center" vertical="center"/>
    </xf>
    <xf numFmtId="0" fontId="10" fillId="0" borderId="48" xfId="0" applyFont="1" applyBorder="1" applyAlignment="1">
      <alignment horizontal="center"/>
    </xf>
    <xf numFmtId="0" fontId="5" fillId="0" borderId="40" xfId="0" applyFont="1" applyBorder="1" applyAlignment="1">
      <alignment horizontal="center" vertical="center"/>
    </xf>
    <xf numFmtId="0" fontId="5" fillId="0" borderId="46" xfId="0" applyFont="1" applyBorder="1" applyAlignment="1">
      <alignment horizontal="center" vertical="center" wrapText="1"/>
    </xf>
    <xf numFmtId="0" fontId="5" fillId="0" borderId="40" xfId="0" applyFont="1" applyBorder="1" applyAlignment="1"/>
    <xf numFmtId="0" fontId="5" fillId="0" borderId="40" xfId="0" applyFont="1" applyBorder="1" applyAlignment="1">
      <alignment horizontal="center" wrapText="1"/>
    </xf>
    <xf numFmtId="0" fontId="10" fillId="0" borderId="40" xfId="0" applyFont="1" applyBorder="1" applyAlignment="1">
      <alignment wrapText="1"/>
    </xf>
    <xf numFmtId="4" fontId="5" fillId="0" borderId="40" xfId="0" applyNumberFormat="1" applyFont="1" applyBorder="1" applyAlignment="1">
      <alignment horizontal="center"/>
    </xf>
    <xf numFmtId="2" fontId="5" fillId="0" borderId="40" xfId="0" applyNumberFormat="1" applyFont="1" applyBorder="1" applyAlignment="1">
      <alignment horizontal="center"/>
    </xf>
    <xf numFmtId="174" fontId="5" fillId="0" borderId="40" xfId="2" applyNumberFormat="1" applyFont="1" applyBorder="1" applyAlignment="1">
      <alignment horizontal="center" vertical="center" wrapText="1"/>
    </xf>
    <xf numFmtId="167" fontId="5" fillId="0" borderId="40" xfId="0" applyNumberFormat="1" applyFont="1" applyBorder="1" applyAlignment="1">
      <alignment horizontal="center"/>
    </xf>
    <xf numFmtId="0" fontId="5" fillId="0" borderId="40" xfId="0" applyFont="1" applyFill="1" applyBorder="1" applyAlignment="1">
      <alignment horizontal="left" vertical="center" wrapText="1"/>
    </xf>
    <xf numFmtId="166" fontId="5" fillId="0" borderId="40" xfId="0" applyNumberFormat="1" applyFont="1" applyFill="1" applyBorder="1" applyAlignment="1">
      <alignment horizontal="left" vertical="center"/>
    </xf>
    <xf numFmtId="0" fontId="10" fillId="0" borderId="46" xfId="0" applyFont="1" applyBorder="1" applyAlignment="1">
      <alignment horizontal="center"/>
    </xf>
    <xf numFmtId="0" fontId="5" fillId="0" borderId="47" xfId="0" applyFont="1" applyFill="1" applyBorder="1" applyAlignment="1">
      <alignment horizontal="left" vertical="top" wrapText="1"/>
    </xf>
    <xf numFmtId="0" fontId="25" fillId="0" borderId="40" xfId="0" applyFont="1" applyFill="1" applyBorder="1" applyAlignment="1" applyProtection="1">
      <alignment horizontal="left" vertical="top"/>
      <protection locked="0"/>
    </xf>
    <xf numFmtId="167" fontId="25" fillId="0" borderId="40" xfId="0" applyNumberFormat="1" applyFont="1" applyFill="1" applyBorder="1" applyAlignment="1" applyProtection="1">
      <alignment horizontal="left" vertical="center"/>
      <protection locked="0"/>
    </xf>
    <xf numFmtId="0" fontId="25" fillId="0" borderId="40" xfId="0" applyFont="1" applyFill="1" applyBorder="1" applyAlignment="1">
      <alignment horizontal="left" vertical="center"/>
    </xf>
    <xf numFmtId="0" fontId="25" fillId="0" borderId="46" xfId="0" applyFont="1" applyFill="1" applyBorder="1" applyAlignment="1">
      <alignment horizontal="left" vertical="top" wrapText="1"/>
    </xf>
    <xf numFmtId="173" fontId="25" fillId="0" borderId="40" xfId="0" applyNumberFormat="1" applyFont="1" applyFill="1" applyBorder="1" applyAlignment="1" applyProtection="1">
      <alignment horizontal="left" vertical="top" wrapText="1"/>
      <protection locked="0"/>
    </xf>
    <xf numFmtId="0" fontId="25" fillId="0" borderId="40" xfId="0" applyFont="1" applyFill="1" applyBorder="1" applyAlignment="1">
      <alignment horizontal="left" vertical="top"/>
    </xf>
    <xf numFmtId="4" fontId="25" fillId="0" borderId="40" xfId="0" applyNumberFormat="1" applyFont="1" applyFill="1" applyBorder="1" applyAlignment="1">
      <alignment horizontal="left" vertical="top"/>
    </xf>
    <xf numFmtId="174" fontId="25" fillId="0" borderId="40" xfId="2" applyNumberFormat="1" applyFont="1" applyFill="1" applyBorder="1" applyAlignment="1">
      <alignment horizontal="center" vertical="center" wrapText="1"/>
    </xf>
    <xf numFmtId="0" fontId="5" fillId="0" borderId="40" xfId="0" applyFont="1" applyFill="1" applyBorder="1" applyAlignment="1">
      <alignment horizontal="left" vertical="top" wrapText="1"/>
    </xf>
    <xf numFmtId="0" fontId="5" fillId="0" borderId="47" xfId="0" applyFont="1" applyFill="1" applyBorder="1" applyAlignment="1">
      <alignment horizontal="center" vertical="top" wrapText="1"/>
    </xf>
    <xf numFmtId="167" fontId="5" fillId="0" borderId="40" xfId="0" applyNumberFormat="1" applyFont="1" applyFill="1" applyBorder="1" applyAlignment="1">
      <alignment horizontal="center" vertical="center"/>
    </xf>
    <xf numFmtId="0" fontId="5" fillId="0" borderId="46" xfId="0" applyFont="1" applyFill="1" applyBorder="1" applyAlignment="1" applyProtection="1">
      <alignment horizontal="left" vertical="top" wrapText="1"/>
      <protection locked="0"/>
    </xf>
    <xf numFmtId="0" fontId="5" fillId="5" borderId="40" xfId="0" applyFont="1" applyFill="1" applyBorder="1" applyAlignment="1" applyProtection="1">
      <alignment horizontal="center" vertical="top"/>
      <protection locked="0"/>
    </xf>
    <xf numFmtId="167" fontId="5" fillId="5" borderId="40" xfId="0" applyNumberFormat="1" applyFont="1" applyFill="1" applyBorder="1" applyAlignment="1" applyProtection="1">
      <alignment horizontal="center" vertical="center"/>
      <protection locked="0"/>
    </xf>
    <xf numFmtId="0" fontId="5" fillId="5" borderId="40" xfId="0" applyFont="1" applyFill="1" applyBorder="1" applyAlignment="1" applyProtection="1">
      <alignment horizontal="left" vertical="center"/>
      <protection locked="0"/>
    </xf>
    <xf numFmtId="0" fontId="5" fillId="5" borderId="46" xfId="0" applyFont="1" applyFill="1" applyBorder="1" applyAlignment="1" applyProtection="1">
      <alignment horizontal="left" vertical="top" wrapText="1"/>
      <protection locked="0"/>
    </xf>
    <xf numFmtId="173" fontId="5" fillId="5" borderId="40" xfId="0" applyNumberFormat="1" applyFont="1" applyFill="1" applyBorder="1" applyAlignment="1" applyProtection="1">
      <alignment horizontal="left" vertical="top" wrapText="1"/>
      <protection locked="0"/>
    </xf>
    <xf numFmtId="166" fontId="5" fillId="5" borderId="40" xfId="1" applyFont="1" applyFill="1" applyBorder="1" applyAlignment="1">
      <alignment horizontal="left" vertical="top"/>
    </xf>
    <xf numFmtId="0" fontId="5" fillId="4" borderId="40" xfId="0" applyFont="1" applyFill="1" applyBorder="1" applyAlignment="1">
      <alignment horizontal="center" vertical="top"/>
    </xf>
    <xf numFmtId="167" fontId="5" fillId="4" borderId="40" xfId="0" applyNumberFormat="1" applyFont="1" applyFill="1" applyBorder="1" applyAlignment="1">
      <alignment horizontal="center" vertical="center"/>
    </xf>
    <xf numFmtId="0" fontId="5" fillId="4" borderId="40" xfId="0" applyFont="1" applyFill="1" applyBorder="1" applyAlignment="1">
      <alignment horizontal="left" vertical="center"/>
    </xf>
    <xf numFmtId="0" fontId="5" fillId="4" borderId="46" xfId="0" applyFont="1" applyFill="1" applyBorder="1" applyAlignment="1" applyProtection="1">
      <alignment horizontal="left" vertical="top" wrapText="1"/>
      <protection locked="0"/>
    </xf>
    <xf numFmtId="173" fontId="5" fillId="4" borderId="40" xfId="0" applyNumberFormat="1" applyFont="1" applyFill="1" applyBorder="1" applyAlignment="1" applyProtection="1">
      <alignment horizontal="left" vertical="top" wrapText="1"/>
      <protection locked="0"/>
    </xf>
    <xf numFmtId="166" fontId="5" fillId="4" borderId="40" xfId="1" applyFont="1" applyFill="1" applyBorder="1" applyAlignment="1">
      <alignment horizontal="left" vertical="top"/>
    </xf>
    <xf numFmtId="166" fontId="8" fillId="0" borderId="40" xfId="1" applyFont="1" applyFill="1" applyBorder="1" applyAlignment="1">
      <alignment horizontal="left" vertical="center"/>
    </xf>
    <xf numFmtId="0" fontId="10" fillId="0" borderId="40" xfId="0" applyFont="1" applyFill="1" applyBorder="1" applyAlignment="1">
      <alignment vertical="top" wrapText="1"/>
    </xf>
    <xf numFmtId="0" fontId="29" fillId="0" borderId="46" xfId="0" applyFont="1" applyBorder="1" applyAlignment="1">
      <alignment horizontal="left" wrapText="1"/>
    </xf>
    <xf numFmtId="0" fontId="16" fillId="0" borderId="40" xfId="0" applyFont="1" applyFill="1" applyBorder="1" applyAlignment="1">
      <alignment vertical="top" wrapText="1"/>
    </xf>
    <xf numFmtId="0" fontId="5" fillId="0" borderId="46" xfId="0" applyFont="1" applyFill="1" applyBorder="1" applyAlignment="1" applyProtection="1">
      <alignment vertical="center" wrapText="1"/>
      <protection locked="0"/>
    </xf>
    <xf numFmtId="0" fontId="16" fillId="0" borderId="40" xfId="0" applyFont="1" applyFill="1" applyBorder="1" applyAlignment="1">
      <alignment vertical="center" wrapText="1"/>
    </xf>
    <xf numFmtId="0" fontId="29" fillId="0" borderId="46" xfId="0" applyFont="1" applyBorder="1" applyAlignment="1">
      <alignment horizontal="center" wrapText="1"/>
    </xf>
    <xf numFmtId="0" fontId="5" fillId="6" borderId="40" xfId="0" applyFont="1" applyFill="1" applyBorder="1" applyAlignment="1">
      <alignment horizontal="center" vertical="center"/>
    </xf>
    <xf numFmtId="174" fontId="0" fillId="0" borderId="40" xfId="2" applyNumberFormat="1" applyFont="1" applyBorder="1" applyAlignment="1">
      <alignment horizontal="center" vertical="center" wrapText="1"/>
    </xf>
    <xf numFmtId="174" fontId="0" fillId="0" borderId="40" xfId="2" applyNumberFormat="1" applyFont="1" applyFill="1" applyBorder="1" applyAlignment="1">
      <alignment horizontal="center" vertical="center" wrapText="1"/>
    </xf>
    <xf numFmtId="0" fontId="10" fillId="0" borderId="40" xfId="0" applyFont="1" applyFill="1" applyBorder="1" applyAlignment="1">
      <alignment wrapText="1"/>
    </xf>
    <xf numFmtId="0" fontId="29" fillId="0" borderId="40" xfId="0" applyFont="1" applyBorder="1" applyAlignment="1">
      <alignment horizontal="center" vertical="center" wrapText="1"/>
    </xf>
    <xf numFmtId="0" fontId="5" fillId="0" borderId="40" xfId="0" applyFont="1" applyFill="1" applyBorder="1" applyAlignment="1">
      <alignment vertical="top"/>
    </xf>
    <xf numFmtId="166" fontId="5" fillId="0" borderId="40" xfId="0" applyNumberFormat="1" applyFont="1" applyFill="1" applyBorder="1" applyAlignment="1">
      <alignment horizontal="center" vertical="center"/>
    </xf>
    <xf numFmtId="0" fontId="15" fillId="0" borderId="49" xfId="0" applyFont="1" applyBorder="1"/>
    <xf numFmtId="0" fontId="15" fillId="0" borderId="50" xfId="0" applyFont="1" applyBorder="1" applyAlignment="1">
      <alignment horizontal="center" wrapText="1"/>
    </xf>
    <xf numFmtId="0" fontId="24" fillId="0" borderId="50" xfId="0" applyFont="1" applyBorder="1" applyAlignment="1">
      <alignment horizontal="center" wrapText="1"/>
    </xf>
    <xf numFmtId="167" fontId="8"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166" fontId="5" fillId="0" borderId="0" xfId="1" applyFont="1" applyFill="1" applyBorder="1" applyAlignment="1">
      <alignment horizontal="center" vertical="center"/>
    </xf>
    <xf numFmtId="0" fontId="4" fillId="0" borderId="40" xfId="0" applyFont="1" applyFill="1" applyBorder="1" applyAlignment="1">
      <alignment horizontal="center" vertical="center" wrapText="1"/>
    </xf>
    <xf numFmtId="0" fontId="6" fillId="0" borderId="40" xfId="0" applyFont="1" applyFill="1" applyBorder="1" applyAlignment="1">
      <alignment horizontal="center"/>
    </xf>
    <xf numFmtId="0" fontId="6" fillId="0" borderId="40" xfId="0" applyFont="1" applyFill="1" applyBorder="1" applyAlignment="1">
      <alignment horizontal="center" vertical="center"/>
    </xf>
    <xf numFmtId="167" fontId="6" fillId="0" borderId="40" xfId="0" applyNumberFormat="1" applyFont="1" applyFill="1" applyBorder="1" applyAlignment="1">
      <alignment horizontal="center" vertical="center"/>
    </xf>
    <xf numFmtId="0" fontId="6" fillId="0" borderId="40" xfId="0" applyFont="1" applyFill="1" applyBorder="1" applyAlignment="1">
      <alignment horizontal="center" vertical="center" wrapText="1"/>
    </xf>
    <xf numFmtId="0" fontId="8" fillId="0" borderId="47" xfId="0" applyFont="1" applyFill="1" applyBorder="1" applyAlignment="1">
      <alignment horizontal="center"/>
    </xf>
    <xf numFmtId="0" fontId="8" fillId="0" borderId="47" xfId="0" applyFont="1" applyFill="1" applyBorder="1" applyAlignment="1">
      <alignment horizontal="center" vertical="center"/>
    </xf>
    <xf numFmtId="167" fontId="8" fillId="0" borderId="47" xfId="0" applyNumberFormat="1" applyFont="1" applyFill="1" applyBorder="1" applyAlignment="1">
      <alignment horizontal="center" vertical="center"/>
    </xf>
    <xf numFmtId="0" fontId="8" fillId="0" borderId="47" xfId="0" applyFont="1" applyFill="1" applyBorder="1" applyAlignment="1">
      <alignment horizontal="center" vertical="center" wrapText="1"/>
    </xf>
    <xf numFmtId="0" fontId="8" fillId="0" borderId="0" xfId="0" applyFont="1" applyBorder="1" applyAlignment="1">
      <alignment wrapText="1"/>
    </xf>
    <xf numFmtId="2" fontId="8" fillId="0" borderId="0" xfId="0" applyNumberFormat="1" applyFont="1" applyFill="1" applyBorder="1" applyAlignment="1">
      <alignment vertical="top" wrapText="1"/>
    </xf>
    <xf numFmtId="2" fontId="8" fillId="0" borderId="7" xfId="0" applyNumberFormat="1" applyFont="1" applyFill="1" applyBorder="1" applyAlignment="1">
      <alignment vertical="top" wrapText="1"/>
    </xf>
    <xf numFmtId="0" fontId="0" fillId="0" borderId="0" xfId="0" applyAlignment="1">
      <alignment wrapText="1"/>
    </xf>
    <xf numFmtId="0" fontId="8" fillId="0" borderId="0" xfId="0" applyFont="1" applyFill="1" applyBorder="1" applyAlignment="1">
      <alignment horizontal="left" vertical="top"/>
    </xf>
    <xf numFmtId="0" fontId="6" fillId="0" borderId="9" xfId="0" applyFont="1" applyFill="1" applyBorder="1" applyAlignment="1">
      <alignment horizontal="center" vertical="center"/>
    </xf>
    <xf numFmtId="0" fontId="8" fillId="6" borderId="40" xfId="0" applyFont="1" applyFill="1" applyBorder="1" applyAlignment="1">
      <alignment horizontal="center" vertical="center"/>
    </xf>
    <xf numFmtId="0" fontId="10" fillId="0" borderId="0" xfId="0" applyFont="1" applyFill="1" applyBorder="1" applyAlignment="1">
      <alignment vertical="top" wrapText="1"/>
    </xf>
    <xf numFmtId="166" fontId="8" fillId="6" borderId="40" xfId="1" applyFont="1" applyFill="1" applyBorder="1" applyAlignment="1">
      <alignment horizontal="center" vertical="center" wrapText="1"/>
    </xf>
    <xf numFmtId="166" fontId="8" fillId="3" borderId="40" xfId="1" applyFont="1" applyFill="1" applyBorder="1" applyAlignment="1">
      <alignment horizontal="center" vertical="center" wrapText="1"/>
    </xf>
    <xf numFmtId="0" fontId="32" fillId="0" borderId="0" xfId="0" applyFont="1" applyFill="1" applyBorder="1" applyAlignment="1"/>
    <xf numFmtId="0" fontId="31" fillId="0" borderId="0" xfId="0" applyFont="1" applyFill="1" applyBorder="1" applyAlignment="1"/>
    <xf numFmtId="0" fontId="33" fillId="0" borderId="0" xfId="0" applyFont="1" applyFill="1" applyBorder="1" applyAlignment="1"/>
    <xf numFmtId="0" fontId="34" fillId="0" borderId="0" xfId="0" applyFont="1" applyFill="1" applyBorder="1" applyAlignment="1"/>
    <xf numFmtId="0" fontId="31" fillId="0" borderId="0" xfId="0" applyFont="1" applyFill="1"/>
    <xf numFmtId="0" fontId="33" fillId="0" borderId="0" xfId="0" applyFont="1" applyFill="1" applyBorder="1"/>
    <xf numFmtId="0" fontId="33" fillId="0" borderId="0" xfId="0" applyFont="1" applyFill="1" applyBorder="1" applyAlignment="1">
      <alignment horizontal="center" vertical="center"/>
    </xf>
    <xf numFmtId="0" fontId="33" fillId="0" borderId="0" xfId="0" applyFont="1" applyFill="1" applyBorder="1" applyAlignment="1">
      <alignment vertical="center"/>
    </xf>
    <xf numFmtId="0" fontId="33" fillId="0" borderId="0" xfId="0" applyFont="1" applyFill="1" applyBorder="1" applyAlignment="1">
      <alignment vertical="top"/>
    </xf>
    <xf numFmtId="0" fontId="34" fillId="0" borderId="0" xfId="0" applyFont="1" applyFill="1" applyBorder="1" applyAlignment="1">
      <alignment vertical="top"/>
    </xf>
    <xf numFmtId="0" fontId="5" fillId="0" borderId="1" xfId="0" applyFont="1" applyFill="1" applyBorder="1" applyAlignment="1">
      <alignment horizontal="right" vertical="center"/>
    </xf>
    <xf numFmtId="0" fontId="5" fillId="0" borderId="1" xfId="0" applyFont="1" applyFill="1" applyBorder="1" applyAlignment="1">
      <alignment horizontal="right"/>
    </xf>
    <xf numFmtId="167" fontId="8" fillId="6" borderId="40" xfId="0" applyNumberFormat="1" applyFont="1" applyFill="1" applyBorder="1" applyAlignment="1">
      <alignment horizontal="center" vertical="center"/>
    </xf>
    <xf numFmtId="0" fontId="8" fillId="6" borderId="46" xfId="0" applyFont="1" applyFill="1" applyBorder="1" applyAlignment="1">
      <alignment horizontal="center" vertical="center" wrapText="1"/>
    </xf>
    <xf numFmtId="0" fontId="5" fillId="6" borderId="40"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8" fillId="6" borderId="40" xfId="0" applyFont="1" applyFill="1" applyBorder="1" applyAlignment="1">
      <alignment horizontal="center" vertical="center" wrapText="1"/>
    </xf>
    <xf numFmtId="166" fontId="8" fillId="6" borderId="0" xfId="1" applyFont="1" applyFill="1" applyBorder="1" applyAlignment="1">
      <alignment vertical="top"/>
    </xf>
    <xf numFmtId="166" fontId="8" fillId="6" borderId="0" xfId="0" applyNumberFormat="1" applyFont="1" applyFill="1" applyBorder="1" applyAlignment="1">
      <alignment vertical="top"/>
    </xf>
    <xf numFmtId="0" fontId="8" fillId="6" borderId="1" xfId="0" applyFont="1" applyFill="1" applyBorder="1" applyAlignment="1">
      <alignment horizontal="center" vertical="center"/>
    </xf>
    <xf numFmtId="167" fontId="8" fillId="6" borderId="1" xfId="0" applyNumberFormat="1"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6" fillId="0" borderId="40" xfId="0" applyFont="1" applyBorder="1" applyAlignment="1">
      <alignment vertical="center" wrapText="1"/>
    </xf>
    <xf numFmtId="167" fontId="5" fillId="0" borderId="40" xfId="0" applyNumberFormat="1" applyFont="1" applyBorder="1" applyAlignment="1">
      <alignment horizontal="center" vertical="center"/>
    </xf>
    <xf numFmtId="4" fontId="5" fillId="0" borderId="40" xfId="0" applyNumberFormat="1" applyFont="1" applyBorder="1" applyAlignment="1">
      <alignment horizontal="center" vertical="center"/>
    </xf>
    <xf numFmtId="0" fontId="5" fillId="0" borderId="40" xfId="0" applyFont="1" applyBorder="1" applyAlignment="1">
      <alignment horizontal="center" vertical="center" wrapText="1"/>
    </xf>
    <xf numFmtId="166" fontId="5" fillId="0" borderId="40" xfId="1" applyFont="1" applyBorder="1" applyAlignment="1">
      <alignment horizontal="center" vertical="center"/>
    </xf>
    <xf numFmtId="0" fontId="5" fillId="0" borderId="1" xfId="0" applyFont="1" applyBorder="1" applyAlignment="1">
      <alignment horizontal="center" vertical="center"/>
    </xf>
    <xf numFmtId="167" fontId="5" fillId="0" borderId="1" xfId="0" applyNumberFormat="1" applyFont="1" applyBorder="1" applyAlignment="1">
      <alignment horizontal="center" vertical="center"/>
    </xf>
    <xf numFmtId="0" fontId="10" fillId="0" borderId="0" xfId="0" applyFont="1" applyBorder="1" applyAlignment="1">
      <alignment horizontal="center" vertical="center"/>
    </xf>
    <xf numFmtId="166" fontId="5" fillId="0" borderId="1" xfId="1" applyFont="1" applyBorder="1" applyAlignment="1">
      <alignment horizontal="center" vertical="center"/>
    </xf>
    <xf numFmtId="0" fontId="4" fillId="6" borderId="40" xfId="0" applyFont="1" applyFill="1" applyBorder="1" applyAlignment="1">
      <alignment horizontal="center" vertical="center" wrapText="1"/>
    </xf>
    <xf numFmtId="0" fontId="6" fillId="6" borderId="40" xfId="0" applyFont="1" applyFill="1" applyBorder="1" applyAlignment="1">
      <alignment horizontal="center"/>
    </xf>
    <xf numFmtId="0" fontId="6" fillId="6" borderId="40" xfId="0" applyFont="1" applyFill="1" applyBorder="1" applyAlignment="1">
      <alignment horizontal="center" vertical="center"/>
    </xf>
    <xf numFmtId="167" fontId="6" fillId="6" borderId="40" xfId="0" applyNumberFormat="1" applyFont="1" applyFill="1" applyBorder="1" applyAlignment="1">
      <alignment horizontal="center" vertical="center"/>
    </xf>
    <xf numFmtId="0" fontId="6" fillId="6" borderId="46" xfId="0" applyFont="1" applyFill="1" applyBorder="1" applyAlignment="1">
      <alignment horizontal="center" vertical="center" wrapText="1"/>
    </xf>
    <xf numFmtId="0" fontId="6" fillId="6" borderId="40" xfId="0" applyFont="1" applyFill="1" applyBorder="1" applyAlignment="1">
      <alignment horizontal="center" vertical="center" wrapText="1"/>
    </xf>
    <xf numFmtId="166" fontId="4" fillId="6" borderId="40" xfId="1" applyFont="1" applyFill="1" applyBorder="1" applyAlignment="1">
      <alignment horizontal="center" vertical="center"/>
    </xf>
    <xf numFmtId="0" fontId="4" fillId="6" borderId="40" xfId="0" applyFont="1" applyFill="1" applyBorder="1" applyAlignment="1">
      <alignment horizontal="center" vertical="center"/>
    </xf>
    <xf numFmtId="0" fontId="8" fillId="6" borderId="1" xfId="0" applyFont="1" applyFill="1" applyBorder="1" applyAlignment="1">
      <alignment horizontal="center"/>
    </xf>
    <xf numFmtId="0" fontId="5" fillId="0" borderId="46" xfId="0" applyFont="1" applyBorder="1" applyAlignment="1">
      <alignment horizontal="center" vertical="center"/>
    </xf>
    <xf numFmtId="0" fontId="6" fillId="0" borderId="9" xfId="0" applyFont="1" applyFill="1" applyBorder="1" applyAlignment="1">
      <alignment horizontal="center" vertical="center"/>
    </xf>
    <xf numFmtId="0" fontId="28" fillId="0" borderId="0" xfId="0" applyFont="1" applyFill="1" applyBorder="1" applyAlignment="1">
      <alignment vertical="top"/>
    </xf>
    <xf numFmtId="0" fontId="8" fillId="9" borderId="1" xfId="0" applyFont="1" applyFill="1" applyBorder="1" applyAlignment="1">
      <alignment horizontal="center" vertical="center"/>
    </xf>
    <xf numFmtId="0" fontId="8" fillId="9" borderId="40" xfId="0" applyFont="1" applyFill="1" applyBorder="1" applyAlignment="1">
      <alignment horizontal="center" vertical="center"/>
    </xf>
    <xf numFmtId="0" fontId="6" fillId="0" borderId="40" xfId="0" applyFont="1" applyBorder="1" applyAlignment="1">
      <alignment horizontal="left" vertical="center" wrapText="1"/>
    </xf>
    <xf numFmtId="0" fontId="24" fillId="0" borderId="15" xfId="0" applyFont="1" applyBorder="1" applyAlignment="1">
      <alignment horizontal="center" wrapText="1"/>
    </xf>
    <xf numFmtId="0" fontId="24" fillId="0" borderId="0" xfId="0" applyFont="1"/>
    <xf numFmtId="0" fontId="8" fillId="6" borderId="1" xfId="0" applyFont="1" applyFill="1" applyBorder="1" applyAlignment="1">
      <alignment horizontal="center" vertical="center" wrapText="1"/>
    </xf>
    <xf numFmtId="0" fontId="8" fillId="6" borderId="40" xfId="0" applyFont="1" applyFill="1" applyBorder="1" applyAlignment="1">
      <alignment horizontal="center"/>
    </xf>
    <xf numFmtId="0" fontId="5" fillId="0" borderId="0" xfId="0" applyFont="1" applyFill="1" applyBorder="1" applyAlignment="1">
      <alignment vertical="top"/>
    </xf>
    <xf numFmtId="2" fontId="5" fillId="0" borderId="40" xfId="0" applyNumberFormat="1" applyFont="1" applyFill="1" applyBorder="1" applyAlignment="1">
      <alignment horizontal="center" vertical="center" wrapText="1"/>
    </xf>
    <xf numFmtId="0" fontId="5" fillId="0" borderId="0" xfId="0" applyFont="1" applyFill="1" applyBorder="1" applyAlignment="1">
      <alignment vertical="top"/>
    </xf>
    <xf numFmtId="0" fontId="5" fillId="0" borderId="0" xfId="0" applyFont="1" applyFill="1" applyBorder="1" applyAlignment="1">
      <alignment vertical="top"/>
    </xf>
    <xf numFmtId="0" fontId="5" fillId="0" borderId="0" xfId="0" applyFont="1" applyFill="1" applyBorder="1" applyAlignment="1">
      <alignment vertical="top"/>
    </xf>
    <xf numFmtId="0" fontId="5" fillId="0" borderId="0" xfId="0" applyFont="1" applyFill="1" applyBorder="1" applyAlignment="1">
      <alignment vertical="top"/>
    </xf>
    <xf numFmtId="0" fontId="5" fillId="0" borderId="0" xfId="0" applyFont="1" applyFill="1" applyBorder="1" applyAlignment="1">
      <alignment vertical="top"/>
    </xf>
    <xf numFmtId="166" fontId="8" fillId="0" borderId="44" xfId="1" applyFont="1" applyFill="1" applyBorder="1" applyAlignment="1">
      <alignment horizontal="center" vertical="center" wrapText="1"/>
    </xf>
    <xf numFmtId="4" fontId="5" fillId="0" borderId="47" xfId="0" applyNumberFormat="1" applyFont="1" applyBorder="1" applyAlignment="1">
      <alignment horizontal="center" vertical="center"/>
    </xf>
    <xf numFmtId="166" fontId="5" fillId="0" borderId="47" xfId="1" applyFont="1" applyBorder="1" applyAlignment="1">
      <alignment horizontal="center" vertical="center"/>
    </xf>
    <xf numFmtId="4" fontId="5" fillId="0" borderId="44" xfId="0" applyNumberFormat="1" applyFont="1" applyBorder="1" applyAlignment="1">
      <alignment horizontal="center" vertical="center"/>
    </xf>
    <xf numFmtId="166" fontId="5" fillId="0" borderId="46" xfId="1" applyFont="1" applyBorder="1" applyAlignment="1">
      <alignment horizontal="center" vertical="center"/>
    </xf>
    <xf numFmtId="0" fontId="5" fillId="0" borderId="45" xfId="0" applyFont="1" applyFill="1" applyBorder="1" applyAlignment="1">
      <alignment horizontal="center" vertical="center"/>
    </xf>
    <xf numFmtId="0" fontId="5" fillId="0" borderId="0" xfId="0" applyFont="1" applyFill="1" applyBorder="1" applyAlignment="1">
      <alignment vertical="top"/>
    </xf>
    <xf numFmtId="0" fontId="5" fillId="0" borderId="0" xfId="0" applyFont="1" applyFill="1" applyBorder="1" applyAlignment="1">
      <alignment vertical="top"/>
    </xf>
    <xf numFmtId="0" fontId="5" fillId="0" borderId="40" xfId="0" applyFont="1" applyFill="1" applyBorder="1" applyAlignment="1">
      <alignment horizontal="right" vertical="center"/>
    </xf>
    <xf numFmtId="174" fontId="0" fillId="0" borderId="0" xfId="2" applyNumberFormat="1" applyFont="1" applyBorder="1" applyAlignment="1">
      <alignment horizontal="center" vertical="center" wrapText="1"/>
    </xf>
    <xf numFmtId="0" fontId="5" fillId="0" borderId="40" xfId="0" applyFont="1" applyFill="1" applyBorder="1" applyAlignment="1"/>
    <xf numFmtId="0" fontId="5" fillId="0" borderId="0" xfId="0" applyFont="1" applyFill="1" applyBorder="1" applyAlignment="1">
      <alignment vertical="top"/>
    </xf>
    <xf numFmtId="0" fontId="5" fillId="0" borderId="0" xfId="0" applyFont="1" applyFill="1" applyBorder="1" applyAlignment="1">
      <alignment vertical="top"/>
    </xf>
    <xf numFmtId="0" fontId="6" fillId="0" borderId="40" xfId="0" applyFont="1" applyFill="1" applyBorder="1" applyAlignment="1">
      <alignment horizontal="left" vertical="center" wrapText="1"/>
    </xf>
    <xf numFmtId="0" fontId="5" fillId="6" borderId="0" xfId="0" applyFont="1" applyFill="1" applyBorder="1" applyAlignment="1">
      <alignment horizontal="center" vertical="center"/>
    </xf>
    <xf numFmtId="0" fontId="5" fillId="0" borderId="0" xfId="0" applyFont="1" applyFill="1" applyBorder="1" applyAlignment="1">
      <alignment vertical="top"/>
    </xf>
    <xf numFmtId="0" fontId="5" fillId="0" borderId="0" xfId="0" applyFont="1" applyFill="1" applyBorder="1" applyAlignment="1">
      <alignment vertical="top"/>
    </xf>
    <xf numFmtId="0" fontId="5" fillId="0" borderId="0" xfId="0" applyFont="1" applyBorder="1" applyAlignment="1">
      <alignment horizontal="center" vertical="center"/>
    </xf>
    <xf numFmtId="166" fontId="5" fillId="0" borderId="0" xfId="1" applyFont="1" applyBorder="1" applyAlignment="1">
      <alignment horizontal="center" vertical="center"/>
    </xf>
    <xf numFmtId="166" fontId="5" fillId="6" borderId="0" xfId="1" applyFont="1" applyFill="1" applyBorder="1" applyAlignment="1">
      <alignment horizontal="center" vertical="center"/>
    </xf>
    <xf numFmtId="0" fontId="5" fillId="0" borderId="0" xfId="0" applyFont="1" applyFill="1" applyBorder="1" applyAlignment="1">
      <alignment vertical="top"/>
    </xf>
    <xf numFmtId="0" fontId="4" fillId="0" borderId="0" xfId="0" applyFont="1" applyFill="1" applyBorder="1" applyAlignment="1">
      <alignment vertical="top"/>
    </xf>
    <xf numFmtId="0" fontId="16" fillId="0" borderId="40" xfId="0" applyFont="1" applyFill="1" applyBorder="1" applyAlignment="1">
      <alignment horizontal="center" vertical="center"/>
    </xf>
    <xf numFmtId="0" fontId="5" fillId="0" borderId="0" xfId="0" applyFont="1" applyFill="1" applyBorder="1" applyAlignment="1">
      <alignment vertical="top"/>
    </xf>
    <xf numFmtId="0" fontId="5" fillId="0" borderId="0" xfId="0" applyFont="1" applyFill="1" applyBorder="1" applyAlignment="1">
      <alignment horizontal="center" wrapText="1"/>
    </xf>
    <xf numFmtId="0" fontId="5" fillId="0" borderId="0" xfId="0" applyFont="1" applyFill="1" applyBorder="1" applyAlignment="1">
      <alignment vertical="center"/>
    </xf>
    <xf numFmtId="0" fontId="5" fillId="0" borderId="0" xfId="0" applyFont="1" applyFill="1" applyBorder="1" applyAlignment="1">
      <alignment vertical="top" wrapText="1"/>
    </xf>
    <xf numFmtId="4" fontId="5" fillId="0" borderId="0" xfId="0" applyNumberFormat="1" applyFont="1" applyBorder="1" applyAlignment="1">
      <alignment horizontal="center" vertical="center"/>
    </xf>
    <xf numFmtId="0" fontId="0" fillId="0" borderId="7" xfId="0" applyBorder="1" applyAlignment="1"/>
    <xf numFmtId="0" fontId="16" fillId="0" borderId="0" xfId="0" applyFont="1" applyFill="1" applyBorder="1" applyAlignment="1">
      <alignment horizontal="center" vertical="center"/>
    </xf>
    <xf numFmtId="166" fontId="5" fillId="0" borderId="0" xfId="0" applyNumberFormat="1" applyFont="1" applyFill="1" applyBorder="1" applyAlignment="1">
      <alignment horizontal="left" vertical="center"/>
    </xf>
    <xf numFmtId="0" fontId="5" fillId="0" borderId="0" xfId="0" applyFont="1" applyFill="1" applyBorder="1" applyAlignment="1">
      <alignment vertical="top"/>
    </xf>
    <xf numFmtId="0" fontId="37" fillId="0" borderId="51" xfId="0" applyFont="1" applyBorder="1" applyAlignment="1">
      <alignment horizontal="center" vertical="center" wrapText="1"/>
    </xf>
    <xf numFmtId="167" fontId="37" fillId="0" borderId="52" xfId="0" applyNumberFormat="1" applyFont="1" applyBorder="1" applyAlignment="1">
      <alignment horizontal="center" vertical="center"/>
    </xf>
    <xf numFmtId="0" fontId="38" fillId="0" borderId="0" xfId="0" applyFont="1" applyBorder="1" applyAlignment="1">
      <alignment horizontal="center" vertical="center" wrapText="1"/>
    </xf>
    <xf numFmtId="166" fontId="37" fillId="0" borderId="0" xfId="1" applyFont="1" applyBorder="1" applyAlignment="1" applyProtection="1">
      <alignment horizontal="center" vertical="center" wrapText="1"/>
    </xf>
    <xf numFmtId="0" fontId="37" fillId="0" borderId="0" xfId="0" applyFont="1" applyBorder="1" applyAlignment="1">
      <alignment horizontal="center" vertical="center"/>
    </xf>
    <xf numFmtId="0" fontId="37" fillId="10" borderId="53" xfId="0" applyFont="1" applyFill="1" applyBorder="1" applyAlignment="1">
      <alignment horizontal="center" vertical="center"/>
    </xf>
    <xf numFmtId="167" fontId="36" fillId="10" borderId="53" xfId="0" applyNumberFormat="1" applyFont="1" applyFill="1" applyBorder="1" applyAlignment="1">
      <alignment horizontal="center"/>
    </xf>
    <xf numFmtId="0" fontId="36" fillId="10" borderId="53" xfId="0" applyFont="1" applyFill="1" applyBorder="1"/>
    <xf numFmtId="0" fontId="37" fillId="0" borderId="53" xfId="0" applyFont="1" applyBorder="1" applyAlignment="1">
      <alignment horizontal="center" vertical="center"/>
    </xf>
    <xf numFmtId="0" fontId="37" fillId="0" borderId="53" xfId="0" applyFont="1" applyBorder="1" applyAlignment="1">
      <alignment horizontal="center" vertical="center" wrapText="1"/>
    </xf>
    <xf numFmtId="176" fontId="37" fillId="0" borderId="0" xfId="3" applyNumberFormat="1" applyFont="1" applyBorder="1" applyAlignment="1" applyProtection="1">
      <alignment horizontal="center" vertical="center" wrapText="1"/>
    </xf>
    <xf numFmtId="0" fontId="29" fillId="0" borderId="53" xfId="0" applyFont="1" applyBorder="1" applyAlignment="1">
      <alignment horizontal="center" vertical="center"/>
    </xf>
    <xf numFmtId="0" fontId="29" fillId="0" borderId="0" xfId="0" applyFont="1" applyBorder="1" applyAlignment="1">
      <alignment horizontal="center" vertical="center"/>
    </xf>
    <xf numFmtId="166" fontId="8" fillId="0" borderId="0" xfId="1" applyFont="1" applyBorder="1" applyAlignment="1" applyProtection="1">
      <alignment horizontal="center" vertical="center" wrapText="1"/>
    </xf>
    <xf numFmtId="0" fontId="29" fillId="0" borderId="0" xfId="0" applyFont="1" applyBorder="1" applyAlignment="1">
      <alignment horizontal="center" vertical="center" wrapText="1"/>
    </xf>
    <xf numFmtId="0" fontId="29" fillId="0" borderId="52" xfId="0" applyFont="1" applyBorder="1" applyAlignment="1">
      <alignment horizontal="center" vertical="center"/>
    </xf>
    <xf numFmtId="0" fontId="29" fillId="0" borderId="51" xfId="0" applyFont="1" applyBorder="1" applyAlignment="1">
      <alignment horizontal="center" vertical="center" wrapText="1"/>
    </xf>
    <xf numFmtId="167" fontId="36" fillId="10" borderId="53" xfId="0" applyNumberFormat="1" applyFont="1" applyFill="1" applyBorder="1" applyAlignment="1">
      <alignment horizontal="center" vertical="center"/>
    </xf>
    <xf numFmtId="0" fontId="10" fillId="0" borderId="0" xfId="0" applyFont="1" applyBorder="1" applyAlignment="1">
      <alignment horizontal="center" vertical="center" wrapText="1"/>
    </xf>
    <xf numFmtId="0" fontId="37" fillId="0" borderId="53" xfId="0" applyFont="1" applyBorder="1" applyAlignment="1">
      <alignment horizontal="center"/>
    </xf>
    <xf numFmtId="167" fontId="37" fillId="0" borderId="53" xfId="0" applyNumberFormat="1" applyFont="1" applyBorder="1" applyAlignment="1">
      <alignment horizontal="center" vertical="center"/>
    </xf>
    <xf numFmtId="0" fontId="36" fillId="0" borderId="14" xfId="0" applyFont="1" applyBorder="1" applyAlignment="1">
      <alignment horizontal="center" vertical="center" wrapText="1"/>
    </xf>
    <xf numFmtId="0" fontId="37" fillId="0" borderId="40" xfId="0" applyFont="1" applyBorder="1" applyAlignment="1">
      <alignment horizontal="center" vertical="center"/>
    </xf>
    <xf numFmtId="0" fontId="37" fillId="10" borderId="52" xfId="0" applyFont="1" applyFill="1" applyBorder="1" applyAlignment="1">
      <alignment horizontal="center" vertical="center"/>
    </xf>
    <xf numFmtId="0" fontId="8" fillId="0" borderId="53" xfId="0" applyFont="1" applyFill="1" applyBorder="1" applyAlignment="1">
      <alignment horizontal="center"/>
    </xf>
    <xf numFmtId="0" fontId="29" fillId="0" borderId="40" xfId="0" applyFont="1" applyBorder="1" applyAlignment="1">
      <alignment horizontal="center" vertical="center"/>
    </xf>
    <xf numFmtId="0" fontId="37" fillId="10" borderId="40" xfId="0" applyFont="1" applyFill="1" applyBorder="1" applyAlignment="1">
      <alignment horizontal="center" vertical="center"/>
    </xf>
    <xf numFmtId="0" fontId="8" fillId="0" borderId="53" xfId="0" applyFont="1" applyFill="1" applyBorder="1" applyAlignment="1">
      <alignment horizontal="center" vertical="center"/>
    </xf>
    <xf numFmtId="0" fontId="37" fillId="0" borderId="1" xfId="0" applyFont="1" applyBorder="1" applyAlignment="1">
      <alignment horizontal="center" vertical="center"/>
    </xf>
    <xf numFmtId="0" fontId="8" fillId="6" borderId="52" xfId="0" applyFont="1" applyFill="1" applyBorder="1" applyAlignment="1">
      <alignment horizontal="center"/>
    </xf>
    <xf numFmtId="0" fontId="29" fillId="0" borderId="1" xfId="0" applyFont="1" applyBorder="1" applyAlignment="1">
      <alignment horizontal="center" vertical="center"/>
    </xf>
    <xf numFmtId="0" fontId="8" fillId="0" borderId="52" xfId="0" applyFont="1" applyFill="1" applyBorder="1" applyAlignment="1">
      <alignment horizontal="center"/>
    </xf>
    <xf numFmtId="0" fontId="8" fillId="6" borderId="53" xfId="0" applyFont="1" applyFill="1" applyBorder="1" applyAlignment="1">
      <alignment horizontal="center" vertical="center"/>
    </xf>
    <xf numFmtId="0" fontId="37" fillId="10" borderId="1" xfId="0" applyFont="1" applyFill="1" applyBorder="1" applyAlignment="1">
      <alignment horizontal="center" vertical="center"/>
    </xf>
    <xf numFmtId="0" fontId="8" fillId="6" borderId="52" xfId="0" applyFont="1" applyFill="1" applyBorder="1" applyAlignment="1">
      <alignment horizontal="center" vertical="center" wrapText="1"/>
    </xf>
    <xf numFmtId="0" fontId="37" fillId="10" borderId="40" xfId="0" applyFont="1" applyFill="1" applyBorder="1" applyAlignment="1">
      <alignment horizontal="center" vertical="center" wrapText="1"/>
    </xf>
    <xf numFmtId="0" fontId="8" fillId="0" borderId="53" xfId="0" applyFont="1" applyFill="1" applyBorder="1" applyAlignment="1">
      <alignment horizontal="center" vertical="center" wrapText="1"/>
    </xf>
    <xf numFmtId="0" fontId="8" fillId="0" borderId="52" xfId="0" applyFont="1" applyFill="1" applyBorder="1" applyAlignment="1">
      <alignment horizontal="center" vertical="center"/>
    </xf>
    <xf numFmtId="0" fontId="8" fillId="6" borderId="53" xfId="0" applyFont="1" applyFill="1" applyBorder="1" applyAlignment="1">
      <alignment horizontal="center" vertical="center" wrapText="1"/>
    </xf>
    <xf numFmtId="167" fontId="37" fillId="0" borderId="40" xfId="0" applyNumberFormat="1" applyFont="1" applyBorder="1" applyAlignment="1">
      <alignment horizontal="center" vertical="center"/>
    </xf>
    <xf numFmtId="167" fontId="36" fillId="10" borderId="52" xfId="0" applyNumberFormat="1" applyFont="1" applyFill="1" applyBorder="1" applyAlignment="1">
      <alignment horizontal="center"/>
    </xf>
    <xf numFmtId="167" fontId="8" fillId="0" borderId="53" xfId="0" applyNumberFormat="1" applyFont="1" applyFill="1" applyBorder="1" applyAlignment="1">
      <alignment horizontal="center" vertical="center"/>
    </xf>
    <xf numFmtId="167" fontId="36" fillId="10" borderId="40" xfId="0" applyNumberFormat="1" applyFont="1" applyFill="1" applyBorder="1" applyAlignment="1">
      <alignment horizontal="center"/>
    </xf>
    <xf numFmtId="167" fontId="8" fillId="6" borderId="52" xfId="0" applyNumberFormat="1" applyFont="1" applyFill="1" applyBorder="1" applyAlignment="1">
      <alignment horizontal="center" vertical="center"/>
    </xf>
    <xf numFmtId="167" fontId="8" fillId="0" borderId="52" xfId="0" applyNumberFormat="1" applyFont="1" applyFill="1" applyBorder="1" applyAlignment="1">
      <alignment horizontal="center" vertical="center"/>
    </xf>
    <xf numFmtId="167" fontId="8" fillId="6" borderId="53" xfId="0" applyNumberFormat="1" applyFont="1" applyFill="1" applyBorder="1" applyAlignment="1">
      <alignment horizontal="center" vertical="center"/>
    </xf>
    <xf numFmtId="0" fontId="37" fillId="10" borderId="40" xfId="0" applyFont="1" applyFill="1" applyBorder="1" applyAlignment="1">
      <alignment vertical="center"/>
    </xf>
    <xf numFmtId="0" fontId="36" fillId="10" borderId="52" xfId="0" applyFont="1" applyFill="1" applyBorder="1"/>
    <xf numFmtId="0" fontId="36" fillId="10" borderId="40" xfId="0" applyFont="1" applyFill="1" applyBorder="1"/>
    <xf numFmtId="0" fontId="37" fillId="0" borderId="46" xfId="0" applyFont="1" applyBorder="1" applyAlignment="1">
      <alignment horizontal="center" vertical="center" wrapText="1"/>
    </xf>
    <xf numFmtId="0" fontId="8" fillId="6" borderId="51" xfId="0" applyFont="1" applyFill="1" applyBorder="1" applyAlignment="1">
      <alignment horizontal="center" vertical="center" wrapText="1"/>
    </xf>
    <xf numFmtId="0" fontId="8" fillId="0" borderId="51" xfId="0" applyFont="1" applyFill="1" applyBorder="1" applyAlignment="1">
      <alignment horizontal="center" vertical="center" wrapText="1"/>
    </xf>
    <xf numFmtId="0" fontId="37" fillId="0" borderId="40" xfId="0" applyFont="1" applyBorder="1" applyAlignment="1">
      <alignment horizontal="center" vertical="center" wrapText="1"/>
    </xf>
    <xf numFmtId="0" fontId="36" fillId="0" borderId="40" xfId="0" applyFont="1" applyBorder="1" applyAlignment="1">
      <alignment horizontal="center" vertical="center" wrapText="1"/>
    </xf>
    <xf numFmtId="0" fontId="8" fillId="0" borderId="52" xfId="0" applyFont="1" applyFill="1" applyBorder="1" applyAlignment="1">
      <alignment horizontal="center" vertical="center" wrapText="1"/>
    </xf>
    <xf numFmtId="166" fontId="37" fillId="0" borderId="40" xfId="1" applyFont="1" applyBorder="1" applyAlignment="1" applyProtection="1">
      <alignment horizontal="center" vertical="center" wrapText="1"/>
    </xf>
    <xf numFmtId="0" fontId="36" fillId="0" borderId="40" xfId="0" applyFont="1" applyBorder="1" applyAlignment="1">
      <alignment horizontal="center" vertical="center"/>
    </xf>
    <xf numFmtId="0" fontId="36" fillId="10" borderId="40" xfId="0" applyFont="1" applyFill="1" applyBorder="1" applyAlignment="1">
      <alignment horizontal="center" vertical="center"/>
    </xf>
    <xf numFmtId="0" fontId="36" fillId="10" borderId="40" xfId="0" applyFont="1" applyFill="1" applyBorder="1" applyAlignment="1">
      <alignment vertical="center"/>
    </xf>
    <xf numFmtId="0" fontId="38" fillId="10" borderId="0" xfId="0" applyFont="1" applyFill="1" applyBorder="1" applyAlignment="1">
      <alignment horizontal="center" vertical="center" wrapText="1"/>
    </xf>
    <xf numFmtId="176" fontId="37" fillId="10" borderId="0" xfId="3" applyNumberFormat="1" applyFont="1" applyFill="1" applyBorder="1" applyAlignment="1" applyProtection="1">
      <alignment horizontal="center" vertical="center" wrapText="1"/>
    </xf>
    <xf numFmtId="0" fontId="36" fillId="0" borderId="0" xfId="0" applyFont="1" applyBorder="1" applyAlignment="1">
      <alignment horizontal="center" vertical="center"/>
    </xf>
    <xf numFmtId="0" fontId="36" fillId="10" borderId="40" xfId="0" applyFont="1" applyFill="1" applyBorder="1" applyAlignment="1">
      <alignment horizontal="center"/>
    </xf>
    <xf numFmtId="0" fontId="36" fillId="10" borderId="46" xfId="0" applyFont="1" applyFill="1" applyBorder="1" applyAlignment="1">
      <alignment horizont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wrapText="1"/>
    </xf>
    <xf numFmtId="167" fontId="37" fillId="0" borderId="40" xfId="0" applyNumberFormat="1" applyFont="1" applyBorder="1" applyAlignment="1">
      <alignment vertical="center"/>
    </xf>
    <xf numFmtId="167" fontId="36" fillId="10" borderId="40" xfId="0" applyNumberFormat="1" applyFont="1" applyFill="1" applyBorder="1" applyAlignment="1">
      <alignment vertical="center"/>
    </xf>
    <xf numFmtId="167" fontId="36" fillId="10" borderId="40" xfId="0" applyNumberFormat="1" applyFont="1" applyFill="1" applyBorder="1" applyAlignment="1"/>
    <xf numFmtId="167" fontId="8" fillId="6" borderId="40" xfId="0" applyNumberFormat="1" applyFont="1" applyFill="1" applyBorder="1" applyAlignment="1">
      <alignment vertical="center"/>
    </xf>
    <xf numFmtId="167" fontId="8" fillId="0" borderId="40" xfId="0" applyNumberFormat="1" applyFont="1" applyFill="1" applyBorder="1" applyAlignment="1">
      <alignment vertical="center"/>
    </xf>
    <xf numFmtId="167" fontId="8" fillId="0" borderId="1" xfId="0" applyNumberFormat="1" applyFont="1" applyFill="1" applyBorder="1" applyAlignment="1">
      <alignment vertical="center"/>
    </xf>
    <xf numFmtId="0" fontId="36" fillId="10" borderId="51" xfId="0" applyFont="1" applyFill="1" applyBorder="1" applyAlignment="1">
      <alignment horizontal="center"/>
    </xf>
    <xf numFmtId="0" fontId="8" fillId="6" borderId="53" xfId="0" applyFont="1" applyFill="1" applyBorder="1" applyAlignment="1">
      <alignment horizontal="center"/>
    </xf>
    <xf numFmtId="0" fontId="36" fillId="0" borderId="40" xfId="0" applyFont="1" applyBorder="1" applyAlignment="1">
      <alignment horizontal="center"/>
    </xf>
    <xf numFmtId="175" fontId="36" fillId="0" borderId="40" xfId="0" applyNumberFormat="1" applyFont="1" applyBorder="1" applyAlignment="1">
      <alignment horizontal="center"/>
    </xf>
    <xf numFmtId="0" fontId="36" fillId="0" borderId="40" xfId="0" applyFont="1" applyBorder="1"/>
    <xf numFmtId="0" fontId="36" fillId="10" borderId="53" xfId="0" applyFont="1" applyFill="1" applyBorder="1" applyAlignment="1">
      <alignment horizontal="center"/>
    </xf>
    <xf numFmtId="0" fontId="36" fillId="0" borderId="46" xfId="0" applyFont="1" applyBorder="1" applyAlignment="1">
      <alignment horizontal="center" wrapText="1"/>
    </xf>
    <xf numFmtId="166" fontId="5" fillId="0" borderId="0" xfId="1" applyFont="1" applyBorder="1" applyAlignment="1">
      <alignment horizontal="left" vertical="center"/>
    </xf>
    <xf numFmtId="0" fontId="5" fillId="0" borderId="0" xfId="0" applyFont="1" applyFill="1" applyBorder="1" applyAlignment="1">
      <alignment vertical="top"/>
    </xf>
    <xf numFmtId="0" fontId="8" fillId="0" borderId="54" xfId="0" applyFont="1" applyFill="1" applyBorder="1" applyAlignment="1">
      <alignment horizontal="center" vertical="center" wrapText="1"/>
    </xf>
    <xf numFmtId="0" fontId="5" fillId="6" borderId="53" xfId="0" applyFont="1" applyFill="1" applyBorder="1" applyAlignment="1">
      <alignment horizontal="center" vertical="center"/>
    </xf>
    <xf numFmtId="166" fontId="5" fillId="0" borderId="53" xfId="0" applyNumberFormat="1" applyFont="1" applyFill="1" applyBorder="1" applyAlignment="1">
      <alignment horizontal="center" vertical="center"/>
    </xf>
    <xf numFmtId="166" fontId="5" fillId="0" borderId="53" xfId="1" applyFont="1" applyFill="1" applyBorder="1" applyAlignment="1">
      <alignment horizontal="center" vertical="center"/>
    </xf>
    <xf numFmtId="167" fontId="5" fillId="0" borderId="47" xfId="0" applyNumberFormat="1" applyFont="1" applyBorder="1" applyAlignment="1">
      <alignment horizontal="center" vertical="center"/>
    </xf>
    <xf numFmtId="167" fontId="5" fillId="0" borderId="52" xfId="0" applyNumberFormat="1" applyFont="1" applyBorder="1" applyAlignment="1">
      <alignment horizontal="center" vertical="center"/>
    </xf>
    <xf numFmtId="0" fontId="8" fillId="0" borderId="8" xfId="0" applyFont="1" applyFill="1" applyBorder="1" applyAlignment="1">
      <alignment horizontal="center" vertical="center"/>
    </xf>
    <xf numFmtId="0" fontId="36" fillId="0" borderId="52" xfId="0" applyFont="1" applyBorder="1" applyAlignment="1">
      <alignment vertical="center"/>
    </xf>
    <xf numFmtId="0" fontId="37" fillId="10" borderId="53" xfId="0" applyFont="1" applyFill="1" applyBorder="1" applyAlignment="1">
      <alignment vertical="center"/>
    </xf>
    <xf numFmtId="0" fontId="8" fillId="0" borderId="54" xfId="0" applyFont="1" applyFill="1" applyBorder="1" applyAlignment="1">
      <alignment horizontal="center" vertical="center"/>
    </xf>
    <xf numFmtId="0" fontId="8" fillId="0" borderId="8" xfId="0" applyFont="1" applyFill="1" applyBorder="1" applyAlignment="1">
      <alignment horizontal="center" vertical="center" wrapText="1"/>
    </xf>
    <xf numFmtId="0" fontId="29" fillId="0" borderId="53" xfId="0" applyFont="1" applyBorder="1" applyAlignment="1">
      <alignment horizontal="center" vertical="center" wrapText="1"/>
    </xf>
    <xf numFmtId="166" fontId="8" fillId="6" borderId="8" xfId="1" applyFont="1" applyFill="1" applyBorder="1" applyAlignment="1">
      <alignment horizontal="center" vertical="center" wrapText="1"/>
    </xf>
    <xf numFmtId="166" fontId="8" fillId="6" borderId="54" xfId="1" applyFont="1" applyFill="1" applyBorder="1" applyAlignment="1">
      <alignment horizontal="center" vertical="center" wrapText="1"/>
    </xf>
    <xf numFmtId="0" fontId="5" fillId="6" borderId="8" xfId="0" applyFont="1" applyFill="1" applyBorder="1" applyAlignment="1">
      <alignment horizontal="center" vertical="center"/>
    </xf>
    <xf numFmtId="0" fontId="5" fillId="6" borderId="54" xfId="0" applyFont="1" applyFill="1" applyBorder="1" applyAlignment="1">
      <alignment horizontal="center" vertical="center"/>
    </xf>
    <xf numFmtId="0" fontId="10" fillId="0" borderId="8" xfId="0" applyFont="1" applyFill="1" applyBorder="1" applyAlignment="1">
      <alignment horizontal="center" vertical="center" wrapText="1"/>
    </xf>
    <xf numFmtId="0" fontId="10" fillId="0" borderId="54" xfId="0" applyFont="1" applyFill="1" applyBorder="1" applyAlignment="1">
      <alignment horizontal="center" vertical="center" wrapText="1"/>
    </xf>
    <xf numFmtId="166" fontId="8" fillId="0" borderId="8" xfId="1" applyFont="1" applyFill="1" applyBorder="1" applyAlignment="1">
      <alignment horizontal="center" vertical="center" wrapText="1"/>
    </xf>
    <xf numFmtId="167" fontId="36" fillId="10" borderId="40" xfId="0" applyNumberFormat="1" applyFont="1" applyFill="1" applyBorder="1" applyAlignment="1">
      <alignment horizontal="center" vertical="center"/>
    </xf>
    <xf numFmtId="0" fontId="36" fillId="0" borderId="40" xfId="0" applyFont="1" applyFill="1" applyBorder="1" applyAlignment="1">
      <alignment horizontal="center"/>
    </xf>
    <xf numFmtId="167" fontId="36" fillId="0" borderId="40" xfId="0" applyNumberFormat="1" applyFont="1" applyFill="1" applyBorder="1" applyAlignment="1">
      <alignment horizontal="center"/>
    </xf>
    <xf numFmtId="0" fontId="36" fillId="0" borderId="40" xfId="0" applyFont="1" applyFill="1" applyBorder="1"/>
    <xf numFmtId="0" fontId="36" fillId="0" borderId="46" xfId="0" applyFont="1" applyFill="1" applyBorder="1" applyAlignment="1">
      <alignment horizontal="center" wrapText="1"/>
    </xf>
    <xf numFmtId="0" fontId="39" fillId="0" borderId="0" xfId="0" applyFont="1" applyFill="1" applyBorder="1" applyAlignment="1">
      <alignment vertical="center" wrapText="1"/>
    </xf>
    <xf numFmtId="0" fontId="37" fillId="0" borderId="40" xfId="0" applyFont="1" applyFill="1" applyBorder="1" applyAlignment="1">
      <alignment horizontal="center" vertical="center"/>
    </xf>
    <xf numFmtId="167" fontId="36" fillId="0" borderId="40" xfId="0" applyNumberFormat="1" applyFont="1" applyFill="1" applyBorder="1" applyAlignment="1"/>
    <xf numFmtId="0" fontId="29" fillId="0" borderId="40" xfId="0" applyFont="1" applyFill="1" applyBorder="1" applyAlignment="1">
      <alignment horizontal="center" vertical="center"/>
    </xf>
    <xf numFmtId="0" fontId="29" fillId="0" borderId="46" xfId="0" applyFont="1" applyFill="1" applyBorder="1" applyAlignment="1">
      <alignment horizontal="center" vertical="center" wrapText="1"/>
    </xf>
    <xf numFmtId="167" fontId="37" fillId="0" borderId="40" xfId="0" applyNumberFormat="1" applyFont="1" applyFill="1" applyBorder="1" applyAlignment="1">
      <alignment horizontal="center" vertical="center"/>
    </xf>
    <xf numFmtId="0" fontId="36" fillId="0" borderId="40" xfId="0" applyFont="1" applyFill="1" applyBorder="1" applyAlignment="1">
      <alignment horizontal="center" vertical="center"/>
    </xf>
    <xf numFmtId="176" fontId="36" fillId="0" borderId="40" xfId="0" applyNumberFormat="1" applyFont="1" applyFill="1" applyBorder="1" applyAlignment="1">
      <alignment horizontal="center" vertical="center"/>
    </xf>
    <xf numFmtId="176" fontId="36" fillId="0" borderId="40" xfId="3" applyNumberFormat="1" applyFont="1" applyFill="1" applyBorder="1" applyAlignment="1" applyProtection="1">
      <alignment horizontal="center" vertical="center"/>
    </xf>
    <xf numFmtId="0" fontId="0" fillId="0" borderId="53" xfId="0" applyFill="1" applyBorder="1"/>
    <xf numFmtId="0" fontId="37" fillId="0" borderId="53" xfId="0" applyFont="1" applyFill="1" applyBorder="1" applyAlignment="1">
      <alignment horizontal="center" vertical="center"/>
    </xf>
    <xf numFmtId="167" fontId="5" fillId="0" borderId="40" xfId="0" applyNumberFormat="1" applyFont="1" applyBorder="1" applyAlignment="1">
      <alignment vertical="center"/>
    </xf>
    <xf numFmtId="167" fontId="36" fillId="0" borderId="53" xfId="0" applyNumberFormat="1" applyFont="1" applyFill="1" applyBorder="1" applyAlignment="1"/>
    <xf numFmtId="0" fontId="29" fillId="0" borderId="8" xfId="0" applyFont="1" applyFill="1" applyBorder="1" applyAlignment="1">
      <alignment horizontal="center" vertical="center"/>
    </xf>
    <xf numFmtId="0" fontId="29" fillId="0" borderId="8" xfId="0" applyFont="1" applyFill="1" applyBorder="1" applyAlignment="1">
      <alignment horizontal="center" vertical="center" wrapText="1"/>
    </xf>
    <xf numFmtId="167" fontId="37" fillId="0" borderId="53" xfId="0" applyNumberFormat="1" applyFont="1" applyFill="1" applyBorder="1" applyAlignment="1">
      <alignment horizontal="center" vertical="center"/>
    </xf>
    <xf numFmtId="0" fontId="36" fillId="0" borderId="53" xfId="0" applyFont="1" applyFill="1" applyBorder="1" applyAlignment="1">
      <alignment horizontal="center" vertical="center"/>
    </xf>
    <xf numFmtId="176" fontId="36" fillId="0" borderId="53" xfId="0" applyNumberFormat="1" applyFont="1" applyFill="1" applyBorder="1" applyAlignment="1">
      <alignment horizontal="center" vertical="center"/>
    </xf>
    <xf numFmtId="176" fontId="36" fillId="0" borderId="53" xfId="3" applyNumberFormat="1" applyFont="1" applyFill="1" applyBorder="1" applyAlignment="1" applyProtection="1">
      <alignment horizontal="center" vertical="center"/>
    </xf>
    <xf numFmtId="0" fontId="39" fillId="0" borderId="8" xfId="0" applyFont="1" applyFill="1" applyBorder="1" applyAlignment="1">
      <alignment vertical="center" wrapText="1"/>
    </xf>
    <xf numFmtId="0" fontId="36" fillId="0" borderId="1" xfId="0" applyFont="1" applyBorder="1" applyAlignment="1">
      <alignment horizontal="center" vertical="center" wrapText="1"/>
    </xf>
    <xf numFmtId="0" fontId="36" fillId="0" borderId="0" xfId="0" applyFont="1" applyFill="1" applyBorder="1" applyAlignment="1">
      <alignment vertical="top"/>
    </xf>
    <xf numFmtId="0" fontId="36" fillId="0" borderId="0" xfId="0" applyFont="1" applyFill="1" applyBorder="1" applyAlignment="1">
      <alignment vertical="center"/>
    </xf>
    <xf numFmtId="0" fontId="36" fillId="0" borderId="0" xfId="0" applyFont="1" applyFill="1" applyBorder="1"/>
    <xf numFmtId="0" fontId="5" fillId="0" borderId="0" xfId="0" applyFont="1" applyFill="1" applyBorder="1" applyAlignment="1">
      <alignment vertical="top"/>
    </xf>
    <xf numFmtId="0" fontId="36" fillId="0" borderId="52" xfId="0" applyFont="1" applyBorder="1" applyAlignment="1">
      <alignment horizontal="center" vertical="center" wrapText="1"/>
    </xf>
    <xf numFmtId="14" fontId="29" fillId="0" borderId="40" xfId="4" applyNumberFormat="1" applyFont="1" applyBorder="1" applyAlignment="1">
      <alignment horizontal="center" vertical="center"/>
    </xf>
    <xf numFmtId="0" fontId="5" fillId="0" borderId="47" xfId="0" applyFont="1" applyBorder="1" applyAlignment="1">
      <alignment horizontal="center" vertical="center"/>
    </xf>
    <xf numFmtId="0" fontId="29" fillId="0" borderId="40" xfId="4" applyFont="1" applyBorder="1" applyAlignment="1">
      <alignment horizontal="center" vertical="center"/>
    </xf>
    <xf numFmtId="166" fontId="5" fillId="0" borderId="8" xfId="0" applyNumberFormat="1" applyFont="1" applyFill="1" applyBorder="1" applyAlignment="1">
      <alignment horizontal="center" vertical="center"/>
    </xf>
    <xf numFmtId="166" fontId="5" fillId="0" borderId="8" xfId="1" applyFont="1" applyFill="1" applyBorder="1" applyAlignment="1">
      <alignment horizontal="center" vertical="center"/>
    </xf>
    <xf numFmtId="0" fontId="36" fillId="11" borderId="40" xfId="0" applyFont="1" applyFill="1" applyBorder="1" applyAlignment="1">
      <alignment horizontal="center"/>
    </xf>
    <xf numFmtId="0" fontId="8" fillId="8" borderId="1" xfId="0" applyFont="1" applyFill="1" applyBorder="1" applyAlignment="1">
      <alignment horizontal="center" vertical="center"/>
    </xf>
    <xf numFmtId="166" fontId="8" fillId="3" borderId="1" xfId="1" applyFont="1" applyFill="1" applyBorder="1" applyAlignment="1">
      <alignment horizontal="center" vertical="center" wrapText="1"/>
    </xf>
    <xf numFmtId="0" fontId="37" fillId="11" borderId="40" xfId="0" applyFont="1" applyFill="1" applyBorder="1" applyAlignment="1">
      <alignment vertical="center"/>
    </xf>
    <xf numFmtId="171" fontId="6" fillId="0" borderId="0" xfId="0" applyNumberFormat="1" applyFont="1" applyAlignment="1">
      <alignment horizontal="center"/>
    </xf>
    <xf numFmtId="169" fontId="8" fillId="0" borderId="0" xfId="0" applyNumberFormat="1" applyFont="1" applyAlignment="1">
      <alignment horizontal="center"/>
    </xf>
    <xf numFmtId="0" fontId="6" fillId="0" borderId="0" xfId="0" applyFont="1" applyBorder="1" applyAlignment="1">
      <alignment horizontal="center" vertical="center" wrapText="1"/>
    </xf>
    <xf numFmtId="169" fontId="6" fillId="0" borderId="0" xfId="0" applyNumberFormat="1" applyFont="1" applyBorder="1" applyAlignment="1">
      <alignment horizontal="center" vertical="center" wrapText="1"/>
    </xf>
    <xf numFmtId="169" fontId="6" fillId="0" borderId="0" xfId="0" applyNumberFormat="1" applyFont="1" applyFill="1" applyBorder="1" applyAlignment="1">
      <alignment horizontal="center" vertical="center" wrapText="1"/>
    </xf>
    <xf numFmtId="0" fontId="16"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169" fontId="8" fillId="0" borderId="0" xfId="0" applyNumberFormat="1" applyFont="1" applyFill="1" applyBorder="1" applyAlignment="1">
      <alignment horizontal="center" vertical="center" wrapText="1"/>
    </xf>
    <xf numFmtId="171" fontId="6" fillId="0" borderId="0" xfId="0" applyNumberFormat="1" applyFont="1" applyAlignment="1"/>
    <xf numFmtId="0" fontId="36" fillId="0" borderId="0" xfId="0" applyFont="1" applyBorder="1" applyAlignment="1">
      <alignment horizontal="center" vertical="center" wrapText="1"/>
    </xf>
    <xf numFmtId="0" fontId="37" fillId="0" borderId="0" xfId="0" applyFont="1" applyBorder="1" applyAlignment="1">
      <alignment horizontal="center" vertical="center" wrapText="1"/>
    </xf>
    <xf numFmtId="0" fontId="37" fillId="10" borderId="0"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36" fillId="0" borderId="0" xfId="0" applyFont="1" applyBorder="1" applyAlignment="1">
      <alignment horizontal="center" wrapText="1"/>
    </xf>
    <xf numFmtId="0" fontId="36" fillId="0" borderId="0" xfId="0" applyFont="1" applyFill="1" applyBorder="1" applyAlignment="1">
      <alignment horizontal="center"/>
    </xf>
    <xf numFmtId="0" fontId="36" fillId="0" borderId="0" xfId="0" applyFont="1" applyFill="1" applyBorder="1" applyAlignment="1">
      <alignment horizontal="center" wrapText="1"/>
    </xf>
    <xf numFmtId="0" fontId="37" fillId="0" borderId="0"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6" borderId="0" xfId="0" applyFont="1" applyFill="1" applyBorder="1" applyAlignment="1">
      <alignment horizontal="center" vertical="center" wrapText="1"/>
    </xf>
    <xf numFmtId="0" fontId="6" fillId="0" borderId="0" xfId="0" applyFont="1" applyFill="1" applyAlignment="1">
      <alignment horizontal="centerContinuous" wrapText="1"/>
    </xf>
    <xf numFmtId="0" fontId="36" fillId="10" borderId="0" xfId="0" applyFont="1" applyFill="1" applyBorder="1" applyAlignment="1">
      <alignment horizontal="center" wrapText="1"/>
    </xf>
    <xf numFmtId="169" fontId="8" fillId="2" borderId="0" xfId="0" applyNumberFormat="1" applyFont="1" applyFill="1" applyAlignment="1">
      <alignment wrapText="1"/>
    </xf>
    <xf numFmtId="171" fontId="6" fillId="0" borderId="0" xfId="0" applyNumberFormat="1" applyFont="1" applyAlignment="1">
      <alignment wrapText="1"/>
    </xf>
    <xf numFmtId="0" fontId="29" fillId="0" borderId="0" xfId="4" applyFont="1" applyBorder="1" applyAlignment="1">
      <alignment horizontal="center" vertical="center" wrapText="1"/>
    </xf>
    <xf numFmtId="0" fontId="6" fillId="3" borderId="0" xfId="0" applyFont="1" applyFill="1"/>
    <xf numFmtId="0" fontId="8" fillId="3" borderId="0" xfId="0" applyFont="1" applyFill="1"/>
    <xf numFmtId="0" fontId="6" fillId="3" borderId="0" xfId="0" applyFont="1" applyFill="1" applyAlignment="1">
      <alignment wrapText="1"/>
    </xf>
    <xf numFmtId="169" fontId="8" fillId="3" borderId="0" xfId="0" applyNumberFormat="1" applyFont="1" applyFill="1"/>
    <xf numFmtId="0" fontId="6" fillId="0" borderId="0" xfId="0" applyFont="1" applyFill="1" applyAlignment="1">
      <alignment horizontal="left"/>
    </xf>
    <xf numFmtId="0" fontId="37" fillId="0" borderId="0" xfId="0" applyFont="1" applyFill="1" applyBorder="1" applyAlignment="1">
      <alignment vertical="center"/>
    </xf>
    <xf numFmtId="169" fontId="6" fillId="3" borderId="0" xfId="0" applyNumberFormat="1" applyFont="1" applyFill="1" applyBorder="1" applyAlignment="1">
      <alignment horizontal="center" vertical="center" wrapText="1"/>
    </xf>
    <xf numFmtId="0" fontId="6" fillId="3" borderId="0" xfId="0" applyFont="1" applyFill="1" applyAlignment="1">
      <alignment horizontal="center" vertical="center" wrapText="1"/>
    </xf>
    <xf numFmtId="0" fontId="8" fillId="3" borderId="0" xfId="0" applyFont="1" applyFill="1" applyBorder="1" applyAlignment="1">
      <alignment vertical="top"/>
    </xf>
    <xf numFmtId="166" fontId="8" fillId="3" borderId="0" xfId="0" applyNumberFormat="1" applyFont="1" applyFill="1" applyBorder="1" applyAlignment="1">
      <alignment vertical="top"/>
    </xf>
    <xf numFmtId="166" fontId="5" fillId="3" borderId="0" xfId="1" applyFont="1" applyFill="1" applyBorder="1" applyAlignment="1">
      <alignment vertical="top"/>
    </xf>
    <xf numFmtId="166" fontId="8" fillId="3" borderId="0" xfId="1" applyFont="1" applyFill="1"/>
    <xf numFmtId="166" fontId="5" fillId="3" borderId="0" xfId="0" applyNumberFormat="1" applyFont="1" applyFill="1" applyBorder="1" applyAlignment="1">
      <alignment vertical="top"/>
    </xf>
    <xf numFmtId="0" fontId="5" fillId="3" borderId="0" xfId="0" applyFont="1" applyFill="1" applyBorder="1" applyAlignment="1">
      <alignment vertical="top"/>
    </xf>
    <xf numFmtId="2" fontId="8" fillId="3" borderId="0" xfId="0" applyNumberFormat="1" applyFont="1" applyFill="1" applyAlignment="1">
      <alignment horizontal="right"/>
    </xf>
    <xf numFmtId="0" fontId="8" fillId="0" borderId="0" xfId="0" applyFont="1" applyFill="1" applyAlignment="1">
      <alignment horizontal="left"/>
    </xf>
    <xf numFmtId="0" fontId="6" fillId="0" borderId="0" xfId="0" applyFont="1" applyFill="1" applyAlignment="1">
      <alignment horizontal="left" vertical="center"/>
    </xf>
    <xf numFmtId="0" fontId="16" fillId="0" borderId="0" xfId="0" applyFont="1" applyFill="1" applyAlignment="1">
      <alignment horizontal="left" vertical="center"/>
    </xf>
    <xf numFmtId="166" fontId="37" fillId="3" borderId="40" xfId="1" applyFont="1" applyFill="1" applyBorder="1" applyAlignment="1" applyProtection="1">
      <alignment horizontal="center" vertical="center" wrapText="1"/>
    </xf>
    <xf numFmtId="0" fontId="16" fillId="0" borderId="0" xfId="0" applyFont="1" applyFill="1" applyAlignment="1">
      <alignment horizontal="left"/>
    </xf>
    <xf numFmtId="0" fontId="8" fillId="0" borderId="7" xfId="0" applyFont="1" applyFill="1" applyBorder="1" applyAlignment="1">
      <alignment horizontal="left" vertical="top"/>
    </xf>
    <xf numFmtId="0" fontId="8" fillId="0" borderId="0" xfId="0" applyFont="1" applyFill="1" applyBorder="1" applyAlignment="1">
      <alignment horizontal="left" vertical="top"/>
    </xf>
    <xf numFmtId="0" fontId="4" fillId="0" borderId="0"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0" xfId="0" applyFont="1" applyFill="1" applyBorder="1" applyAlignment="1">
      <alignment horizontal="center" vertical="center" wrapText="1"/>
    </xf>
    <xf numFmtId="167" fontId="6" fillId="0" borderId="9" xfId="0" applyNumberFormat="1" applyFont="1" applyFill="1" applyBorder="1" applyAlignment="1">
      <alignment horizontal="center" vertical="center"/>
    </xf>
    <xf numFmtId="167" fontId="6" fillId="0" borderId="10" xfId="0" applyNumberFormat="1" applyFont="1" applyFill="1" applyBorder="1" applyAlignment="1">
      <alignment horizontal="center" vertical="center"/>
    </xf>
    <xf numFmtId="167" fontId="6" fillId="0" borderId="11" xfId="0" applyNumberFormat="1" applyFont="1" applyFill="1" applyBorder="1" applyAlignment="1">
      <alignment horizontal="center" vertical="center"/>
    </xf>
    <xf numFmtId="14" fontId="6" fillId="0" borderId="9" xfId="0" applyNumberFormat="1" applyFont="1" applyFill="1" applyBorder="1" applyAlignment="1">
      <alignment horizontal="center" vertical="center"/>
    </xf>
    <xf numFmtId="0" fontId="6" fillId="0" borderId="11" xfId="0" applyFont="1" applyFill="1" applyBorder="1" applyAlignment="1">
      <alignment horizontal="center" vertical="center"/>
    </xf>
    <xf numFmtId="0" fontId="5" fillId="0" borderId="7" xfId="0" applyFont="1" applyFill="1" applyBorder="1" applyAlignment="1">
      <alignment vertical="top"/>
    </xf>
    <xf numFmtId="0" fontId="5" fillId="0" borderId="0" xfId="0" applyFont="1" applyFill="1" applyBorder="1" applyAlignment="1">
      <alignment vertical="top"/>
    </xf>
    <xf numFmtId="0" fontId="6" fillId="0" borderId="44" xfId="0" applyFont="1" applyFill="1" applyBorder="1" applyAlignment="1">
      <alignment horizontal="center" vertical="center"/>
    </xf>
    <xf numFmtId="0" fontId="6" fillId="0" borderId="45" xfId="0" applyFont="1" applyFill="1" applyBorder="1" applyAlignment="1">
      <alignment horizontal="center" vertical="center"/>
    </xf>
    <xf numFmtId="0" fontId="6" fillId="0" borderId="46" xfId="0" applyFont="1" applyFill="1" applyBorder="1" applyAlignment="1">
      <alignment horizontal="center" vertical="center"/>
    </xf>
    <xf numFmtId="0" fontId="5" fillId="0" borderId="7" xfId="0" applyFont="1" applyFill="1" applyBorder="1" applyAlignment="1">
      <alignment horizontal="center" wrapText="1"/>
    </xf>
    <xf numFmtId="0" fontId="5" fillId="0" borderId="0" xfId="0" applyFont="1" applyFill="1" applyBorder="1" applyAlignment="1">
      <alignment horizontal="center" wrapText="1"/>
    </xf>
    <xf numFmtId="0" fontId="5" fillId="0" borderId="7" xfId="0" applyFont="1" applyFill="1" applyBorder="1" applyAlignment="1">
      <alignment vertical="center"/>
    </xf>
    <xf numFmtId="0" fontId="5" fillId="0" borderId="0" xfId="0" applyFont="1" applyFill="1" applyBorder="1" applyAlignment="1">
      <alignment vertical="center"/>
    </xf>
    <xf numFmtId="0" fontId="5" fillId="0" borderId="7" xfId="0" applyFont="1" applyFill="1" applyBorder="1" applyAlignment="1">
      <alignment vertical="top" wrapText="1"/>
    </xf>
    <xf numFmtId="0" fontId="5" fillId="0" borderId="0" xfId="0" applyFont="1" applyFill="1" applyBorder="1" applyAlignment="1">
      <alignment vertical="top" wrapText="1"/>
    </xf>
    <xf numFmtId="171" fontId="6" fillId="0" borderId="0" xfId="0" applyNumberFormat="1" applyFont="1" applyAlignment="1">
      <alignment horizontal="center"/>
    </xf>
    <xf numFmtId="17" fontId="0" fillId="0" borderId="16" xfId="0" applyNumberFormat="1" applyBorder="1" applyAlignment="1">
      <alignment horizontal="center"/>
    </xf>
    <xf numFmtId="17" fontId="0" fillId="0" borderId="17"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6" fillId="0" borderId="9" xfId="0" applyFont="1" applyFill="1" applyBorder="1" applyAlignment="1">
      <alignment horizontal="center" vertical="center"/>
    </xf>
    <xf numFmtId="0" fontId="0" fillId="0" borderId="0" xfId="0" applyAlignment="1">
      <alignment vertical="center" wrapText="1"/>
    </xf>
    <xf numFmtId="1" fontId="6" fillId="3" borderId="0" xfId="0" applyNumberFormat="1" applyFont="1" applyFill="1"/>
    <xf numFmtId="1" fontId="8" fillId="3" borderId="0" xfId="0" applyNumberFormat="1" applyFont="1" applyFill="1"/>
    <xf numFmtId="1" fontId="6" fillId="3" borderId="0" xfId="0" applyNumberFormat="1" applyFont="1" applyFill="1" applyAlignment="1">
      <alignment wrapText="1"/>
    </xf>
    <xf numFmtId="1" fontId="6" fillId="3" borderId="0" xfId="0" applyNumberFormat="1" applyFont="1" applyFill="1" applyBorder="1" applyAlignment="1">
      <alignment horizontal="center" vertical="center" wrapText="1"/>
    </xf>
  </cellXfs>
  <cellStyles count="7">
    <cellStyle name="Moeda" xfId="1" builtinId="4"/>
    <cellStyle name="Moeda 2" xfId="5"/>
    <cellStyle name="Normal" xfId="0" builtinId="0"/>
    <cellStyle name="Normal 2" xfId="4"/>
    <cellStyle name="Texto Explicativo" xfId="3" builtinId="53"/>
    <cellStyle name="Texto Explicativo 2" xfId="6"/>
    <cellStyle name="Vírgula" xfId="2" builtinId="3"/>
  </cellStyles>
  <dxfs count="3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fgColor auto="1"/>
          <bgColor rgb="FFFFFF00"/>
        </patternFill>
      </fill>
    </dxf>
    <dxf>
      <fill>
        <patternFill>
          <bgColor rgb="FFFF0000"/>
        </patternFill>
      </fill>
    </dxf>
    <dxf>
      <fill>
        <patternFill>
          <bgColor rgb="FFFF0000"/>
        </patternFill>
      </fill>
    </dxf>
    <dxf>
      <fill>
        <patternFill>
          <fgColor auto="1"/>
          <bgColor rgb="FFFFFF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agamentos/Pagamentos/2017/CEDAE%20-%20Rela&#231;&#227;o%20de%20CVs%20-%20nov%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ação de CVs"/>
      <sheetName val="Relação de CVs CUMPRIDAS"/>
      <sheetName val="Relação de Pagamentos"/>
      <sheetName val="resumo"/>
      <sheetName val="Para as VTs"/>
      <sheetName val="Numeração"/>
      <sheetName val="xxxx"/>
      <sheetName val="Plan1"/>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A667"/>
  <sheetViews>
    <sheetView zoomScaleNormal="100" workbookViewId="0">
      <pane ySplit="13" topLeftCell="A29" activePane="bottomLeft" state="frozen"/>
      <selection activeCell="C539" sqref="C539"/>
      <selection pane="bottomLeft" activeCell="E33" sqref="E33"/>
    </sheetView>
  </sheetViews>
  <sheetFormatPr defaultColWidth="9.140625" defaultRowHeight="11.25" x14ac:dyDescent="0.25"/>
  <cols>
    <col min="1" max="1" width="3.42578125" style="200" customWidth="1"/>
    <col min="2" max="2" width="5" style="204" customWidth="1"/>
    <col min="3" max="3" width="4.42578125" style="204" customWidth="1"/>
    <col min="4" max="4" width="7.42578125" style="209" customWidth="1"/>
    <col min="5" max="5" width="20.7109375" style="285" customWidth="1"/>
    <col min="6" max="6" width="24.7109375" style="204" customWidth="1"/>
    <col min="7" max="7" width="8.85546875" style="141" customWidth="1"/>
    <col min="8" max="8" width="12" style="141" customWidth="1"/>
    <col min="9" max="9" width="14.5703125" style="201" bestFit="1" customWidth="1"/>
    <col min="10" max="10" width="14.140625" style="200" customWidth="1"/>
    <col min="11" max="11" width="12.85546875" style="200" customWidth="1"/>
    <col min="12" max="12" width="14.42578125" style="200" bestFit="1" customWidth="1"/>
    <col min="13" max="13" width="13.140625" style="200" customWidth="1"/>
    <col min="14" max="14" width="13.5703125" style="200" bestFit="1" customWidth="1"/>
    <col min="15" max="15" width="15.28515625" style="177" customWidth="1"/>
    <col min="16" max="16" width="13.140625" style="200" customWidth="1"/>
    <col min="17" max="17" width="12" style="200" customWidth="1"/>
    <col min="18" max="18" width="6" style="200" customWidth="1"/>
    <col min="19" max="19" width="5.85546875" style="200" customWidth="1"/>
    <col min="20" max="20" width="7" style="200" bestFit="1" customWidth="1"/>
    <col min="21" max="16384" width="9.140625" style="655"/>
  </cols>
  <sheetData>
    <row r="1" spans="1:233" s="170" customFormat="1" ht="15.75" x14ac:dyDescent="0.2">
      <c r="A1" s="165" t="s">
        <v>0</v>
      </c>
      <c r="B1" s="166"/>
      <c r="C1" s="166"/>
      <c r="D1" s="205"/>
      <c r="E1" s="166"/>
      <c r="F1" s="166"/>
      <c r="G1" s="226"/>
      <c r="H1" s="226"/>
      <c r="I1" s="169"/>
      <c r="J1" s="168"/>
      <c r="K1" s="168"/>
      <c r="L1" s="168"/>
      <c r="M1" s="168"/>
      <c r="N1" s="168"/>
      <c r="O1" s="475" t="s">
        <v>2231</v>
      </c>
      <c r="P1" s="202">
        <v>19026.32</v>
      </c>
      <c r="Q1" s="202"/>
    </row>
    <row r="2" spans="1:233" s="174" customFormat="1" ht="15" x14ac:dyDescent="0.2">
      <c r="A2" s="171" t="s">
        <v>6</v>
      </c>
      <c r="B2" s="172"/>
      <c r="C2" s="172"/>
      <c r="D2" s="206"/>
      <c r="E2" s="172"/>
      <c r="F2" s="172"/>
      <c r="G2" s="227"/>
      <c r="H2" s="227"/>
      <c r="I2" s="175"/>
      <c r="J2" s="176"/>
      <c r="K2" s="176"/>
      <c r="M2" s="176"/>
      <c r="O2" s="16" t="s">
        <v>2232</v>
      </c>
      <c r="P2" s="203">
        <f>954*60</f>
        <v>57240</v>
      </c>
      <c r="Q2" s="203"/>
    </row>
    <row r="3" spans="1:233" s="182" customFormat="1" x14ac:dyDescent="0.2">
      <c r="A3" s="179" t="s">
        <v>145</v>
      </c>
      <c r="B3" s="180"/>
      <c r="C3" s="180"/>
      <c r="D3" s="207"/>
      <c r="E3" s="180"/>
      <c r="F3" s="180"/>
      <c r="G3" s="24"/>
      <c r="H3" s="24"/>
      <c r="I3" s="169" t="s">
        <v>3267</v>
      </c>
      <c r="J3" s="181"/>
      <c r="K3" s="181"/>
      <c r="L3" s="181"/>
      <c r="M3" s="181"/>
      <c r="N3" s="181"/>
      <c r="O3" s="177" t="s">
        <v>245</v>
      </c>
      <c r="P3" s="203">
        <f>954*150</f>
        <v>143100</v>
      </c>
      <c r="Q3" s="178"/>
    </row>
    <row r="4" spans="1:233" s="182" customFormat="1" x14ac:dyDescent="0.2">
      <c r="A4" s="179"/>
      <c r="B4" s="180"/>
      <c r="C4" s="180"/>
      <c r="D4" s="207"/>
      <c r="E4" s="180"/>
      <c r="F4" s="180"/>
      <c r="G4" s="24"/>
      <c r="H4" s="24"/>
      <c r="I4" s="169"/>
      <c r="J4" s="181"/>
      <c r="K4" s="181"/>
      <c r="L4" s="181"/>
      <c r="M4" s="181"/>
      <c r="N4" s="233"/>
      <c r="O4" s="476"/>
      <c r="P4" s="203"/>
    </row>
    <row r="5" spans="1:233" s="182" customFormat="1" x14ac:dyDescent="0.2">
      <c r="A5" s="183" t="s">
        <v>30</v>
      </c>
      <c r="B5" s="184"/>
      <c r="C5" s="184"/>
      <c r="D5" s="208"/>
      <c r="E5" s="184"/>
      <c r="F5" s="184"/>
      <c r="G5" s="228"/>
      <c r="H5" s="228"/>
      <c r="I5" s="187"/>
      <c r="J5" s="186"/>
      <c r="K5" s="186"/>
      <c r="L5" s="186"/>
      <c r="M5" s="186"/>
      <c r="N5" s="218"/>
      <c r="O5" s="23" t="s">
        <v>2576</v>
      </c>
      <c r="P5" s="203">
        <f>954*180</f>
        <v>171720</v>
      </c>
      <c r="Q5" s="16"/>
    </row>
    <row r="6" spans="1:233" s="174" customFormat="1" ht="15" x14ac:dyDescent="0.2">
      <c r="A6" s="188" t="s">
        <v>28</v>
      </c>
      <c r="B6" s="172"/>
      <c r="C6" s="172"/>
      <c r="D6" s="206"/>
      <c r="E6" s="172"/>
      <c r="F6" s="172"/>
      <c r="G6" s="229"/>
      <c r="H6" s="229"/>
      <c r="I6" s="175"/>
      <c r="J6" s="176"/>
      <c r="K6" s="176"/>
      <c r="L6" s="176"/>
      <c r="M6" s="176"/>
      <c r="N6" s="216"/>
      <c r="O6" s="177"/>
      <c r="P6" s="200"/>
      <c r="Q6" s="16"/>
    </row>
    <row r="7" spans="1:233" s="170" customFormat="1" ht="15.75" x14ac:dyDescent="0.2">
      <c r="A7" s="189" t="s">
        <v>29</v>
      </c>
      <c r="B7" s="166"/>
      <c r="C7" s="166"/>
      <c r="D7" s="205"/>
      <c r="E7" s="166"/>
      <c r="F7" s="166"/>
      <c r="G7" s="226"/>
      <c r="H7" s="226"/>
      <c r="I7" s="169"/>
      <c r="J7" s="168" t="s">
        <v>25</v>
      </c>
      <c r="K7" s="168"/>
      <c r="L7" s="168"/>
      <c r="M7" s="168" t="s">
        <v>25</v>
      </c>
      <c r="N7" s="217"/>
      <c r="O7" s="477"/>
      <c r="P7" s="182"/>
      <c r="Q7" s="16"/>
    </row>
    <row r="8" spans="1:233" s="182" customFormat="1" x14ac:dyDescent="0.25">
      <c r="A8" s="190"/>
      <c r="B8" s="180"/>
      <c r="C8" s="180"/>
      <c r="D8" s="207"/>
      <c r="E8" s="180"/>
      <c r="F8" s="180"/>
      <c r="G8" s="24"/>
      <c r="H8" s="24"/>
      <c r="I8" s="169"/>
      <c r="J8" s="181"/>
      <c r="K8" s="181"/>
      <c r="L8" s="181"/>
      <c r="M8" s="181"/>
      <c r="N8" s="181"/>
      <c r="O8" s="477"/>
    </row>
    <row r="9" spans="1:233" s="182" customFormat="1" x14ac:dyDescent="0.25">
      <c r="A9" s="762" t="s">
        <v>3198</v>
      </c>
      <c r="B9" s="763"/>
      <c r="C9" s="763"/>
      <c r="D9" s="763"/>
      <c r="E9" s="763"/>
      <c r="F9" s="763"/>
      <c r="G9" s="128"/>
      <c r="H9" s="24"/>
      <c r="I9" s="169"/>
      <c r="J9" s="181"/>
      <c r="K9" s="181"/>
      <c r="L9" s="181"/>
      <c r="M9" s="181"/>
      <c r="N9" s="181"/>
      <c r="O9" s="477"/>
    </row>
    <row r="10" spans="1:233" s="182" customFormat="1" x14ac:dyDescent="0.25">
      <c r="A10" s="191" t="s">
        <v>2831</v>
      </c>
      <c r="B10" s="180"/>
      <c r="C10" s="180"/>
      <c r="D10" s="207"/>
      <c r="E10" s="180"/>
      <c r="F10" s="180"/>
      <c r="G10" s="24"/>
      <c r="H10" s="24"/>
      <c r="I10" s="169"/>
      <c r="J10" s="181"/>
      <c r="K10" s="181"/>
      <c r="L10" s="181"/>
      <c r="M10" s="181"/>
      <c r="N10" s="181"/>
      <c r="O10" s="477"/>
    </row>
    <row r="11" spans="1:233" s="182" customFormat="1" x14ac:dyDescent="0.25">
      <c r="A11" s="192"/>
      <c r="B11" s="180"/>
      <c r="C11" s="180"/>
      <c r="D11" s="207"/>
      <c r="F11" s="180"/>
      <c r="G11" s="24"/>
      <c r="H11" s="24"/>
      <c r="I11" s="169"/>
      <c r="J11" s="181"/>
      <c r="K11" s="181"/>
      <c r="L11" s="181"/>
      <c r="M11" s="181"/>
      <c r="N11" s="181"/>
      <c r="O11" s="477"/>
    </row>
    <row r="12" spans="1:233" s="211" customFormat="1" ht="45" x14ac:dyDescent="0.25">
      <c r="A12" s="527"/>
      <c r="B12" s="767" t="s">
        <v>1097</v>
      </c>
      <c r="C12" s="768"/>
      <c r="D12" s="768"/>
      <c r="E12" s="768"/>
      <c r="F12" s="769"/>
      <c r="G12" s="770">
        <v>42766</v>
      </c>
      <c r="H12" s="771"/>
      <c r="I12" s="210" t="s">
        <v>12</v>
      </c>
      <c r="J12" s="232" t="s">
        <v>7</v>
      </c>
      <c r="K12" s="232" t="s">
        <v>2680</v>
      </c>
      <c r="L12" s="28" t="s">
        <v>2579</v>
      </c>
      <c r="M12" s="232" t="s">
        <v>2578</v>
      </c>
      <c r="N12" s="275" t="s">
        <v>2577</v>
      </c>
      <c r="O12" s="765" t="s">
        <v>2396</v>
      </c>
      <c r="P12" s="766"/>
      <c r="Q12" s="766"/>
      <c r="R12" s="766"/>
      <c r="S12" s="766"/>
      <c r="T12" s="766"/>
    </row>
    <row r="13" spans="1:233" s="128" customFormat="1" ht="56.25" x14ac:dyDescent="0.25">
      <c r="A13" s="225" t="s">
        <v>1</v>
      </c>
      <c r="B13" s="110" t="s">
        <v>9</v>
      </c>
      <c r="C13" s="219" t="s">
        <v>2307</v>
      </c>
      <c r="D13" s="212" t="s">
        <v>10</v>
      </c>
      <c r="E13" s="110" t="s">
        <v>3</v>
      </c>
      <c r="F13" s="110" t="s">
        <v>2</v>
      </c>
      <c r="G13" s="225" t="s">
        <v>11</v>
      </c>
      <c r="H13" s="291" t="s">
        <v>2476</v>
      </c>
      <c r="I13" s="231" t="s">
        <v>4</v>
      </c>
      <c r="J13" s="231"/>
      <c r="K13" s="231"/>
      <c r="L13" s="231" t="s">
        <v>4</v>
      </c>
      <c r="M13" s="231" t="s">
        <v>4</v>
      </c>
      <c r="N13" s="210" t="s">
        <v>4</v>
      </c>
      <c r="O13" s="221" t="s">
        <v>2397</v>
      </c>
      <c r="P13" s="221" t="s">
        <v>2572</v>
      </c>
      <c r="Q13" s="221" t="s">
        <v>2571</v>
      </c>
      <c r="R13" s="274" t="s">
        <v>2398</v>
      </c>
      <c r="S13" s="764" t="s">
        <v>2475</v>
      </c>
      <c r="T13" s="764"/>
    </row>
    <row r="14" spans="1:233" ht="46.5" customHeight="1" x14ac:dyDescent="0.25">
      <c r="A14" s="596">
        <v>1</v>
      </c>
      <c r="B14" s="600" t="s">
        <v>2581</v>
      </c>
      <c r="C14" s="600" t="s">
        <v>3400</v>
      </c>
      <c r="D14" s="675">
        <v>43300</v>
      </c>
      <c r="E14" s="600" t="s">
        <v>3390</v>
      </c>
      <c r="F14" s="399" t="s">
        <v>3391</v>
      </c>
      <c r="G14" s="614">
        <v>42517</v>
      </c>
      <c r="H14" s="361" t="s">
        <v>3403</v>
      </c>
      <c r="I14" s="483">
        <v>306286.59999999998</v>
      </c>
      <c r="J14" s="453"/>
      <c r="K14" s="453"/>
      <c r="L14" s="459">
        <v>306286.59999999998</v>
      </c>
      <c r="M14" s="453"/>
      <c r="N14" s="317">
        <f t="shared" ref="N14:N55" si="0">IF(OR(H14="idoso",H14="verbas rescisórias",H14="&gt; 80 anos"),IF(I14&gt;$P$3,143100,L14),IF(H14="doença grave",IF(I14&gt;$P$5,171720,L14),L14))</f>
        <v>143100</v>
      </c>
      <c r="O14" s="300"/>
      <c r="P14" s="298" t="s">
        <v>3373</v>
      </c>
      <c r="Q14" s="298" t="s">
        <v>3423</v>
      </c>
      <c r="R14" s="276" t="str">
        <f t="shared" ref="R14" si="1">IF(COUNTIF($E$14:$E$113,E14)&gt;1,"REPETIDO","-")</f>
        <v>-</v>
      </c>
      <c r="S14" s="276" t="str">
        <f>IF(COUNTIF('Relação de CVs CUMPRIDAS'!$C$14:$D$1912,E14)&gt;0,"PAGO","-")</f>
        <v>-</v>
      </c>
      <c r="T14" s="128" t="str">
        <f>IF(S14="pago",IF(COUNTIF('Relação de CVs CUMPRIDAS'!$G:$G,L14)&gt;0,"CHECAR","-"),"-")</f>
        <v>-</v>
      </c>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27"/>
      <c r="AY14" s="227"/>
      <c r="AZ14" s="227"/>
      <c r="BA14" s="227"/>
      <c r="BB14" s="227"/>
      <c r="BC14" s="227"/>
      <c r="BD14" s="227"/>
      <c r="BE14" s="227"/>
      <c r="BF14" s="227"/>
      <c r="BG14" s="227"/>
      <c r="BH14" s="227"/>
      <c r="BI14" s="227"/>
      <c r="BJ14" s="227"/>
      <c r="BK14" s="227"/>
      <c r="BL14" s="227"/>
      <c r="BM14" s="227"/>
      <c r="BN14" s="227"/>
      <c r="BO14" s="227"/>
      <c r="BP14" s="227"/>
      <c r="BQ14" s="227"/>
      <c r="BR14" s="227"/>
      <c r="BS14" s="227"/>
      <c r="BT14" s="227"/>
      <c r="BU14" s="227"/>
      <c r="BV14" s="227"/>
      <c r="BW14" s="227"/>
      <c r="BX14" s="227"/>
      <c r="BY14" s="227"/>
      <c r="BZ14" s="227"/>
      <c r="CA14" s="227"/>
      <c r="CB14" s="227"/>
      <c r="CC14" s="227"/>
      <c r="CD14" s="227"/>
      <c r="CE14" s="227"/>
      <c r="CF14" s="227"/>
      <c r="CG14" s="227"/>
      <c r="CH14" s="227"/>
      <c r="CI14" s="227"/>
      <c r="CJ14" s="227"/>
      <c r="CK14" s="227"/>
      <c r="CL14" s="227"/>
      <c r="CM14" s="227"/>
      <c r="CN14" s="227"/>
      <c r="CO14" s="227"/>
      <c r="CP14" s="227"/>
      <c r="CQ14" s="227"/>
      <c r="CR14" s="227"/>
      <c r="CS14" s="227"/>
      <c r="CT14" s="227"/>
      <c r="CU14" s="227"/>
      <c r="CV14" s="227"/>
      <c r="CW14" s="227"/>
      <c r="CX14" s="227"/>
      <c r="CY14" s="227"/>
      <c r="CZ14" s="227"/>
      <c r="DA14" s="227"/>
      <c r="DB14" s="227"/>
      <c r="DC14" s="227"/>
      <c r="DD14" s="227"/>
      <c r="DE14" s="227"/>
      <c r="DF14" s="227"/>
      <c r="DG14" s="227"/>
      <c r="DH14" s="227"/>
      <c r="DI14" s="227"/>
      <c r="DJ14" s="227"/>
      <c r="DK14" s="227"/>
      <c r="DL14" s="227"/>
      <c r="DM14" s="227"/>
      <c r="DN14" s="227"/>
      <c r="DO14" s="227"/>
      <c r="DP14" s="227"/>
      <c r="DQ14" s="227"/>
      <c r="DR14" s="227"/>
      <c r="DS14" s="227"/>
      <c r="DT14" s="227"/>
      <c r="DU14" s="227"/>
      <c r="DV14" s="227"/>
      <c r="DW14" s="227"/>
      <c r="DX14" s="227"/>
      <c r="DY14" s="227"/>
      <c r="DZ14" s="227"/>
      <c r="EA14" s="227"/>
      <c r="EB14" s="227"/>
      <c r="EC14" s="227"/>
      <c r="ED14" s="227"/>
      <c r="EE14" s="227"/>
      <c r="EF14" s="227"/>
      <c r="EG14" s="227"/>
      <c r="EH14" s="227"/>
      <c r="EI14" s="227"/>
      <c r="EJ14" s="227"/>
      <c r="EK14" s="227"/>
      <c r="EL14" s="227"/>
      <c r="EM14" s="227"/>
      <c r="EN14" s="227"/>
      <c r="EO14" s="227"/>
      <c r="EP14" s="227"/>
      <c r="EQ14" s="227"/>
      <c r="ER14" s="227"/>
      <c r="ES14" s="227"/>
      <c r="ET14" s="227"/>
      <c r="EU14" s="227"/>
      <c r="EV14" s="227"/>
      <c r="EW14" s="227"/>
      <c r="EX14" s="227"/>
      <c r="EY14" s="227"/>
      <c r="EZ14" s="227"/>
      <c r="FA14" s="227"/>
      <c r="FB14" s="227"/>
      <c r="FC14" s="227"/>
      <c r="FD14" s="227"/>
      <c r="FE14" s="227"/>
      <c r="FF14" s="227"/>
      <c r="FG14" s="227"/>
      <c r="FH14" s="227"/>
      <c r="FI14" s="227"/>
      <c r="FJ14" s="227"/>
      <c r="FK14" s="227"/>
      <c r="FL14" s="227"/>
      <c r="FM14" s="227"/>
      <c r="FN14" s="227"/>
      <c r="FO14" s="227"/>
      <c r="FP14" s="227"/>
      <c r="FQ14" s="227"/>
      <c r="FR14" s="227"/>
      <c r="FS14" s="227"/>
      <c r="FT14" s="227"/>
      <c r="FU14" s="227"/>
      <c r="FV14" s="227"/>
      <c r="FW14" s="227"/>
      <c r="FX14" s="227"/>
      <c r="FY14" s="227"/>
      <c r="FZ14" s="227"/>
      <c r="GA14" s="227"/>
      <c r="GB14" s="227"/>
      <c r="GC14" s="227"/>
      <c r="GD14" s="227"/>
      <c r="GE14" s="227"/>
      <c r="GF14" s="227"/>
      <c r="GG14" s="227"/>
      <c r="GH14" s="227"/>
      <c r="GI14" s="227"/>
      <c r="GJ14" s="227"/>
      <c r="GK14" s="227"/>
      <c r="GL14" s="227"/>
      <c r="GM14" s="227"/>
      <c r="GN14" s="227"/>
      <c r="GO14" s="227"/>
      <c r="GP14" s="227"/>
      <c r="GQ14" s="227"/>
      <c r="GR14" s="227"/>
      <c r="GS14" s="227"/>
      <c r="GT14" s="227"/>
      <c r="GU14" s="227"/>
      <c r="GV14" s="227"/>
      <c r="GW14" s="227"/>
      <c r="GX14" s="227"/>
      <c r="GY14" s="227"/>
      <c r="GZ14" s="227"/>
      <c r="HA14" s="227"/>
      <c r="HB14" s="227"/>
      <c r="HC14" s="227"/>
      <c r="HD14" s="227"/>
      <c r="HE14" s="227"/>
      <c r="HF14" s="227"/>
      <c r="HG14" s="227"/>
      <c r="HH14" s="227"/>
      <c r="HI14" s="227"/>
      <c r="HJ14" s="227"/>
      <c r="HK14" s="227"/>
      <c r="HL14" s="227"/>
      <c r="HM14" s="227"/>
      <c r="HN14" s="227"/>
      <c r="HO14" s="227"/>
      <c r="HP14" s="227"/>
      <c r="HQ14" s="227"/>
      <c r="HR14" s="227"/>
      <c r="HS14" s="227"/>
      <c r="HT14" s="227"/>
      <c r="HU14" s="227"/>
      <c r="HV14" s="227"/>
      <c r="HW14" s="227"/>
      <c r="HX14" s="227"/>
      <c r="HY14" s="227"/>
    </row>
    <row r="15" spans="1:233" s="140" customFormat="1" x14ac:dyDescent="0.25">
      <c r="A15" s="596">
        <v>2</v>
      </c>
      <c r="B15" s="603" t="s">
        <v>2581</v>
      </c>
      <c r="C15" s="597" t="s">
        <v>3319</v>
      </c>
      <c r="D15" s="641">
        <v>43244</v>
      </c>
      <c r="E15" s="621" t="s">
        <v>3320</v>
      </c>
      <c r="F15" s="627" t="s">
        <v>3321</v>
      </c>
      <c r="G15" s="614">
        <v>40708</v>
      </c>
      <c r="H15" s="628" t="s">
        <v>33</v>
      </c>
      <c r="I15" s="483">
        <v>3821634.87</v>
      </c>
      <c r="J15" s="631"/>
      <c r="K15" s="631"/>
      <c r="L15" s="483">
        <v>3821634.87</v>
      </c>
      <c r="M15" s="631"/>
      <c r="N15" s="317">
        <f t="shared" si="0"/>
        <v>143100</v>
      </c>
      <c r="O15" s="577"/>
      <c r="P15" s="578" t="s">
        <v>2726</v>
      </c>
      <c r="Q15" s="578" t="s">
        <v>3322</v>
      </c>
      <c r="R15" s="276" t="str">
        <f t="shared" ref="R15:R55" si="2">IF(COUNTIF($E$14:$E$113,E15)&gt;1,"REPETIDO","-")</f>
        <v>-</v>
      </c>
      <c r="S15" s="276" t="str">
        <f>IF(COUNTIF('Relação de CVs CUMPRIDAS'!$C$14:$D$1912,E15)&gt;0,"PAGO","-")</f>
        <v>-</v>
      </c>
      <c r="T15" s="128" t="str">
        <f>IF(S15="pago",IF(COUNTIF('Relação de CVs CUMPRIDAS'!$G:$G,L15)&gt;0,"CHECAR","-"),"-")</f>
        <v>-</v>
      </c>
      <c r="U15" s="701"/>
      <c r="V15" s="701"/>
      <c r="W15" s="701"/>
      <c r="X15" s="701"/>
      <c r="Y15" s="701"/>
      <c r="Z15" s="701"/>
      <c r="AA15" s="701"/>
      <c r="AB15" s="701"/>
      <c r="AC15" s="701"/>
      <c r="AD15" s="701"/>
      <c r="AE15" s="701"/>
      <c r="AF15" s="701"/>
      <c r="AG15" s="701"/>
      <c r="AH15" s="701"/>
      <c r="AI15" s="701"/>
      <c r="AJ15" s="701"/>
      <c r="AK15" s="701"/>
      <c r="AL15" s="701"/>
      <c r="AM15" s="701"/>
      <c r="AN15" s="701"/>
      <c r="AO15" s="701"/>
      <c r="AP15" s="701"/>
      <c r="AQ15" s="701"/>
      <c r="AR15" s="701"/>
      <c r="AS15" s="701"/>
      <c r="AT15" s="701"/>
      <c r="AU15" s="701"/>
      <c r="AV15" s="701"/>
      <c r="AW15" s="701"/>
      <c r="AX15" s="701"/>
      <c r="AY15" s="701"/>
      <c r="AZ15" s="701"/>
      <c r="BA15" s="701"/>
      <c r="BB15" s="701"/>
      <c r="BC15" s="701"/>
      <c r="BD15" s="701"/>
      <c r="BE15" s="701"/>
      <c r="BF15" s="701"/>
      <c r="BG15" s="701"/>
      <c r="BH15" s="701"/>
      <c r="BI15" s="701"/>
      <c r="BJ15" s="701"/>
      <c r="BK15" s="701"/>
      <c r="BL15" s="701"/>
      <c r="BM15" s="701"/>
      <c r="BN15" s="701"/>
      <c r="BO15" s="701"/>
      <c r="BP15" s="701"/>
      <c r="BQ15" s="701"/>
      <c r="BR15" s="701"/>
      <c r="BS15" s="701"/>
      <c r="BT15" s="701"/>
      <c r="BU15" s="701"/>
      <c r="BV15" s="701"/>
      <c r="BW15" s="701"/>
      <c r="BX15" s="701"/>
      <c r="BY15" s="701"/>
      <c r="BZ15" s="701"/>
      <c r="CA15" s="701"/>
      <c r="CB15" s="701"/>
      <c r="CC15" s="701"/>
      <c r="CD15" s="701"/>
      <c r="CE15" s="701"/>
      <c r="CF15" s="701"/>
      <c r="CG15" s="701"/>
      <c r="CH15" s="701"/>
      <c r="CI15" s="701"/>
      <c r="CJ15" s="701"/>
      <c r="CK15" s="701"/>
      <c r="CL15" s="701"/>
      <c r="CM15" s="701"/>
      <c r="CN15" s="701"/>
      <c r="CO15" s="701"/>
      <c r="CP15" s="701"/>
      <c r="CQ15" s="701"/>
      <c r="CR15" s="701"/>
      <c r="CS15" s="701"/>
      <c r="CT15" s="701"/>
      <c r="CU15" s="701"/>
      <c r="CV15" s="701"/>
      <c r="CW15" s="701"/>
      <c r="CX15" s="701"/>
      <c r="CY15" s="701"/>
      <c r="CZ15" s="701"/>
      <c r="DA15" s="701"/>
      <c r="DB15" s="701"/>
      <c r="DC15" s="701"/>
      <c r="DD15" s="701"/>
      <c r="DE15" s="701"/>
      <c r="DF15" s="701"/>
      <c r="DG15" s="701"/>
      <c r="DH15" s="701"/>
      <c r="DI15" s="701"/>
      <c r="DJ15" s="701"/>
      <c r="DK15" s="701"/>
      <c r="DL15" s="701"/>
      <c r="DM15" s="701"/>
      <c r="DN15" s="701"/>
      <c r="DO15" s="701"/>
      <c r="DP15" s="701"/>
      <c r="DQ15" s="701"/>
      <c r="DR15" s="701"/>
      <c r="DS15" s="701"/>
      <c r="DT15" s="701"/>
      <c r="DU15" s="701"/>
      <c r="DV15" s="701"/>
      <c r="DW15" s="701"/>
      <c r="DX15" s="701"/>
      <c r="DY15" s="701"/>
      <c r="DZ15" s="701"/>
      <c r="EA15" s="701"/>
      <c r="EB15" s="701"/>
      <c r="EC15" s="701"/>
      <c r="ED15" s="701"/>
      <c r="EE15" s="701"/>
      <c r="EF15" s="701"/>
      <c r="EG15" s="701"/>
      <c r="EH15" s="701"/>
      <c r="EI15" s="701"/>
      <c r="EJ15" s="701"/>
      <c r="EK15" s="701"/>
      <c r="EL15" s="701"/>
      <c r="EM15" s="701"/>
      <c r="EN15" s="701"/>
      <c r="EO15" s="701"/>
      <c r="EP15" s="701"/>
      <c r="EQ15" s="701"/>
      <c r="ER15" s="701"/>
      <c r="ES15" s="701"/>
      <c r="ET15" s="701"/>
      <c r="EU15" s="701"/>
      <c r="EV15" s="701"/>
      <c r="EW15" s="701"/>
      <c r="EX15" s="701"/>
      <c r="EY15" s="701"/>
      <c r="EZ15" s="701"/>
      <c r="FA15" s="701"/>
      <c r="FB15" s="701"/>
      <c r="FC15" s="701"/>
      <c r="FD15" s="701"/>
      <c r="FE15" s="701"/>
      <c r="FF15" s="701"/>
      <c r="FG15" s="701"/>
      <c r="FH15" s="701"/>
      <c r="FI15" s="701"/>
      <c r="FJ15" s="701"/>
      <c r="FK15" s="701"/>
      <c r="FL15" s="701"/>
      <c r="FM15" s="701"/>
      <c r="FN15" s="701"/>
      <c r="FO15" s="701"/>
      <c r="FP15" s="701"/>
      <c r="FQ15" s="701"/>
      <c r="FR15" s="701"/>
      <c r="FS15" s="701"/>
      <c r="FT15" s="701"/>
      <c r="FU15" s="701"/>
      <c r="FV15" s="701"/>
      <c r="FW15" s="701"/>
      <c r="FX15" s="701"/>
      <c r="FY15" s="701"/>
      <c r="FZ15" s="701"/>
      <c r="GA15" s="701"/>
      <c r="GB15" s="701"/>
      <c r="GC15" s="701"/>
      <c r="GD15" s="701"/>
      <c r="GE15" s="701"/>
      <c r="GF15" s="701"/>
      <c r="GG15" s="701"/>
      <c r="GH15" s="701"/>
      <c r="GI15" s="701"/>
      <c r="GJ15" s="701"/>
      <c r="GK15" s="701"/>
      <c r="GL15" s="701"/>
      <c r="GM15" s="701"/>
      <c r="GN15" s="701"/>
      <c r="GO15" s="701"/>
      <c r="GP15" s="701"/>
      <c r="GQ15" s="701"/>
      <c r="GR15" s="701"/>
      <c r="GS15" s="701"/>
      <c r="GT15" s="701"/>
      <c r="GU15" s="701"/>
      <c r="GV15" s="701"/>
      <c r="GW15" s="701"/>
      <c r="GX15" s="701"/>
      <c r="GY15" s="701"/>
      <c r="GZ15" s="701"/>
      <c r="HA15" s="701"/>
      <c r="HB15" s="701"/>
      <c r="HC15" s="701"/>
      <c r="HD15" s="701"/>
      <c r="HE15" s="701"/>
      <c r="HF15" s="701"/>
      <c r="HG15" s="701"/>
      <c r="HH15" s="701"/>
      <c r="HI15" s="701"/>
      <c r="HJ15" s="701"/>
      <c r="HK15" s="701"/>
      <c r="HL15" s="701"/>
      <c r="HM15" s="701"/>
      <c r="HN15" s="701"/>
      <c r="HO15" s="701"/>
      <c r="HP15" s="701"/>
      <c r="HQ15" s="701"/>
      <c r="HR15" s="701"/>
      <c r="HS15" s="701"/>
      <c r="HT15" s="701"/>
      <c r="HU15" s="701"/>
      <c r="HV15" s="701"/>
      <c r="HW15" s="701"/>
      <c r="HX15" s="701"/>
      <c r="HY15" s="701"/>
    </row>
    <row r="16" spans="1:233" s="140" customFormat="1" ht="22.5" customHeight="1" x14ac:dyDescent="0.25">
      <c r="A16" s="596">
        <v>3</v>
      </c>
      <c r="B16" s="605" t="s">
        <v>2581</v>
      </c>
      <c r="C16" s="600" t="s">
        <v>3400</v>
      </c>
      <c r="D16" s="642">
        <v>43311</v>
      </c>
      <c r="E16" s="600" t="s">
        <v>3392</v>
      </c>
      <c r="F16" s="399" t="s">
        <v>3393</v>
      </c>
      <c r="G16" s="614">
        <v>42479</v>
      </c>
      <c r="H16" s="600" t="s">
        <v>33</v>
      </c>
      <c r="I16" s="483">
        <v>45651.64</v>
      </c>
      <c r="J16" s="600"/>
      <c r="K16" s="600"/>
      <c r="L16" s="483">
        <v>45651.64</v>
      </c>
      <c r="M16" s="605"/>
      <c r="N16" s="317">
        <f t="shared" si="0"/>
        <v>45651.64</v>
      </c>
      <c r="O16" s="587"/>
      <c r="P16" s="588" t="s">
        <v>3386</v>
      </c>
      <c r="Q16" s="589" t="s">
        <v>3194</v>
      </c>
      <c r="R16" s="276" t="str">
        <f t="shared" si="2"/>
        <v>-</v>
      </c>
      <c r="S16" s="276" t="str">
        <f>IF(COUNTIF('Relação de CVs CUMPRIDAS'!$C$14:$D$1912,E16)&gt;0,"PAGO","-")</f>
        <v>-</v>
      </c>
      <c r="T16" s="128" t="str">
        <f>IF(S16="pago",IF(COUNTIF('Relação de CVs CUMPRIDAS'!$G:$G,L16)&gt;0,"CHECAR","-"),"-")</f>
        <v>-</v>
      </c>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227"/>
      <c r="AX16" s="227"/>
      <c r="AY16" s="227"/>
      <c r="AZ16" s="227"/>
      <c r="BA16" s="227"/>
      <c r="BB16" s="227"/>
      <c r="BC16" s="227"/>
      <c r="BD16" s="227"/>
      <c r="BE16" s="227"/>
      <c r="BF16" s="227"/>
      <c r="BG16" s="227"/>
      <c r="BH16" s="227"/>
      <c r="BI16" s="227"/>
      <c r="BJ16" s="227"/>
      <c r="BK16" s="227"/>
      <c r="BL16" s="227"/>
      <c r="BM16" s="227"/>
      <c r="BN16" s="227"/>
      <c r="BO16" s="227"/>
      <c r="BP16" s="227"/>
      <c r="BQ16" s="227"/>
      <c r="BR16" s="227"/>
      <c r="BS16" s="227"/>
      <c r="BT16" s="227"/>
      <c r="BU16" s="227"/>
      <c r="BV16" s="227"/>
      <c r="BW16" s="227"/>
      <c r="BX16" s="227"/>
      <c r="BY16" s="227"/>
      <c r="BZ16" s="227"/>
      <c r="CA16" s="227"/>
      <c r="CB16" s="227"/>
      <c r="CC16" s="227"/>
      <c r="CD16" s="227"/>
      <c r="CE16" s="227"/>
      <c r="CF16" s="227"/>
      <c r="CG16" s="227"/>
      <c r="CH16" s="227"/>
      <c r="CI16" s="227"/>
      <c r="CJ16" s="227"/>
      <c r="CK16" s="227"/>
      <c r="CL16" s="227"/>
      <c r="CM16" s="227"/>
      <c r="CN16" s="227"/>
      <c r="CO16" s="227"/>
      <c r="CP16" s="227"/>
      <c r="CQ16" s="227"/>
      <c r="CR16" s="227"/>
      <c r="CS16" s="227"/>
      <c r="CT16" s="227"/>
      <c r="CU16" s="227"/>
      <c r="CV16" s="227"/>
      <c r="CW16" s="227"/>
      <c r="CX16" s="227"/>
      <c r="CY16" s="227"/>
      <c r="CZ16" s="227"/>
      <c r="DA16" s="227"/>
      <c r="DB16" s="227"/>
      <c r="DC16" s="227"/>
      <c r="DD16" s="227"/>
      <c r="DE16" s="227"/>
      <c r="DF16" s="227"/>
      <c r="DG16" s="227"/>
      <c r="DH16" s="227"/>
      <c r="DI16" s="227"/>
      <c r="DJ16" s="227"/>
      <c r="DK16" s="227"/>
      <c r="DL16" s="227"/>
      <c r="DM16" s="227"/>
      <c r="DN16" s="227"/>
      <c r="DO16" s="227"/>
      <c r="DP16" s="227"/>
      <c r="DQ16" s="227"/>
      <c r="DR16" s="227"/>
      <c r="DS16" s="227"/>
      <c r="DT16" s="227"/>
      <c r="DU16" s="227"/>
      <c r="DV16" s="227"/>
      <c r="DW16" s="227"/>
      <c r="DX16" s="227"/>
      <c r="DY16" s="227"/>
      <c r="DZ16" s="227"/>
      <c r="EA16" s="227"/>
      <c r="EB16" s="227"/>
      <c r="EC16" s="227"/>
      <c r="ED16" s="227"/>
      <c r="EE16" s="227"/>
      <c r="EF16" s="227"/>
      <c r="EG16" s="227"/>
      <c r="EH16" s="227"/>
      <c r="EI16" s="227"/>
      <c r="EJ16" s="227"/>
      <c r="EK16" s="227"/>
      <c r="EL16" s="227"/>
      <c r="EM16" s="227"/>
      <c r="EN16" s="227"/>
      <c r="EO16" s="227"/>
      <c r="EP16" s="227"/>
      <c r="EQ16" s="227"/>
      <c r="ER16" s="227"/>
      <c r="ES16" s="227"/>
      <c r="ET16" s="227"/>
      <c r="EU16" s="227"/>
      <c r="EV16" s="227"/>
      <c r="EW16" s="227"/>
      <c r="EX16" s="227"/>
      <c r="EY16" s="227"/>
      <c r="EZ16" s="227"/>
      <c r="FA16" s="227"/>
      <c r="FB16" s="227"/>
      <c r="FC16" s="227"/>
      <c r="FD16" s="227"/>
      <c r="FE16" s="227"/>
      <c r="FF16" s="227"/>
      <c r="FG16" s="227"/>
      <c r="FH16" s="227"/>
      <c r="FI16" s="227"/>
      <c r="FJ16" s="227"/>
      <c r="FK16" s="227"/>
      <c r="FL16" s="227"/>
      <c r="FM16" s="227"/>
      <c r="FN16" s="227"/>
      <c r="FO16" s="227"/>
      <c r="FP16" s="227"/>
      <c r="FQ16" s="227"/>
      <c r="FR16" s="227"/>
      <c r="FS16" s="227"/>
      <c r="FT16" s="227"/>
      <c r="FU16" s="227"/>
      <c r="FV16" s="227"/>
      <c r="FW16" s="227"/>
      <c r="FX16" s="227"/>
      <c r="FY16" s="227"/>
      <c r="FZ16" s="227"/>
      <c r="GA16" s="227"/>
      <c r="GB16" s="227"/>
      <c r="GC16" s="227"/>
      <c r="GD16" s="227"/>
      <c r="GE16" s="227"/>
      <c r="GF16" s="227"/>
      <c r="GG16" s="227"/>
      <c r="GH16" s="227"/>
      <c r="GI16" s="227"/>
      <c r="GJ16" s="227"/>
      <c r="GK16" s="227"/>
      <c r="GL16" s="227"/>
      <c r="GM16" s="227"/>
      <c r="GN16" s="227"/>
      <c r="GO16" s="227"/>
      <c r="GP16" s="227"/>
      <c r="GQ16" s="227"/>
      <c r="GR16" s="227"/>
      <c r="GS16" s="227"/>
      <c r="GT16" s="227"/>
      <c r="GU16" s="227"/>
      <c r="GV16" s="227"/>
      <c r="GW16" s="227"/>
      <c r="GX16" s="227"/>
      <c r="GY16" s="227"/>
      <c r="GZ16" s="227"/>
      <c r="HA16" s="227"/>
      <c r="HB16" s="227"/>
      <c r="HC16" s="227"/>
      <c r="HD16" s="227"/>
      <c r="HE16" s="227"/>
      <c r="HF16" s="227"/>
      <c r="HG16" s="227"/>
      <c r="HH16" s="227"/>
      <c r="HI16" s="227"/>
      <c r="HJ16" s="227"/>
      <c r="HK16" s="227"/>
      <c r="HL16" s="227"/>
      <c r="HM16" s="227"/>
      <c r="HN16" s="227"/>
      <c r="HO16" s="227"/>
      <c r="HP16" s="227"/>
      <c r="HQ16" s="227"/>
      <c r="HR16" s="227"/>
      <c r="HS16" s="227"/>
      <c r="HT16" s="227"/>
      <c r="HU16" s="227"/>
      <c r="HV16" s="227"/>
      <c r="HW16" s="227"/>
      <c r="HX16" s="227"/>
      <c r="HY16" s="227"/>
    </row>
    <row r="17" spans="1:235" s="140" customFormat="1" ht="15" x14ac:dyDescent="0.25">
      <c r="A17" s="596">
        <v>4</v>
      </c>
      <c r="B17" s="605" t="s">
        <v>2581</v>
      </c>
      <c r="C17" s="600" t="s">
        <v>2720</v>
      </c>
      <c r="D17" s="642">
        <v>43266</v>
      </c>
      <c r="E17" s="600" t="s">
        <v>3375</v>
      </c>
      <c r="F17" s="399" t="s">
        <v>3376</v>
      </c>
      <c r="G17" s="614">
        <v>42775</v>
      </c>
      <c r="H17" s="600" t="s">
        <v>33</v>
      </c>
      <c r="I17" s="483">
        <v>112135.69</v>
      </c>
      <c r="J17" s="600"/>
      <c r="K17" s="600"/>
      <c r="L17" s="483">
        <v>112135.69</v>
      </c>
      <c r="M17" s="600"/>
      <c r="N17" s="317">
        <f t="shared" si="0"/>
        <v>112135.69</v>
      </c>
      <c r="O17" s="587"/>
      <c r="P17" s="588" t="s">
        <v>2726</v>
      </c>
      <c r="Q17" s="589" t="s">
        <v>3377</v>
      </c>
      <c r="R17" s="276" t="str">
        <f t="shared" si="2"/>
        <v>-</v>
      </c>
      <c r="S17" s="276" t="str">
        <f>IF(COUNTIF('Relação de CVs CUMPRIDAS'!$C$14:$D$1912,E17)&gt;0,"PAGO","-")</f>
        <v>-</v>
      </c>
      <c r="T17" s="128" t="str">
        <f>IF(S17="pago",IF(COUNTIF('Relação de CVs CUMPRIDAS'!$G:$G,L17)&gt;0,"CHECAR","-"),"-")</f>
        <v>-</v>
      </c>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227"/>
      <c r="BJ17" s="227"/>
      <c r="BK17" s="227"/>
      <c r="BL17" s="227"/>
      <c r="BM17" s="227"/>
      <c r="BN17" s="227"/>
      <c r="BO17" s="227"/>
      <c r="BP17" s="227"/>
      <c r="BQ17" s="227"/>
      <c r="BR17" s="227"/>
      <c r="BS17" s="227"/>
      <c r="BT17" s="227"/>
      <c r="BU17" s="227"/>
      <c r="BV17" s="227"/>
      <c r="BW17" s="227"/>
      <c r="BX17" s="227"/>
      <c r="BY17" s="227"/>
      <c r="BZ17" s="227"/>
      <c r="CA17" s="227"/>
      <c r="CB17" s="227"/>
      <c r="CC17" s="227"/>
      <c r="CD17" s="227"/>
      <c r="CE17" s="227"/>
      <c r="CF17" s="227"/>
      <c r="CG17" s="227"/>
      <c r="CH17" s="227"/>
      <c r="CI17" s="227"/>
      <c r="CJ17" s="227"/>
      <c r="CK17" s="227"/>
      <c r="CL17" s="227"/>
      <c r="CM17" s="227"/>
      <c r="CN17" s="227"/>
      <c r="CO17" s="227"/>
      <c r="CP17" s="227"/>
      <c r="CQ17" s="227"/>
      <c r="CR17" s="227"/>
      <c r="CS17" s="227"/>
      <c r="CT17" s="227"/>
      <c r="CU17" s="227"/>
      <c r="CV17" s="227"/>
      <c r="CW17" s="227"/>
      <c r="CX17" s="227"/>
      <c r="CY17" s="227"/>
      <c r="CZ17" s="227"/>
      <c r="DA17" s="227"/>
      <c r="DB17" s="227"/>
      <c r="DC17" s="227"/>
      <c r="DD17" s="227"/>
      <c r="DE17" s="227"/>
      <c r="DF17" s="227"/>
      <c r="DG17" s="227"/>
      <c r="DH17" s="227"/>
      <c r="DI17" s="227"/>
      <c r="DJ17" s="227"/>
      <c r="DK17" s="227"/>
      <c r="DL17" s="227"/>
      <c r="DM17" s="227"/>
      <c r="DN17" s="227"/>
      <c r="DO17" s="227"/>
      <c r="DP17" s="227"/>
      <c r="DQ17" s="227"/>
      <c r="DR17" s="227"/>
      <c r="DS17" s="227"/>
      <c r="DT17" s="227"/>
      <c r="DU17" s="227"/>
      <c r="DV17" s="227"/>
      <c r="DW17" s="227"/>
      <c r="DX17" s="227"/>
      <c r="DY17" s="227"/>
      <c r="DZ17" s="227"/>
      <c r="EA17" s="227"/>
      <c r="EB17" s="227"/>
      <c r="EC17" s="227"/>
      <c r="ED17" s="227"/>
      <c r="EE17" s="227"/>
      <c r="EF17" s="227"/>
      <c r="EG17" s="227"/>
      <c r="EH17" s="227"/>
      <c r="EI17" s="227"/>
      <c r="EJ17" s="227"/>
      <c r="EK17" s="227"/>
      <c r="EL17" s="227"/>
      <c r="EM17" s="227"/>
      <c r="EN17" s="227"/>
      <c r="EO17" s="227"/>
      <c r="EP17" s="227"/>
      <c r="EQ17" s="227"/>
      <c r="ER17" s="227"/>
      <c r="ES17" s="227"/>
      <c r="ET17" s="227"/>
      <c r="EU17" s="227"/>
      <c r="EV17" s="227"/>
      <c r="EW17" s="227"/>
      <c r="EX17" s="227"/>
      <c r="EY17" s="227"/>
      <c r="EZ17" s="227"/>
      <c r="FA17" s="227"/>
      <c r="FB17" s="227"/>
      <c r="FC17" s="227"/>
      <c r="FD17" s="227"/>
      <c r="FE17" s="227"/>
      <c r="FF17" s="227"/>
      <c r="FG17" s="227"/>
      <c r="FH17" s="227"/>
      <c r="FI17" s="227"/>
      <c r="FJ17" s="227"/>
      <c r="FK17" s="227"/>
      <c r="FL17" s="227"/>
      <c r="FM17" s="227"/>
      <c r="FN17" s="227"/>
      <c r="FO17" s="227"/>
      <c r="FP17" s="227"/>
      <c r="FQ17" s="227"/>
      <c r="FR17" s="227"/>
      <c r="FS17" s="227"/>
      <c r="FT17" s="227"/>
      <c r="FU17" s="227"/>
      <c r="FV17" s="227"/>
      <c r="FW17" s="227"/>
      <c r="FX17" s="227"/>
      <c r="FY17" s="227"/>
      <c r="FZ17" s="227"/>
      <c r="GA17" s="227"/>
      <c r="GB17" s="227"/>
      <c r="GC17" s="227"/>
      <c r="GD17" s="227"/>
      <c r="GE17" s="227"/>
      <c r="GF17" s="227"/>
      <c r="GG17" s="227"/>
      <c r="GH17" s="227"/>
      <c r="GI17" s="227"/>
      <c r="GJ17" s="227"/>
      <c r="GK17" s="227"/>
      <c r="GL17" s="227"/>
      <c r="GM17" s="227"/>
      <c r="GN17" s="227"/>
      <c r="GO17" s="227"/>
      <c r="GP17" s="227"/>
      <c r="GQ17" s="227"/>
      <c r="GR17" s="227"/>
      <c r="GS17" s="227"/>
      <c r="GT17" s="227"/>
      <c r="GU17" s="227"/>
      <c r="GV17" s="227"/>
      <c r="GW17" s="227"/>
      <c r="GX17" s="227"/>
      <c r="GY17" s="227"/>
      <c r="GZ17" s="227"/>
      <c r="HA17" s="227"/>
      <c r="HB17" s="227"/>
      <c r="HC17" s="227"/>
      <c r="HD17" s="227"/>
      <c r="HE17" s="227"/>
      <c r="HF17" s="227"/>
      <c r="HG17" s="227"/>
      <c r="HH17" s="227"/>
      <c r="HI17" s="227"/>
      <c r="HJ17" s="227"/>
      <c r="HK17" s="227"/>
      <c r="HL17" s="227"/>
      <c r="HM17" s="227"/>
      <c r="HN17" s="227"/>
      <c r="HO17" s="227"/>
      <c r="HP17" s="227"/>
      <c r="HQ17" s="227"/>
      <c r="HR17" s="227"/>
      <c r="HS17" s="227"/>
      <c r="HT17" s="227"/>
      <c r="HU17" s="227"/>
      <c r="HV17" s="227"/>
      <c r="HW17" s="227"/>
      <c r="HX17" s="227"/>
      <c r="HY17" s="227"/>
    </row>
    <row r="18" spans="1:235" s="140" customFormat="1" ht="22.5" customHeight="1" x14ac:dyDescent="0.25">
      <c r="A18" s="596">
        <v>5</v>
      </c>
      <c r="B18" s="605" t="s">
        <v>2581</v>
      </c>
      <c r="C18" s="600" t="s">
        <v>2692</v>
      </c>
      <c r="D18" s="642">
        <v>43048</v>
      </c>
      <c r="E18" s="600" t="s">
        <v>2693</v>
      </c>
      <c r="F18" s="399" t="s">
        <v>2694</v>
      </c>
      <c r="G18" s="614">
        <v>43026</v>
      </c>
      <c r="H18" s="600" t="s">
        <v>33</v>
      </c>
      <c r="I18" s="483">
        <v>249616.85</v>
      </c>
      <c r="J18" s="600"/>
      <c r="K18" s="600"/>
      <c r="L18" s="483">
        <f>I18-J18</f>
        <v>249616.85</v>
      </c>
      <c r="M18" s="600"/>
      <c r="N18" s="317">
        <f t="shared" si="0"/>
        <v>143100</v>
      </c>
      <c r="O18" s="640" t="s">
        <v>3401</v>
      </c>
      <c r="P18" s="588" t="s">
        <v>2631</v>
      </c>
      <c r="Q18" s="589" t="s">
        <v>3370</v>
      </c>
      <c r="R18" s="276" t="str">
        <f t="shared" si="2"/>
        <v>-</v>
      </c>
      <c r="S18" s="639" t="str">
        <f>IF(COUNTIF('Relação de CVs CUMPRIDAS'!$C$14:$D$1912,E18)&gt;0,"PAGO","-")</f>
        <v>PAGO</v>
      </c>
      <c r="T18" s="128" t="str">
        <f>IF(S18="pago",IF(COUNTIF('Relação de CVs CUMPRIDAS'!$G:$G,L18)&gt;0,"CHECAR","-"),"-")</f>
        <v>-</v>
      </c>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c r="AS18" s="227"/>
      <c r="AT18" s="227"/>
      <c r="AU18" s="227"/>
      <c r="AV18" s="227"/>
      <c r="AW18" s="227"/>
      <c r="AX18" s="227"/>
      <c r="AY18" s="227"/>
      <c r="AZ18" s="227"/>
      <c r="BA18" s="227"/>
      <c r="BB18" s="227"/>
      <c r="BC18" s="227"/>
      <c r="BD18" s="227"/>
      <c r="BE18" s="227"/>
      <c r="BF18" s="227"/>
      <c r="BG18" s="227"/>
      <c r="BH18" s="227"/>
      <c r="BI18" s="227"/>
      <c r="BJ18" s="227"/>
      <c r="BK18" s="227"/>
      <c r="BL18" s="227"/>
      <c r="BM18" s="227"/>
      <c r="BN18" s="227"/>
      <c r="BO18" s="227"/>
      <c r="BP18" s="227"/>
      <c r="BQ18" s="227"/>
      <c r="BR18" s="227"/>
      <c r="BS18" s="227"/>
      <c r="BT18" s="227"/>
      <c r="BU18" s="227"/>
      <c r="BV18" s="227"/>
      <c r="BW18" s="227"/>
      <c r="BX18" s="227"/>
      <c r="BY18" s="227"/>
      <c r="BZ18" s="227"/>
      <c r="CA18" s="227"/>
      <c r="CB18" s="227"/>
      <c r="CC18" s="227"/>
      <c r="CD18" s="227"/>
      <c r="CE18" s="227"/>
      <c r="CF18" s="227"/>
      <c r="CG18" s="227"/>
      <c r="CH18" s="227"/>
      <c r="CI18" s="227"/>
      <c r="CJ18" s="227"/>
      <c r="CK18" s="227"/>
      <c r="CL18" s="227"/>
      <c r="CM18" s="227"/>
      <c r="CN18" s="227"/>
      <c r="CO18" s="227"/>
      <c r="CP18" s="227"/>
      <c r="CQ18" s="227"/>
      <c r="CR18" s="227"/>
      <c r="CS18" s="227"/>
      <c r="CT18" s="227"/>
      <c r="CU18" s="227"/>
      <c r="CV18" s="227"/>
      <c r="CW18" s="227"/>
      <c r="CX18" s="227"/>
      <c r="CY18" s="227"/>
      <c r="CZ18" s="227"/>
      <c r="DA18" s="227"/>
      <c r="DB18" s="227"/>
      <c r="DC18" s="227"/>
      <c r="DD18" s="227"/>
      <c r="DE18" s="227"/>
      <c r="DF18" s="227"/>
      <c r="DG18" s="227"/>
      <c r="DH18" s="227"/>
      <c r="DI18" s="227"/>
      <c r="DJ18" s="227"/>
      <c r="DK18" s="227"/>
      <c r="DL18" s="227"/>
      <c r="DM18" s="227"/>
      <c r="DN18" s="227"/>
      <c r="DO18" s="227"/>
      <c r="DP18" s="227"/>
      <c r="DQ18" s="227"/>
      <c r="DR18" s="227"/>
      <c r="DS18" s="227"/>
      <c r="DT18" s="227"/>
      <c r="DU18" s="227"/>
      <c r="DV18" s="227"/>
      <c r="DW18" s="227"/>
      <c r="DX18" s="227"/>
      <c r="DY18" s="227"/>
      <c r="DZ18" s="227"/>
      <c r="EA18" s="227"/>
      <c r="EB18" s="227"/>
      <c r="EC18" s="227"/>
      <c r="ED18" s="227"/>
      <c r="EE18" s="227"/>
      <c r="EF18" s="227"/>
      <c r="EG18" s="227"/>
      <c r="EH18" s="227"/>
      <c r="EI18" s="227"/>
      <c r="EJ18" s="227"/>
      <c r="EK18" s="227"/>
      <c r="EL18" s="227"/>
      <c r="EM18" s="227"/>
      <c r="EN18" s="227"/>
      <c r="EO18" s="227"/>
      <c r="EP18" s="227"/>
      <c r="EQ18" s="227"/>
      <c r="ER18" s="227"/>
      <c r="ES18" s="227"/>
      <c r="ET18" s="227"/>
      <c r="EU18" s="227"/>
      <c r="EV18" s="227"/>
      <c r="EW18" s="227"/>
      <c r="EX18" s="227"/>
      <c r="EY18" s="227"/>
      <c r="EZ18" s="227"/>
      <c r="FA18" s="227"/>
      <c r="FB18" s="227"/>
      <c r="FC18" s="227"/>
      <c r="FD18" s="227"/>
      <c r="FE18" s="227"/>
      <c r="FF18" s="227"/>
      <c r="FG18" s="227"/>
      <c r="FH18" s="227"/>
      <c r="FI18" s="227"/>
      <c r="FJ18" s="227"/>
      <c r="FK18" s="227"/>
      <c r="FL18" s="227"/>
      <c r="FM18" s="227"/>
      <c r="FN18" s="227"/>
      <c r="FO18" s="227"/>
      <c r="FP18" s="227"/>
      <c r="FQ18" s="227"/>
      <c r="FR18" s="227"/>
      <c r="FS18" s="227"/>
      <c r="FT18" s="227"/>
      <c r="FU18" s="227"/>
      <c r="FV18" s="227"/>
      <c r="FW18" s="227"/>
      <c r="FX18" s="227"/>
      <c r="FY18" s="227"/>
      <c r="FZ18" s="227"/>
      <c r="GA18" s="227"/>
      <c r="GB18" s="227"/>
      <c r="GC18" s="227"/>
      <c r="GD18" s="227"/>
      <c r="GE18" s="227"/>
      <c r="GF18" s="227"/>
      <c r="GG18" s="227"/>
      <c r="GH18" s="227"/>
      <c r="GI18" s="227"/>
      <c r="GJ18" s="227"/>
      <c r="GK18" s="227"/>
      <c r="GL18" s="227"/>
      <c r="GM18" s="227"/>
      <c r="GN18" s="227"/>
      <c r="GO18" s="227"/>
      <c r="GP18" s="227"/>
      <c r="GQ18" s="227"/>
      <c r="GR18" s="227"/>
      <c r="GS18" s="227"/>
      <c r="GT18" s="227"/>
      <c r="GU18" s="227"/>
      <c r="GV18" s="227"/>
      <c r="GW18" s="227"/>
      <c r="GX18" s="227"/>
      <c r="GY18" s="227"/>
      <c r="GZ18" s="227"/>
      <c r="HA18" s="227"/>
      <c r="HB18" s="227"/>
      <c r="HC18" s="227"/>
      <c r="HD18" s="227"/>
      <c r="HE18" s="227"/>
      <c r="HF18" s="227"/>
      <c r="HG18" s="227"/>
      <c r="HH18" s="227"/>
      <c r="HI18" s="227"/>
      <c r="HJ18" s="227"/>
      <c r="HK18" s="227"/>
      <c r="HL18" s="227"/>
      <c r="HM18" s="227"/>
      <c r="HN18" s="227"/>
      <c r="HO18" s="227"/>
      <c r="HP18" s="227"/>
      <c r="HQ18" s="227"/>
      <c r="HR18" s="227"/>
      <c r="HS18" s="227"/>
      <c r="HT18" s="227"/>
      <c r="HU18" s="227"/>
      <c r="HV18" s="227"/>
      <c r="HW18" s="227"/>
      <c r="HX18" s="227"/>
      <c r="HY18" s="227"/>
    </row>
    <row r="19" spans="1:235" ht="22.5" customHeight="1" x14ac:dyDescent="0.2">
      <c r="A19" s="596">
        <v>6</v>
      </c>
      <c r="B19" s="608" t="s">
        <v>2581</v>
      </c>
      <c r="C19" s="610" t="s">
        <v>3402</v>
      </c>
      <c r="D19" s="643">
        <v>43242</v>
      </c>
      <c r="E19" s="637" t="s">
        <v>3358</v>
      </c>
      <c r="F19" s="638" t="s">
        <v>3355</v>
      </c>
      <c r="G19" s="614">
        <v>42284</v>
      </c>
      <c r="H19" s="610" t="s">
        <v>905</v>
      </c>
      <c r="I19" s="483">
        <v>20457.55</v>
      </c>
      <c r="J19" s="600"/>
      <c r="K19" s="600"/>
      <c r="L19" s="483">
        <v>20457.55</v>
      </c>
      <c r="M19" s="605"/>
      <c r="N19" s="317">
        <f t="shared" si="0"/>
        <v>20457.55</v>
      </c>
      <c r="O19" s="634"/>
      <c r="P19" s="635" t="s">
        <v>2726</v>
      </c>
      <c r="Q19" s="635" t="s">
        <v>3357</v>
      </c>
      <c r="R19" s="276" t="str">
        <f t="shared" si="2"/>
        <v>-</v>
      </c>
      <c r="S19" s="276" t="str">
        <f>IF(COUNTIF('Relação de CVs CUMPRIDAS'!$C$14:$D$1912,E19)&gt;0,"PAGO","-")</f>
        <v>-</v>
      </c>
      <c r="T19" s="128" t="str">
        <f>IF(S19="pago",IF(COUNTIF('Relação de CVs CUMPRIDAS'!$G:$G,L19)&gt;0,"CHECAR","-"),"-")</f>
        <v>-</v>
      </c>
      <c r="U19" s="702"/>
      <c r="V19" s="702"/>
      <c r="W19" s="702"/>
      <c r="X19" s="702"/>
      <c r="Y19" s="702"/>
      <c r="Z19" s="702"/>
      <c r="AA19" s="702"/>
      <c r="AB19" s="702"/>
      <c r="AC19" s="702"/>
      <c r="AD19" s="702"/>
      <c r="AE19" s="702"/>
      <c r="AF19" s="702"/>
      <c r="AG19" s="702"/>
      <c r="AH19" s="702"/>
      <c r="AI19" s="702"/>
      <c r="AJ19" s="702"/>
      <c r="AK19" s="702"/>
      <c r="AL19" s="702"/>
      <c r="AM19" s="702"/>
      <c r="AN19" s="702"/>
      <c r="AO19" s="702"/>
      <c r="AP19" s="702"/>
      <c r="AQ19" s="702"/>
      <c r="AR19" s="702"/>
      <c r="AS19" s="702"/>
      <c r="AT19" s="702"/>
      <c r="AU19" s="702"/>
      <c r="AV19" s="702"/>
      <c r="AW19" s="702"/>
      <c r="AX19" s="702"/>
      <c r="AY19" s="702"/>
      <c r="AZ19" s="702"/>
      <c r="BA19" s="702"/>
      <c r="BB19" s="702"/>
      <c r="BC19" s="702"/>
      <c r="BD19" s="702"/>
      <c r="BE19" s="702"/>
      <c r="BF19" s="702"/>
      <c r="BG19" s="702"/>
      <c r="BH19" s="702"/>
      <c r="BI19" s="702"/>
      <c r="BJ19" s="702"/>
      <c r="BK19" s="702"/>
      <c r="BL19" s="702"/>
      <c r="BM19" s="702"/>
      <c r="BN19" s="702"/>
      <c r="BO19" s="702"/>
      <c r="BP19" s="702"/>
      <c r="BQ19" s="702"/>
      <c r="BR19" s="702"/>
      <c r="BS19" s="702"/>
      <c r="BT19" s="702"/>
      <c r="BU19" s="702"/>
      <c r="BV19" s="702"/>
      <c r="BW19" s="702"/>
      <c r="BX19" s="702"/>
      <c r="BY19" s="702"/>
      <c r="BZ19" s="702"/>
      <c r="CA19" s="702"/>
      <c r="CB19" s="702"/>
      <c r="CC19" s="702"/>
      <c r="CD19" s="702"/>
      <c r="CE19" s="702"/>
      <c r="CF19" s="702"/>
      <c r="CG19" s="702"/>
      <c r="CH19" s="702"/>
      <c r="CI19" s="702"/>
      <c r="CJ19" s="702"/>
      <c r="CK19" s="702"/>
      <c r="CL19" s="702"/>
      <c r="CM19" s="702"/>
      <c r="CN19" s="702"/>
      <c r="CO19" s="702"/>
      <c r="CP19" s="702"/>
      <c r="CQ19" s="702"/>
      <c r="CR19" s="702"/>
      <c r="CS19" s="702"/>
      <c r="CT19" s="702"/>
      <c r="CU19" s="702"/>
      <c r="CV19" s="702"/>
      <c r="CW19" s="702"/>
      <c r="CX19" s="702"/>
      <c r="CY19" s="702"/>
      <c r="CZ19" s="702"/>
      <c r="DA19" s="702"/>
      <c r="DB19" s="702"/>
      <c r="DC19" s="702"/>
      <c r="DD19" s="702"/>
      <c r="DE19" s="702"/>
      <c r="DF19" s="702"/>
      <c r="DG19" s="702"/>
      <c r="DH19" s="702"/>
      <c r="DI19" s="702"/>
      <c r="DJ19" s="702"/>
      <c r="DK19" s="702"/>
      <c r="DL19" s="702"/>
      <c r="DM19" s="702"/>
      <c r="DN19" s="702"/>
      <c r="DO19" s="702"/>
      <c r="DP19" s="702"/>
      <c r="DQ19" s="702"/>
      <c r="DR19" s="702"/>
      <c r="DS19" s="702"/>
      <c r="DT19" s="702"/>
      <c r="DU19" s="702"/>
      <c r="DV19" s="702"/>
      <c r="DW19" s="702"/>
      <c r="DX19" s="702"/>
      <c r="DY19" s="702"/>
      <c r="DZ19" s="702"/>
      <c r="EA19" s="702"/>
      <c r="EB19" s="702"/>
      <c r="EC19" s="702"/>
      <c r="ED19" s="702"/>
      <c r="EE19" s="702"/>
      <c r="EF19" s="702"/>
      <c r="EG19" s="702"/>
      <c r="EH19" s="702"/>
      <c r="EI19" s="702"/>
      <c r="EJ19" s="702"/>
      <c r="EK19" s="702"/>
      <c r="EL19" s="702"/>
      <c r="EM19" s="702"/>
      <c r="EN19" s="702"/>
      <c r="EO19" s="702"/>
      <c r="EP19" s="702"/>
      <c r="EQ19" s="702"/>
      <c r="ER19" s="702"/>
      <c r="ES19" s="702"/>
      <c r="ET19" s="702"/>
      <c r="EU19" s="702"/>
      <c r="EV19" s="702"/>
      <c r="EW19" s="702"/>
      <c r="EX19" s="702"/>
      <c r="EY19" s="702"/>
      <c r="EZ19" s="702"/>
      <c r="FA19" s="702"/>
      <c r="FB19" s="702"/>
      <c r="FC19" s="702"/>
      <c r="FD19" s="702"/>
      <c r="FE19" s="702"/>
      <c r="FF19" s="702"/>
      <c r="FG19" s="702"/>
      <c r="FH19" s="702"/>
      <c r="FI19" s="702"/>
      <c r="FJ19" s="702"/>
      <c r="FK19" s="702"/>
      <c r="FL19" s="702"/>
      <c r="FM19" s="702"/>
      <c r="FN19" s="702"/>
      <c r="FO19" s="702"/>
      <c r="FP19" s="702"/>
      <c r="FQ19" s="702"/>
      <c r="FR19" s="702"/>
      <c r="FS19" s="702"/>
      <c r="FT19" s="702"/>
      <c r="FU19" s="702"/>
      <c r="FV19" s="702"/>
      <c r="FW19" s="702"/>
      <c r="FX19" s="702"/>
      <c r="FY19" s="702"/>
      <c r="FZ19" s="702"/>
      <c r="GA19" s="702"/>
      <c r="GB19" s="702"/>
      <c r="GC19" s="702"/>
      <c r="GD19" s="702"/>
      <c r="GE19" s="702"/>
      <c r="GF19" s="702"/>
      <c r="GG19" s="702"/>
      <c r="GH19" s="702"/>
      <c r="GI19" s="702"/>
      <c r="GJ19" s="702"/>
      <c r="GK19" s="702"/>
      <c r="GL19" s="702"/>
      <c r="GM19" s="702"/>
      <c r="GN19" s="702"/>
      <c r="GO19" s="702"/>
      <c r="GP19" s="702"/>
      <c r="GQ19" s="702"/>
      <c r="GR19" s="702"/>
      <c r="GS19" s="702"/>
      <c r="GT19" s="702"/>
      <c r="GU19" s="702"/>
      <c r="GV19" s="702"/>
      <c r="GW19" s="702"/>
      <c r="GX19" s="702"/>
      <c r="GY19" s="702"/>
      <c r="GZ19" s="702"/>
      <c r="HA19" s="702"/>
      <c r="HB19" s="702"/>
      <c r="HC19" s="702"/>
      <c r="HD19" s="702"/>
      <c r="HE19" s="702"/>
      <c r="HF19" s="702"/>
      <c r="HG19" s="702"/>
      <c r="HH19" s="702"/>
      <c r="HI19" s="702"/>
      <c r="HJ19" s="702"/>
      <c r="HK19" s="702"/>
      <c r="HL19" s="702"/>
      <c r="HM19" s="702"/>
      <c r="HN19" s="702"/>
      <c r="HO19" s="702"/>
      <c r="HP19" s="702"/>
      <c r="HQ19" s="702"/>
      <c r="HR19" s="702"/>
      <c r="HS19" s="702"/>
      <c r="HT19" s="702"/>
      <c r="HU19" s="702"/>
      <c r="HV19" s="702"/>
      <c r="HW19" s="702"/>
      <c r="HX19" s="702"/>
      <c r="HY19" s="702"/>
    </row>
    <row r="20" spans="1:235" ht="22.5" customHeight="1" x14ac:dyDescent="0.2">
      <c r="A20" s="596">
        <v>7</v>
      </c>
      <c r="B20" s="535" t="s">
        <v>2581</v>
      </c>
      <c r="C20" s="501" t="s">
        <v>3144</v>
      </c>
      <c r="D20" s="644">
        <v>43180</v>
      </c>
      <c r="E20" s="530" t="s">
        <v>3208</v>
      </c>
      <c r="F20" s="498" t="s">
        <v>3209</v>
      </c>
      <c r="G20" s="497">
        <v>42303</v>
      </c>
      <c r="H20" s="145" t="s">
        <v>905</v>
      </c>
      <c r="I20" s="484">
        <v>22076.04</v>
      </c>
      <c r="J20" s="453"/>
      <c r="K20" s="453"/>
      <c r="L20" s="459">
        <f>I20-J20</f>
        <v>22076.04</v>
      </c>
      <c r="M20" s="459">
        <v>16782.07</v>
      </c>
      <c r="N20" s="317">
        <f t="shared" si="0"/>
        <v>22076.04</v>
      </c>
      <c r="O20" s="300" t="s">
        <v>3210</v>
      </c>
      <c r="P20" s="278" t="s">
        <v>2728</v>
      </c>
      <c r="Q20" s="278" t="s">
        <v>3259</v>
      </c>
      <c r="R20" s="276" t="str">
        <f t="shared" si="2"/>
        <v>-</v>
      </c>
      <c r="S20" s="276" t="str">
        <f>IF(COUNTIF('Relação de CVs CUMPRIDAS'!$C$14:$D$1912,E20)&gt;0,"PAGO","-")</f>
        <v>-</v>
      </c>
      <c r="T20" s="128" t="str">
        <f>IF(S20="pago",IF(COUNTIF('Relação de CVs CUMPRIDAS'!$G:$G,L20)&gt;0,"CHECAR","-"),"-")</f>
        <v>-</v>
      </c>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c r="BP20" s="140"/>
      <c r="BQ20" s="140"/>
      <c r="BR20" s="140"/>
      <c r="BS20" s="140"/>
      <c r="BT20" s="140"/>
      <c r="BU20" s="140"/>
      <c r="BV20" s="140"/>
      <c r="BW20" s="140"/>
      <c r="BX20" s="140"/>
      <c r="BY20" s="140"/>
      <c r="BZ20" s="140"/>
      <c r="CA20" s="140"/>
      <c r="CB20" s="140"/>
      <c r="CC20" s="140"/>
      <c r="CD20" s="140"/>
      <c r="CE20" s="140"/>
      <c r="CF20" s="140"/>
      <c r="CG20" s="140"/>
      <c r="CH20" s="140"/>
      <c r="CI20" s="140"/>
      <c r="CJ20" s="140"/>
      <c r="CK20" s="140"/>
      <c r="CL20" s="140"/>
      <c r="CM20" s="140"/>
      <c r="CN20" s="140"/>
      <c r="CO20" s="140"/>
      <c r="CP20" s="140"/>
      <c r="CQ20" s="140"/>
      <c r="CR20" s="140"/>
      <c r="CS20" s="140"/>
      <c r="CT20" s="140"/>
      <c r="CU20" s="140"/>
      <c r="CV20" s="140"/>
      <c r="CW20" s="140"/>
      <c r="CX20" s="140"/>
      <c r="CY20" s="140"/>
      <c r="CZ20" s="140"/>
      <c r="DA20" s="140"/>
      <c r="DB20" s="140"/>
      <c r="DC20" s="140"/>
      <c r="DD20" s="140"/>
      <c r="DE20" s="140"/>
      <c r="DF20" s="140"/>
      <c r="DG20" s="140"/>
      <c r="DH20" s="140"/>
      <c r="DI20" s="140"/>
      <c r="DJ20" s="140"/>
      <c r="DK20" s="140"/>
      <c r="DL20" s="140"/>
      <c r="DM20" s="140"/>
      <c r="DN20" s="140"/>
      <c r="DO20" s="140"/>
      <c r="DP20" s="140"/>
      <c r="DQ20" s="140"/>
      <c r="DR20" s="140"/>
      <c r="DS20" s="140"/>
      <c r="DT20" s="140"/>
      <c r="DU20" s="140"/>
      <c r="DV20" s="140"/>
      <c r="DW20" s="140"/>
      <c r="DX20" s="140"/>
      <c r="DY20" s="140"/>
      <c r="DZ20" s="140"/>
      <c r="EA20" s="140"/>
      <c r="EB20" s="140"/>
      <c r="EC20" s="140"/>
      <c r="ED20" s="140"/>
      <c r="EE20" s="140"/>
      <c r="EF20" s="140"/>
      <c r="EG20" s="140"/>
      <c r="EH20" s="140"/>
      <c r="EI20" s="140"/>
      <c r="EJ20" s="140"/>
      <c r="EK20" s="140"/>
      <c r="EL20" s="140"/>
      <c r="EM20" s="140"/>
      <c r="EN20" s="140"/>
      <c r="EO20" s="140"/>
      <c r="EP20" s="140"/>
      <c r="EQ20" s="140"/>
      <c r="ER20" s="140"/>
      <c r="ES20" s="140"/>
      <c r="ET20" s="140"/>
      <c r="EU20" s="140"/>
      <c r="EV20" s="140"/>
      <c r="EW20" s="140"/>
      <c r="EX20" s="140"/>
      <c r="EY20" s="140"/>
      <c r="EZ20" s="140"/>
      <c r="FA20" s="140"/>
      <c r="FB20" s="140"/>
      <c r="FC20" s="140"/>
      <c r="FD20" s="140"/>
      <c r="FE20" s="140"/>
      <c r="FF20" s="140"/>
      <c r="FG20" s="140"/>
      <c r="FH20" s="140"/>
      <c r="FI20" s="140"/>
      <c r="FJ20" s="140"/>
      <c r="FK20" s="140"/>
      <c r="FL20" s="140"/>
      <c r="FM20" s="140"/>
      <c r="FN20" s="140"/>
      <c r="FO20" s="140"/>
      <c r="FP20" s="140"/>
      <c r="FQ20" s="140"/>
      <c r="FR20" s="140"/>
      <c r="FS20" s="140"/>
      <c r="FT20" s="140"/>
      <c r="FU20" s="140"/>
      <c r="FV20" s="140"/>
      <c r="FW20" s="140"/>
      <c r="FX20" s="140"/>
      <c r="FY20" s="140"/>
      <c r="FZ20" s="140"/>
      <c r="GA20" s="140"/>
      <c r="GB20" s="140"/>
      <c r="GC20" s="140"/>
      <c r="GD20" s="140"/>
      <c r="GE20" s="140"/>
      <c r="GF20" s="140"/>
      <c r="GG20" s="140"/>
      <c r="GH20" s="140"/>
      <c r="GI20" s="140"/>
      <c r="GJ20" s="140"/>
      <c r="GK20" s="140"/>
      <c r="GL20" s="140"/>
      <c r="GM20" s="140"/>
      <c r="GN20" s="140"/>
      <c r="GO20" s="140"/>
      <c r="GP20" s="140"/>
      <c r="GQ20" s="140"/>
      <c r="GR20" s="140"/>
      <c r="GS20" s="140"/>
      <c r="GT20" s="140"/>
      <c r="GU20" s="140"/>
      <c r="GV20" s="140"/>
      <c r="GW20" s="140"/>
      <c r="GX20" s="140"/>
      <c r="GY20" s="140"/>
      <c r="GZ20" s="140"/>
      <c r="HA20" s="140"/>
      <c r="HB20" s="140"/>
      <c r="HC20" s="140"/>
      <c r="HD20" s="140"/>
      <c r="HE20" s="140"/>
      <c r="HF20" s="140"/>
      <c r="HG20" s="140"/>
      <c r="HH20" s="140"/>
      <c r="HI20" s="140"/>
      <c r="HJ20" s="140"/>
      <c r="HK20" s="140"/>
      <c r="HL20" s="140"/>
      <c r="HM20" s="140"/>
      <c r="HN20" s="140"/>
      <c r="HO20" s="140"/>
      <c r="HP20" s="140"/>
      <c r="HQ20" s="140"/>
      <c r="HR20" s="140"/>
      <c r="HS20" s="140"/>
      <c r="HT20" s="140"/>
      <c r="HU20" s="140"/>
      <c r="HV20" s="140"/>
      <c r="HW20" s="140"/>
      <c r="HX20" s="140"/>
      <c r="HY20" s="140"/>
    </row>
    <row r="21" spans="1:235" ht="22.5" customHeight="1" x14ac:dyDescent="0.25">
      <c r="A21" s="596">
        <v>8</v>
      </c>
      <c r="B21" s="597" t="s">
        <v>2581</v>
      </c>
      <c r="C21" s="597" t="s">
        <v>2478</v>
      </c>
      <c r="D21" s="614">
        <v>43227</v>
      </c>
      <c r="E21" s="714" t="s">
        <v>3344</v>
      </c>
      <c r="F21" s="624" t="s">
        <v>3345</v>
      </c>
      <c r="G21" s="614">
        <v>42787</v>
      </c>
      <c r="H21" s="145" t="s">
        <v>905</v>
      </c>
      <c r="I21" s="484">
        <v>15107.6</v>
      </c>
      <c r="J21" s="453"/>
      <c r="K21" s="453"/>
      <c r="L21" s="459">
        <v>27270.33</v>
      </c>
      <c r="M21" s="453"/>
      <c r="N21" s="317">
        <f t="shared" si="0"/>
        <v>27270.33</v>
      </c>
      <c r="O21" s="300"/>
      <c r="P21" s="278" t="s">
        <v>2728</v>
      </c>
      <c r="Q21" s="278" t="s">
        <v>3424</v>
      </c>
      <c r="R21" s="276" t="str">
        <f t="shared" si="2"/>
        <v>-</v>
      </c>
      <c r="S21" s="276" t="str">
        <f>IF(COUNTIF('Relação de CVs CUMPRIDAS'!$C$14:$D$1912,E21)&gt;0,"PAGO","-")</f>
        <v>-</v>
      </c>
      <c r="T21" s="128" t="str">
        <f>IF(S21="pago",IF(COUNTIF('Relação de CVs CUMPRIDAS'!$G:$G,L21)&gt;0,"CHECAR","-"),"-")</f>
        <v>-</v>
      </c>
      <c r="U21" s="701"/>
      <c r="V21" s="701"/>
      <c r="W21" s="701"/>
      <c r="X21" s="701"/>
      <c r="Y21" s="701"/>
      <c r="Z21" s="701"/>
      <c r="AA21" s="701"/>
      <c r="AB21" s="701"/>
      <c r="AC21" s="701"/>
      <c r="AD21" s="701"/>
      <c r="AE21" s="701"/>
      <c r="AF21" s="701"/>
      <c r="AG21" s="701"/>
      <c r="AH21" s="701"/>
      <c r="AI21" s="701"/>
      <c r="AJ21" s="701"/>
      <c r="AK21" s="701"/>
      <c r="AL21" s="701"/>
      <c r="AM21" s="701"/>
      <c r="AN21" s="701"/>
      <c r="AO21" s="701"/>
      <c r="AP21" s="701"/>
      <c r="AQ21" s="701"/>
      <c r="AR21" s="701"/>
      <c r="AS21" s="701"/>
      <c r="AT21" s="701"/>
      <c r="AU21" s="701"/>
      <c r="AV21" s="701"/>
      <c r="AW21" s="701"/>
      <c r="AX21" s="701"/>
      <c r="AY21" s="701"/>
      <c r="AZ21" s="701"/>
      <c r="BA21" s="701"/>
      <c r="BB21" s="701"/>
      <c r="BC21" s="701"/>
      <c r="BD21" s="701"/>
      <c r="BE21" s="701"/>
      <c r="BF21" s="701"/>
      <c r="BG21" s="701"/>
      <c r="BH21" s="701"/>
      <c r="BI21" s="701"/>
      <c r="BJ21" s="701"/>
      <c r="BK21" s="701"/>
      <c r="BL21" s="701"/>
      <c r="BM21" s="701"/>
      <c r="BN21" s="701"/>
      <c r="BO21" s="701"/>
      <c r="BP21" s="701"/>
      <c r="BQ21" s="701"/>
      <c r="BR21" s="701"/>
      <c r="BS21" s="701"/>
      <c r="BT21" s="701"/>
      <c r="BU21" s="701"/>
      <c r="BV21" s="701"/>
      <c r="BW21" s="701"/>
      <c r="BX21" s="701"/>
      <c r="BY21" s="701"/>
      <c r="BZ21" s="701"/>
      <c r="CA21" s="701"/>
      <c r="CB21" s="701"/>
      <c r="CC21" s="701"/>
      <c r="CD21" s="701"/>
      <c r="CE21" s="701"/>
      <c r="CF21" s="701"/>
      <c r="CG21" s="701"/>
      <c r="CH21" s="701"/>
      <c r="CI21" s="701"/>
      <c r="CJ21" s="701"/>
      <c r="CK21" s="701"/>
      <c r="CL21" s="701"/>
      <c r="CM21" s="701"/>
      <c r="CN21" s="701"/>
      <c r="CO21" s="701"/>
      <c r="CP21" s="701"/>
      <c r="CQ21" s="701"/>
      <c r="CR21" s="701"/>
      <c r="CS21" s="701"/>
      <c r="CT21" s="701"/>
      <c r="CU21" s="701"/>
      <c r="CV21" s="701"/>
      <c r="CW21" s="701"/>
      <c r="CX21" s="701"/>
      <c r="CY21" s="701"/>
      <c r="CZ21" s="701"/>
      <c r="DA21" s="701"/>
      <c r="DB21" s="701"/>
      <c r="DC21" s="701"/>
      <c r="DD21" s="701"/>
      <c r="DE21" s="701"/>
      <c r="DF21" s="701"/>
      <c r="DG21" s="701"/>
      <c r="DH21" s="701"/>
      <c r="DI21" s="701"/>
      <c r="DJ21" s="701"/>
      <c r="DK21" s="701"/>
      <c r="DL21" s="701"/>
      <c r="DM21" s="701"/>
      <c r="DN21" s="701"/>
      <c r="DO21" s="701"/>
      <c r="DP21" s="701"/>
      <c r="DQ21" s="701"/>
      <c r="DR21" s="701"/>
      <c r="DS21" s="701"/>
      <c r="DT21" s="701"/>
      <c r="DU21" s="701"/>
      <c r="DV21" s="701"/>
      <c r="DW21" s="701"/>
      <c r="DX21" s="701"/>
      <c r="DY21" s="701"/>
      <c r="DZ21" s="701"/>
      <c r="EA21" s="701"/>
      <c r="EB21" s="701"/>
      <c r="EC21" s="701"/>
      <c r="ED21" s="701"/>
      <c r="EE21" s="701"/>
      <c r="EF21" s="701"/>
      <c r="EG21" s="701"/>
      <c r="EH21" s="701"/>
      <c r="EI21" s="701"/>
      <c r="EJ21" s="701"/>
      <c r="EK21" s="701"/>
      <c r="EL21" s="701"/>
      <c r="EM21" s="701"/>
      <c r="EN21" s="701"/>
      <c r="EO21" s="701"/>
      <c r="EP21" s="701"/>
      <c r="EQ21" s="701"/>
      <c r="ER21" s="701"/>
      <c r="ES21" s="701"/>
      <c r="ET21" s="701"/>
      <c r="EU21" s="701"/>
      <c r="EV21" s="701"/>
      <c r="EW21" s="701"/>
      <c r="EX21" s="701"/>
      <c r="EY21" s="701"/>
      <c r="EZ21" s="701"/>
      <c r="FA21" s="701"/>
      <c r="FB21" s="701"/>
      <c r="FC21" s="701"/>
      <c r="FD21" s="701"/>
      <c r="FE21" s="701"/>
      <c r="FF21" s="701"/>
      <c r="FG21" s="701"/>
      <c r="FH21" s="701"/>
      <c r="FI21" s="701"/>
      <c r="FJ21" s="701"/>
      <c r="FK21" s="701"/>
      <c r="FL21" s="701"/>
      <c r="FM21" s="701"/>
      <c r="FN21" s="701"/>
      <c r="FO21" s="701"/>
      <c r="FP21" s="701"/>
      <c r="FQ21" s="701"/>
      <c r="FR21" s="701"/>
      <c r="FS21" s="701"/>
      <c r="FT21" s="701"/>
      <c r="FU21" s="701"/>
      <c r="FV21" s="701"/>
      <c r="FW21" s="701"/>
      <c r="FX21" s="701"/>
      <c r="FY21" s="701"/>
      <c r="FZ21" s="701"/>
      <c r="GA21" s="701"/>
      <c r="GB21" s="701"/>
      <c r="GC21" s="701"/>
      <c r="GD21" s="701"/>
      <c r="GE21" s="701"/>
      <c r="GF21" s="701"/>
      <c r="GG21" s="701"/>
      <c r="GH21" s="701"/>
      <c r="GI21" s="701"/>
      <c r="GJ21" s="701"/>
      <c r="GK21" s="701"/>
      <c r="GL21" s="701"/>
      <c r="GM21" s="701"/>
      <c r="GN21" s="701"/>
      <c r="GO21" s="701"/>
      <c r="GP21" s="701"/>
      <c r="GQ21" s="701"/>
      <c r="GR21" s="701"/>
      <c r="GS21" s="701"/>
      <c r="GT21" s="701"/>
      <c r="GU21" s="701"/>
      <c r="GV21" s="701"/>
      <c r="GW21" s="701"/>
      <c r="GX21" s="701"/>
      <c r="GY21" s="701"/>
      <c r="GZ21" s="701"/>
      <c r="HA21" s="701"/>
      <c r="HB21" s="701"/>
      <c r="HC21" s="701"/>
      <c r="HD21" s="701"/>
      <c r="HE21" s="701"/>
      <c r="HF21" s="701"/>
      <c r="HG21" s="701"/>
      <c r="HH21" s="701"/>
      <c r="HI21" s="701"/>
      <c r="HJ21" s="701"/>
      <c r="HK21" s="701"/>
      <c r="HL21" s="701"/>
      <c r="HM21" s="701"/>
      <c r="HN21" s="701"/>
      <c r="HO21" s="701"/>
      <c r="HP21" s="701"/>
      <c r="HQ21" s="701"/>
      <c r="HR21" s="701"/>
      <c r="HS21" s="701"/>
      <c r="HT21" s="701"/>
      <c r="HU21" s="701"/>
      <c r="HV21" s="701"/>
      <c r="HW21" s="701"/>
      <c r="HX21" s="701"/>
      <c r="HY21" s="701"/>
    </row>
    <row r="22" spans="1:235" ht="33.75" customHeight="1" x14ac:dyDescent="0.2">
      <c r="A22" s="596">
        <v>9</v>
      </c>
      <c r="B22" s="597" t="s">
        <v>2581</v>
      </c>
      <c r="C22" s="649" t="s">
        <v>2786</v>
      </c>
      <c r="D22" s="650">
        <v>43229</v>
      </c>
      <c r="E22" s="651" t="s">
        <v>3346</v>
      </c>
      <c r="F22" s="653" t="s">
        <v>3347</v>
      </c>
      <c r="G22" s="614">
        <v>42849</v>
      </c>
      <c r="H22" s="145" t="s">
        <v>905</v>
      </c>
      <c r="I22" s="483">
        <v>23237.4</v>
      </c>
      <c r="J22" s="453"/>
      <c r="K22" s="453"/>
      <c r="L22" s="459">
        <v>23237.4</v>
      </c>
      <c r="M22" s="453"/>
      <c r="N22" s="317">
        <f t="shared" si="0"/>
        <v>23237.4</v>
      </c>
      <c r="O22" s="300"/>
      <c r="P22" s="298" t="s">
        <v>3337</v>
      </c>
      <c r="Q22" s="298" t="s">
        <v>3348</v>
      </c>
      <c r="R22" s="276" t="str">
        <f t="shared" si="2"/>
        <v>-</v>
      </c>
      <c r="S22" s="276" t="str">
        <f>IF(COUNTIF('Relação de CVs CUMPRIDAS'!$C$14:$D$1912,E22)&gt;0,"PAGO","-")</f>
        <v>-</v>
      </c>
      <c r="T22" s="128" t="str">
        <f>IF(S22="pago",IF(COUNTIF('Relação de CVs CUMPRIDAS'!$G:$G,L22)&gt;0,"CHECAR","-"),"-")</f>
        <v>-</v>
      </c>
      <c r="U22" s="703"/>
      <c r="V22" s="703"/>
      <c r="W22" s="703"/>
      <c r="X22" s="703"/>
      <c r="Y22" s="703"/>
      <c r="Z22" s="703"/>
      <c r="AA22" s="703"/>
      <c r="AB22" s="703"/>
      <c r="AC22" s="703"/>
      <c r="AD22" s="703"/>
      <c r="AE22" s="703"/>
      <c r="AF22" s="703"/>
      <c r="AG22" s="703"/>
      <c r="AH22" s="703"/>
      <c r="AI22" s="703"/>
      <c r="AJ22" s="703"/>
      <c r="AK22" s="703"/>
      <c r="AL22" s="703"/>
      <c r="AM22" s="703"/>
      <c r="AN22" s="703"/>
      <c r="AO22" s="703"/>
      <c r="AP22" s="703"/>
      <c r="AQ22" s="703"/>
      <c r="AR22" s="703"/>
      <c r="AS22" s="703"/>
      <c r="AT22" s="703"/>
      <c r="AU22" s="703"/>
      <c r="AV22" s="703"/>
      <c r="AW22" s="703"/>
      <c r="AX22" s="703"/>
      <c r="AY22" s="703"/>
      <c r="AZ22" s="703"/>
      <c r="BA22" s="703"/>
      <c r="BB22" s="703"/>
      <c r="BC22" s="703"/>
      <c r="BD22" s="703"/>
      <c r="BE22" s="703"/>
      <c r="BF22" s="703"/>
      <c r="BG22" s="703"/>
      <c r="BH22" s="703"/>
      <c r="BI22" s="703"/>
      <c r="BJ22" s="703"/>
      <c r="BK22" s="703"/>
      <c r="BL22" s="703"/>
      <c r="BM22" s="703"/>
      <c r="BN22" s="703"/>
      <c r="BO22" s="703"/>
      <c r="BP22" s="703"/>
      <c r="BQ22" s="703"/>
      <c r="BR22" s="703"/>
      <c r="BS22" s="703"/>
      <c r="BT22" s="703"/>
      <c r="BU22" s="703"/>
      <c r="BV22" s="703"/>
      <c r="BW22" s="703"/>
      <c r="BX22" s="703"/>
      <c r="BY22" s="703"/>
      <c r="BZ22" s="703"/>
      <c r="CA22" s="703"/>
      <c r="CB22" s="703"/>
      <c r="CC22" s="703"/>
      <c r="CD22" s="703"/>
      <c r="CE22" s="703"/>
      <c r="CF22" s="703"/>
      <c r="CG22" s="703"/>
      <c r="CH22" s="703"/>
      <c r="CI22" s="703"/>
      <c r="CJ22" s="703"/>
      <c r="CK22" s="703"/>
      <c r="CL22" s="703"/>
      <c r="CM22" s="703"/>
      <c r="CN22" s="703"/>
      <c r="CO22" s="703"/>
      <c r="CP22" s="703"/>
      <c r="CQ22" s="703"/>
      <c r="CR22" s="703"/>
      <c r="CS22" s="703"/>
      <c r="CT22" s="703"/>
      <c r="CU22" s="703"/>
      <c r="CV22" s="703"/>
      <c r="CW22" s="703"/>
      <c r="CX22" s="703"/>
      <c r="CY22" s="703"/>
      <c r="CZ22" s="703"/>
      <c r="DA22" s="703"/>
      <c r="DB22" s="703"/>
      <c r="DC22" s="703"/>
      <c r="DD22" s="703"/>
      <c r="DE22" s="703"/>
      <c r="DF22" s="703"/>
      <c r="DG22" s="703"/>
      <c r="DH22" s="703"/>
      <c r="DI22" s="703"/>
      <c r="DJ22" s="703"/>
      <c r="DK22" s="703"/>
      <c r="DL22" s="703"/>
      <c r="DM22" s="703"/>
      <c r="DN22" s="703"/>
      <c r="DO22" s="703"/>
      <c r="DP22" s="703"/>
      <c r="DQ22" s="703"/>
      <c r="DR22" s="703"/>
      <c r="DS22" s="703"/>
      <c r="DT22" s="703"/>
      <c r="DU22" s="703"/>
      <c r="DV22" s="703"/>
      <c r="DW22" s="703"/>
      <c r="DX22" s="703"/>
      <c r="DY22" s="703"/>
      <c r="DZ22" s="703"/>
      <c r="EA22" s="703"/>
      <c r="EB22" s="703"/>
      <c r="EC22" s="703"/>
      <c r="ED22" s="703"/>
      <c r="EE22" s="703"/>
      <c r="EF22" s="703"/>
      <c r="EG22" s="703"/>
      <c r="EH22" s="703"/>
      <c r="EI22" s="703"/>
      <c r="EJ22" s="703"/>
      <c r="EK22" s="703"/>
      <c r="EL22" s="703"/>
      <c r="EM22" s="703"/>
      <c r="EN22" s="703"/>
      <c r="EO22" s="703"/>
      <c r="EP22" s="703"/>
      <c r="EQ22" s="703"/>
      <c r="ER22" s="703"/>
      <c r="ES22" s="703"/>
      <c r="ET22" s="703"/>
      <c r="EU22" s="703"/>
      <c r="EV22" s="703"/>
      <c r="EW22" s="703"/>
      <c r="EX22" s="703"/>
      <c r="EY22" s="703"/>
      <c r="EZ22" s="703"/>
      <c r="FA22" s="703"/>
      <c r="FB22" s="703"/>
      <c r="FC22" s="703"/>
      <c r="FD22" s="703"/>
      <c r="FE22" s="703"/>
      <c r="FF22" s="703"/>
      <c r="FG22" s="703"/>
      <c r="FH22" s="703"/>
      <c r="FI22" s="703"/>
      <c r="FJ22" s="703"/>
      <c r="FK22" s="703"/>
      <c r="FL22" s="703"/>
      <c r="FM22" s="703"/>
      <c r="FN22" s="703"/>
      <c r="FO22" s="703"/>
      <c r="FP22" s="703"/>
      <c r="FQ22" s="703"/>
      <c r="FR22" s="703"/>
      <c r="FS22" s="703"/>
      <c r="FT22" s="703"/>
      <c r="FU22" s="703"/>
      <c r="FV22" s="703"/>
      <c r="FW22" s="703"/>
      <c r="FX22" s="703"/>
      <c r="FY22" s="703"/>
      <c r="FZ22" s="703"/>
      <c r="GA22" s="703"/>
      <c r="GB22" s="703"/>
      <c r="GC22" s="703"/>
      <c r="GD22" s="703"/>
      <c r="GE22" s="703"/>
      <c r="GF22" s="703"/>
      <c r="GG22" s="703"/>
      <c r="GH22" s="703"/>
      <c r="GI22" s="703"/>
      <c r="GJ22" s="703"/>
      <c r="GK22" s="703"/>
      <c r="GL22" s="703"/>
      <c r="GM22" s="703"/>
      <c r="GN22" s="703"/>
      <c r="GO22" s="703"/>
      <c r="GP22" s="703"/>
      <c r="GQ22" s="703"/>
      <c r="GR22" s="703"/>
      <c r="GS22" s="703"/>
      <c r="GT22" s="703"/>
      <c r="GU22" s="703"/>
      <c r="GV22" s="703"/>
      <c r="GW22" s="703"/>
      <c r="GX22" s="703"/>
      <c r="GY22" s="703"/>
      <c r="GZ22" s="703"/>
      <c r="HA22" s="703"/>
      <c r="HB22" s="703"/>
      <c r="HC22" s="703"/>
      <c r="HD22" s="703"/>
      <c r="HE22" s="703"/>
      <c r="HF22" s="703"/>
      <c r="HG22" s="703"/>
      <c r="HH22" s="703"/>
      <c r="HI22" s="703"/>
      <c r="HJ22" s="703"/>
      <c r="HK22" s="703"/>
      <c r="HL22" s="703"/>
      <c r="HM22" s="703"/>
      <c r="HN22" s="703"/>
      <c r="HO22" s="703"/>
      <c r="HP22" s="703"/>
      <c r="HQ22" s="703"/>
      <c r="HR22" s="703"/>
      <c r="HS22" s="703"/>
      <c r="HT22" s="703"/>
      <c r="HU22" s="703"/>
      <c r="HV22" s="703"/>
      <c r="HW22" s="703"/>
      <c r="HX22" s="703"/>
      <c r="HY22" s="703"/>
    </row>
    <row r="23" spans="1:235" ht="56.25" customHeight="1" x14ac:dyDescent="0.25">
      <c r="A23" s="596">
        <v>10</v>
      </c>
      <c r="B23" s="597" t="s">
        <v>2581</v>
      </c>
      <c r="C23" s="597" t="s">
        <v>3326</v>
      </c>
      <c r="D23" s="641">
        <v>43224</v>
      </c>
      <c r="E23" s="621" t="s">
        <v>3327</v>
      </c>
      <c r="F23" s="624" t="s">
        <v>43</v>
      </c>
      <c r="G23" s="614">
        <v>42877</v>
      </c>
      <c r="H23" s="700" t="s">
        <v>905</v>
      </c>
      <c r="I23" s="483">
        <v>26017.55</v>
      </c>
      <c r="J23" s="453"/>
      <c r="K23" s="453"/>
      <c r="L23" s="483">
        <v>26017.55</v>
      </c>
      <c r="M23" s="483"/>
      <c r="N23" s="317">
        <f t="shared" si="0"/>
        <v>26017.55</v>
      </c>
      <c r="O23" s="577"/>
      <c r="P23" s="298" t="s">
        <v>2726</v>
      </c>
      <c r="Q23" s="298" t="s">
        <v>3328</v>
      </c>
      <c r="R23" s="276" t="str">
        <f t="shared" si="2"/>
        <v>-</v>
      </c>
      <c r="S23" s="276" t="str">
        <f>IF(COUNTIF('Relação de CVs CUMPRIDAS'!$C$14:$D$1912,E23)&gt;0,"PAGO","-")</f>
        <v>-</v>
      </c>
      <c r="T23" s="128" t="str">
        <f>IF(S23="pago",IF(COUNTIF('Relação de CVs CUMPRIDAS'!$G:$G,L23)&gt;0,"CHECAR","-"),"-")</f>
        <v>-</v>
      </c>
      <c r="U23" s="701"/>
      <c r="V23" s="701"/>
      <c r="W23" s="701"/>
      <c r="X23" s="701"/>
      <c r="Y23" s="701"/>
      <c r="Z23" s="701"/>
      <c r="AA23" s="701"/>
      <c r="AB23" s="701"/>
      <c r="AC23" s="701"/>
      <c r="AD23" s="701"/>
      <c r="AE23" s="701"/>
      <c r="AF23" s="701"/>
      <c r="AG23" s="701"/>
      <c r="AH23" s="701"/>
      <c r="AI23" s="701"/>
      <c r="AJ23" s="701"/>
      <c r="AK23" s="701"/>
      <c r="AL23" s="701"/>
      <c r="AM23" s="701"/>
      <c r="AN23" s="701"/>
      <c r="AO23" s="701"/>
      <c r="AP23" s="701"/>
      <c r="AQ23" s="701"/>
      <c r="AR23" s="701"/>
      <c r="AS23" s="701"/>
      <c r="AT23" s="701"/>
      <c r="AU23" s="701"/>
      <c r="AV23" s="701"/>
      <c r="AW23" s="701"/>
      <c r="AX23" s="701"/>
      <c r="AY23" s="701"/>
      <c r="AZ23" s="701"/>
      <c r="BA23" s="701"/>
      <c r="BB23" s="701"/>
      <c r="BC23" s="701"/>
      <c r="BD23" s="701"/>
      <c r="BE23" s="701"/>
      <c r="BF23" s="701"/>
      <c r="BG23" s="701"/>
      <c r="BH23" s="701"/>
      <c r="BI23" s="701"/>
      <c r="BJ23" s="701"/>
      <c r="BK23" s="701"/>
      <c r="BL23" s="701"/>
      <c r="BM23" s="701"/>
      <c r="BN23" s="701"/>
      <c r="BO23" s="701"/>
      <c r="BP23" s="701"/>
      <c r="BQ23" s="701"/>
      <c r="BR23" s="701"/>
      <c r="BS23" s="701"/>
      <c r="BT23" s="701"/>
      <c r="BU23" s="701"/>
      <c r="BV23" s="701"/>
      <c r="BW23" s="701"/>
      <c r="BX23" s="701"/>
      <c r="BY23" s="701"/>
      <c r="BZ23" s="701"/>
      <c r="CA23" s="701"/>
      <c r="CB23" s="701"/>
      <c r="CC23" s="701"/>
      <c r="CD23" s="701"/>
      <c r="CE23" s="701"/>
      <c r="CF23" s="701"/>
      <c r="CG23" s="701"/>
      <c r="CH23" s="701"/>
      <c r="CI23" s="701"/>
      <c r="CJ23" s="701"/>
      <c r="CK23" s="701"/>
      <c r="CL23" s="701"/>
      <c r="CM23" s="701"/>
      <c r="CN23" s="701"/>
      <c r="CO23" s="701"/>
      <c r="CP23" s="701"/>
      <c r="CQ23" s="701"/>
      <c r="CR23" s="701"/>
      <c r="CS23" s="701"/>
      <c r="CT23" s="701"/>
      <c r="CU23" s="701"/>
      <c r="CV23" s="701"/>
      <c r="CW23" s="701"/>
      <c r="CX23" s="701"/>
      <c r="CY23" s="701"/>
      <c r="CZ23" s="701"/>
      <c r="DA23" s="701"/>
      <c r="DB23" s="701"/>
      <c r="DC23" s="701"/>
      <c r="DD23" s="701"/>
      <c r="DE23" s="701"/>
      <c r="DF23" s="701"/>
      <c r="DG23" s="701"/>
      <c r="DH23" s="701"/>
      <c r="DI23" s="701"/>
      <c r="DJ23" s="701"/>
      <c r="DK23" s="701"/>
      <c r="DL23" s="701"/>
      <c r="DM23" s="701"/>
      <c r="DN23" s="701"/>
      <c r="DO23" s="701"/>
      <c r="DP23" s="701"/>
      <c r="DQ23" s="701"/>
      <c r="DR23" s="701"/>
      <c r="DS23" s="701"/>
      <c r="DT23" s="701"/>
      <c r="DU23" s="701"/>
      <c r="DV23" s="701"/>
      <c r="DW23" s="701"/>
      <c r="DX23" s="701"/>
      <c r="DY23" s="701"/>
      <c r="DZ23" s="701"/>
      <c r="EA23" s="701"/>
      <c r="EB23" s="701"/>
      <c r="EC23" s="701"/>
      <c r="ED23" s="701"/>
      <c r="EE23" s="701"/>
      <c r="EF23" s="701"/>
      <c r="EG23" s="701"/>
      <c r="EH23" s="701"/>
      <c r="EI23" s="701"/>
      <c r="EJ23" s="701"/>
      <c r="EK23" s="701"/>
      <c r="EL23" s="701"/>
      <c r="EM23" s="701"/>
      <c r="EN23" s="701"/>
      <c r="EO23" s="701"/>
      <c r="EP23" s="701"/>
      <c r="EQ23" s="701"/>
      <c r="ER23" s="701"/>
      <c r="ES23" s="701"/>
      <c r="ET23" s="701"/>
      <c r="EU23" s="701"/>
      <c r="EV23" s="701"/>
      <c r="EW23" s="701"/>
      <c r="EX23" s="701"/>
      <c r="EY23" s="701"/>
      <c r="EZ23" s="701"/>
      <c r="FA23" s="701"/>
      <c r="FB23" s="701"/>
      <c r="FC23" s="701"/>
      <c r="FD23" s="701"/>
      <c r="FE23" s="701"/>
      <c r="FF23" s="701"/>
      <c r="FG23" s="701"/>
      <c r="FH23" s="701"/>
      <c r="FI23" s="701"/>
      <c r="FJ23" s="701"/>
      <c r="FK23" s="701"/>
      <c r="FL23" s="701"/>
      <c r="FM23" s="701"/>
      <c r="FN23" s="701"/>
      <c r="FO23" s="701"/>
      <c r="FP23" s="701"/>
      <c r="FQ23" s="701"/>
      <c r="FR23" s="701"/>
      <c r="FS23" s="701"/>
      <c r="FT23" s="701"/>
      <c r="FU23" s="701"/>
      <c r="FV23" s="701"/>
      <c r="FW23" s="701"/>
      <c r="FX23" s="701"/>
      <c r="FY23" s="701"/>
      <c r="FZ23" s="701"/>
      <c r="GA23" s="701"/>
      <c r="GB23" s="701"/>
      <c r="GC23" s="701"/>
      <c r="GD23" s="701"/>
      <c r="GE23" s="701"/>
      <c r="GF23" s="701"/>
      <c r="GG23" s="701"/>
      <c r="GH23" s="701"/>
      <c r="GI23" s="701"/>
      <c r="GJ23" s="701"/>
      <c r="GK23" s="701"/>
      <c r="GL23" s="701"/>
      <c r="GM23" s="701"/>
      <c r="GN23" s="701"/>
      <c r="GO23" s="701"/>
      <c r="GP23" s="701"/>
      <c r="GQ23" s="701"/>
      <c r="GR23" s="701"/>
      <c r="GS23" s="701"/>
      <c r="GT23" s="701"/>
      <c r="GU23" s="701"/>
      <c r="GV23" s="701"/>
      <c r="GW23" s="701"/>
      <c r="GX23" s="701"/>
      <c r="GY23" s="701"/>
      <c r="GZ23" s="701"/>
      <c r="HA23" s="701"/>
      <c r="HB23" s="701"/>
      <c r="HC23" s="701"/>
      <c r="HD23" s="701"/>
      <c r="HE23" s="701"/>
      <c r="HF23" s="701"/>
      <c r="HG23" s="701"/>
      <c r="HH23" s="701"/>
      <c r="HI23" s="701"/>
      <c r="HJ23" s="701"/>
      <c r="HK23" s="701"/>
      <c r="HL23" s="701"/>
      <c r="HM23" s="701"/>
      <c r="HN23" s="701"/>
      <c r="HO23" s="701"/>
      <c r="HP23" s="701"/>
      <c r="HQ23" s="701"/>
      <c r="HR23" s="701"/>
      <c r="HS23" s="701"/>
      <c r="HT23" s="701"/>
      <c r="HU23" s="701"/>
      <c r="HV23" s="701"/>
      <c r="HW23" s="701"/>
      <c r="HX23" s="701"/>
      <c r="HY23" s="701"/>
      <c r="HZ23" s="95"/>
      <c r="IA23" s="95"/>
    </row>
    <row r="24" spans="1:235" ht="33.75" customHeight="1" x14ac:dyDescent="0.25">
      <c r="A24" s="596">
        <v>11</v>
      </c>
      <c r="B24" s="600" t="s">
        <v>2581</v>
      </c>
      <c r="C24" s="600" t="s">
        <v>3381</v>
      </c>
      <c r="D24" s="675">
        <v>43252</v>
      </c>
      <c r="E24" s="600" t="s">
        <v>3382</v>
      </c>
      <c r="F24" s="399" t="s">
        <v>3383</v>
      </c>
      <c r="G24" s="614">
        <v>42977</v>
      </c>
      <c r="H24" s="145" t="s">
        <v>905</v>
      </c>
      <c r="I24" s="483">
        <v>25226.5</v>
      </c>
      <c r="J24" s="453"/>
      <c r="K24" s="453"/>
      <c r="L24" s="459">
        <v>25226.5</v>
      </c>
      <c r="M24" s="453"/>
      <c r="N24" s="317">
        <f t="shared" si="0"/>
        <v>25226.5</v>
      </c>
      <c r="O24" s="300"/>
      <c r="P24" s="298" t="s">
        <v>3340</v>
      </c>
      <c r="Q24" s="298" t="s">
        <v>3099</v>
      </c>
      <c r="R24" s="276" t="str">
        <f t="shared" si="2"/>
        <v>-</v>
      </c>
      <c r="S24" s="276" t="str">
        <f>IF(COUNTIF('Relação de CVs CUMPRIDAS'!$C$14:$D$1912,E24)&gt;0,"PAGO","-")</f>
        <v>-</v>
      </c>
      <c r="T24" s="128" t="str">
        <f>IF(S24="pago",IF(COUNTIF('Relação de CVs CUMPRIDAS'!$G:$G,L24)&gt;0,"CHECAR","-"),"-")</f>
        <v>-</v>
      </c>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227"/>
      <c r="BJ24" s="227"/>
      <c r="BK24" s="227"/>
      <c r="BL24" s="227"/>
      <c r="BM24" s="227"/>
      <c r="BN24" s="227"/>
      <c r="BO24" s="227"/>
      <c r="BP24" s="227"/>
      <c r="BQ24" s="227"/>
      <c r="BR24" s="227"/>
      <c r="BS24" s="227"/>
      <c r="BT24" s="227"/>
      <c r="BU24" s="227"/>
      <c r="BV24" s="227"/>
      <c r="BW24" s="227"/>
      <c r="BX24" s="227"/>
      <c r="BY24" s="227"/>
      <c r="BZ24" s="227"/>
      <c r="CA24" s="227"/>
      <c r="CB24" s="227"/>
      <c r="CC24" s="227"/>
      <c r="CD24" s="227"/>
      <c r="CE24" s="227"/>
      <c r="CF24" s="227"/>
      <c r="CG24" s="227"/>
      <c r="CH24" s="227"/>
      <c r="CI24" s="227"/>
      <c r="CJ24" s="227"/>
      <c r="CK24" s="227"/>
      <c r="CL24" s="227"/>
      <c r="CM24" s="227"/>
      <c r="CN24" s="227"/>
      <c r="CO24" s="227"/>
      <c r="CP24" s="227"/>
      <c r="CQ24" s="227"/>
      <c r="CR24" s="227"/>
      <c r="CS24" s="227"/>
      <c r="CT24" s="227"/>
      <c r="CU24" s="227"/>
      <c r="CV24" s="227"/>
      <c r="CW24" s="227"/>
      <c r="CX24" s="227"/>
      <c r="CY24" s="227"/>
      <c r="CZ24" s="227"/>
      <c r="DA24" s="227"/>
      <c r="DB24" s="227"/>
      <c r="DC24" s="227"/>
      <c r="DD24" s="227"/>
      <c r="DE24" s="227"/>
      <c r="DF24" s="227"/>
      <c r="DG24" s="227"/>
      <c r="DH24" s="227"/>
      <c r="DI24" s="227"/>
      <c r="DJ24" s="227"/>
      <c r="DK24" s="227"/>
      <c r="DL24" s="227"/>
      <c r="DM24" s="227"/>
      <c r="DN24" s="227"/>
      <c r="DO24" s="227"/>
      <c r="DP24" s="227"/>
      <c r="DQ24" s="227"/>
      <c r="DR24" s="227"/>
      <c r="DS24" s="227"/>
      <c r="DT24" s="227"/>
      <c r="DU24" s="227"/>
      <c r="DV24" s="227"/>
      <c r="DW24" s="227"/>
      <c r="DX24" s="227"/>
      <c r="DY24" s="227"/>
      <c r="DZ24" s="227"/>
      <c r="EA24" s="227"/>
      <c r="EB24" s="227"/>
      <c r="EC24" s="227"/>
      <c r="ED24" s="227"/>
      <c r="EE24" s="227"/>
      <c r="EF24" s="227"/>
      <c r="EG24" s="227"/>
      <c r="EH24" s="227"/>
      <c r="EI24" s="227"/>
      <c r="EJ24" s="227"/>
      <c r="EK24" s="227"/>
      <c r="EL24" s="227"/>
      <c r="EM24" s="227"/>
      <c r="EN24" s="227"/>
      <c r="EO24" s="227"/>
      <c r="EP24" s="227"/>
      <c r="EQ24" s="227"/>
      <c r="ER24" s="227"/>
      <c r="ES24" s="227"/>
      <c r="ET24" s="227"/>
      <c r="EU24" s="227"/>
      <c r="EV24" s="227"/>
      <c r="EW24" s="227"/>
      <c r="EX24" s="227"/>
      <c r="EY24" s="227"/>
      <c r="EZ24" s="227"/>
      <c r="FA24" s="227"/>
      <c r="FB24" s="227"/>
      <c r="FC24" s="227"/>
      <c r="FD24" s="227"/>
      <c r="FE24" s="227"/>
      <c r="FF24" s="227"/>
      <c r="FG24" s="227"/>
      <c r="FH24" s="227"/>
      <c r="FI24" s="227"/>
      <c r="FJ24" s="227"/>
      <c r="FK24" s="227"/>
      <c r="FL24" s="227"/>
      <c r="FM24" s="227"/>
      <c r="FN24" s="227"/>
      <c r="FO24" s="227"/>
      <c r="FP24" s="227"/>
      <c r="FQ24" s="227"/>
      <c r="FR24" s="227"/>
      <c r="FS24" s="227"/>
      <c r="FT24" s="227"/>
      <c r="FU24" s="227"/>
      <c r="FV24" s="227"/>
      <c r="FW24" s="227"/>
      <c r="FX24" s="227"/>
      <c r="FY24" s="227"/>
      <c r="FZ24" s="227"/>
      <c r="GA24" s="227"/>
      <c r="GB24" s="227"/>
      <c r="GC24" s="227"/>
      <c r="GD24" s="227"/>
      <c r="GE24" s="227"/>
      <c r="GF24" s="227"/>
      <c r="GG24" s="227"/>
      <c r="GH24" s="227"/>
      <c r="GI24" s="227"/>
      <c r="GJ24" s="227"/>
      <c r="GK24" s="227"/>
      <c r="GL24" s="227"/>
      <c r="GM24" s="227"/>
      <c r="GN24" s="227"/>
      <c r="GO24" s="227"/>
      <c r="GP24" s="227"/>
      <c r="GQ24" s="227"/>
      <c r="GR24" s="227"/>
      <c r="GS24" s="227"/>
      <c r="GT24" s="227"/>
      <c r="GU24" s="227"/>
      <c r="GV24" s="227"/>
      <c r="GW24" s="227"/>
      <c r="GX24" s="227"/>
      <c r="GY24" s="227"/>
      <c r="GZ24" s="227"/>
      <c r="HA24" s="227"/>
      <c r="HB24" s="227"/>
      <c r="HC24" s="227"/>
      <c r="HD24" s="227"/>
      <c r="HE24" s="227"/>
      <c r="HF24" s="227"/>
      <c r="HG24" s="227"/>
      <c r="HH24" s="227"/>
      <c r="HI24" s="227"/>
      <c r="HJ24" s="227"/>
      <c r="HK24" s="227"/>
      <c r="HL24" s="227"/>
      <c r="HM24" s="227"/>
      <c r="HN24" s="227"/>
      <c r="HO24" s="227"/>
      <c r="HP24" s="227"/>
      <c r="HQ24" s="227"/>
      <c r="HR24" s="227"/>
      <c r="HS24" s="227"/>
      <c r="HT24" s="227"/>
      <c r="HU24" s="227"/>
      <c r="HV24" s="227"/>
      <c r="HW24" s="227"/>
      <c r="HX24" s="227"/>
      <c r="HY24" s="227"/>
    </row>
    <row r="25" spans="1:235" ht="56.25" customHeight="1" x14ac:dyDescent="0.25">
      <c r="A25" s="596">
        <v>12</v>
      </c>
      <c r="B25" s="342"/>
      <c r="C25" s="676" t="s">
        <v>3131</v>
      </c>
      <c r="D25" s="677">
        <v>43301</v>
      </c>
      <c r="E25" s="678" t="s">
        <v>534</v>
      </c>
      <c r="F25" s="679" t="s">
        <v>3407</v>
      </c>
      <c r="G25" s="374">
        <v>42993</v>
      </c>
      <c r="H25" s="145" t="s">
        <v>905</v>
      </c>
      <c r="I25" s="405">
        <v>51441.919999999998</v>
      </c>
      <c r="J25" s="314"/>
      <c r="K25" s="314"/>
      <c r="L25" s="459">
        <f>I25-J25</f>
        <v>51441.919999999998</v>
      </c>
      <c r="M25" s="314"/>
      <c r="N25" s="317">
        <f t="shared" si="0"/>
        <v>51441.919999999998</v>
      </c>
      <c r="O25" s="680"/>
      <c r="P25" s="298" t="s">
        <v>3337</v>
      </c>
      <c r="Q25" s="298" t="s">
        <v>3427</v>
      </c>
      <c r="R25" s="276" t="str">
        <f t="shared" si="2"/>
        <v>-</v>
      </c>
      <c r="S25" s="276" t="str">
        <f>IF(COUNTIF('Relação de CVs CUMPRIDAS'!$C$14:$D$1912,E25)&gt;0,"PAGO","-")</f>
        <v>PAGO</v>
      </c>
      <c r="T25" s="128" t="str">
        <f>IF(S25="pago",IF(COUNTIF('Relação de CVs CUMPRIDAS'!$G:$G,L25)&gt;0,"CHECAR","-"),"-")</f>
        <v>-</v>
      </c>
      <c r="U25" s="680"/>
      <c r="V25" s="680"/>
      <c r="W25" s="680"/>
      <c r="X25" s="680"/>
      <c r="Y25" s="680"/>
      <c r="Z25" s="680"/>
      <c r="AA25" s="680"/>
      <c r="AB25" s="680"/>
      <c r="AC25" s="680"/>
      <c r="AD25" s="680"/>
      <c r="AE25" s="680"/>
      <c r="AF25" s="680"/>
      <c r="AG25" s="680"/>
      <c r="AH25" s="680"/>
      <c r="AI25" s="680"/>
      <c r="AJ25" s="680"/>
      <c r="AK25" s="680"/>
      <c r="AL25" s="680"/>
      <c r="AM25" s="680"/>
      <c r="AN25" s="680"/>
      <c r="AO25" s="680"/>
      <c r="AP25" s="680"/>
      <c r="AQ25" s="680"/>
      <c r="AR25" s="680"/>
      <c r="AS25" s="680"/>
      <c r="AT25" s="680"/>
      <c r="AU25" s="680"/>
      <c r="AV25" s="680"/>
      <c r="AW25" s="680"/>
      <c r="AX25" s="680"/>
      <c r="AY25" s="680"/>
      <c r="AZ25" s="680"/>
      <c r="BA25" s="680"/>
      <c r="BB25" s="680"/>
      <c r="BC25" s="680"/>
      <c r="BD25" s="680"/>
      <c r="BE25" s="680"/>
      <c r="BF25" s="680"/>
      <c r="BG25" s="680"/>
      <c r="BH25" s="680"/>
      <c r="BI25" s="680"/>
      <c r="BJ25" s="680"/>
      <c r="BK25" s="680"/>
      <c r="BL25" s="680"/>
      <c r="BM25" s="680"/>
      <c r="BN25" s="680"/>
      <c r="BO25" s="680"/>
      <c r="BP25" s="680"/>
      <c r="BQ25" s="680"/>
      <c r="BR25" s="680"/>
      <c r="BS25" s="680"/>
      <c r="BT25" s="680"/>
      <c r="BU25" s="680"/>
      <c r="BV25" s="680"/>
      <c r="BW25" s="680"/>
      <c r="BX25" s="680"/>
      <c r="BY25" s="680"/>
      <c r="BZ25" s="680"/>
      <c r="CA25" s="680"/>
      <c r="CB25" s="680"/>
      <c r="CC25" s="680"/>
      <c r="CD25" s="680"/>
      <c r="CE25" s="680"/>
      <c r="CF25" s="680"/>
      <c r="CG25" s="680"/>
      <c r="CH25" s="680"/>
      <c r="CI25" s="680"/>
      <c r="CJ25" s="680"/>
      <c r="CK25" s="680"/>
      <c r="CL25" s="680"/>
      <c r="CM25" s="680"/>
      <c r="CN25" s="680"/>
      <c r="CO25" s="680"/>
      <c r="CP25" s="680"/>
      <c r="CQ25" s="680"/>
      <c r="CR25" s="680"/>
      <c r="CS25" s="680"/>
      <c r="CT25" s="680"/>
      <c r="CU25" s="680"/>
      <c r="CV25" s="680"/>
      <c r="CW25" s="680"/>
      <c r="CX25" s="680"/>
      <c r="CY25" s="680"/>
      <c r="CZ25" s="680"/>
      <c r="DA25" s="680"/>
      <c r="DB25" s="680"/>
      <c r="DC25" s="680"/>
      <c r="DD25" s="680"/>
      <c r="DE25" s="680"/>
      <c r="DF25" s="680"/>
      <c r="DG25" s="680"/>
      <c r="DH25" s="680"/>
      <c r="DI25" s="680"/>
      <c r="DJ25" s="680"/>
      <c r="DK25" s="680"/>
      <c r="DL25" s="680"/>
      <c r="DM25" s="680"/>
      <c r="DN25" s="680"/>
      <c r="DO25" s="680"/>
      <c r="DP25" s="680"/>
      <c r="DQ25" s="680"/>
      <c r="DR25" s="680"/>
      <c r="DS25" s="680"/>
      <c r="DT25" s="680"/>
      <c r="DU25" s="680"/>
      <c r="DV25" s="680"/>
      <c r="DW25" s="680"/>
      <c r="DX25" s="680"/>
      <c r="DY25" s="680"/>
      <c r="DZ25" s="680"/>
      <c r="EA25" s="680"/>
      <c r="EB25" s="680"/>
      <c r="EC25" s="680"/>
      <c r="ED25" s="680"/>
      <c r="EE25" s="680"/>
      <c r="EF25" s="680"/>
      <c r="EG25" s="680"/>
      <c r="EH25" s="680"/>
      <c r="EI25" s="680"/>
      <c r="EJ25" s="680"/>
      <c r="EK25" s="680"/>
      <c r="EL25" s="680"/>
      <c r="EM25" s="680"/>
      <c r="EN25" s="680"/>
      <c r="EO25" s="680"/>
      <c r="EP25" s="680"/>
      <c r="EQ25" s="680"/>
      <c r="ER25" s="680"/>
      <c r="ES25" s="680"/>
      <c r="ET25" s="680"/>
      <c r="EU25" s="680"/>
      <c r="EV25" s="680"/>
      <c r="EW25" s="680"/>
      <c r="EX25" s="680"/>
      <c r="EY25" s="680"/>
      <c r="EZ25" s="680"/>
      <c r="FA25" s="680"/>
      <c r="FB25" s="680"/>
      <c r="FC25" s="680"/>
      <c r="FD25" s="680"/>
      <c r="FE25" s="680"/>
      <c r="FF25" s="680"/>
      <c r="FG25" s="680"/>
      <c r="FH25" s="680"/>
      <c r="FI25" s="680"/>
      <c r="FJ25" s="680"/>
      <c r="FK25" s="680"/>
      <c r="FL25" s="680"/>
      <c r="FM25" s="680"/>
      <c r="FN25" s="680"/>
      <c r="FO25" s="680"/>
      <c r="FP25" s="680"/>
      <c r="FQ25" s="680"/>
      <c r="FR25" s="680"/>
      <c r="FS25" s="680"/>
      <c r="FT25" s="680"/>
      <c r="FU25" s="680"/>
      <c r="FV25" s="680"/>
      <c r="FW25" s="680"/>
      <c r="FX25" s="680"/>
      <c r="FY25" s="680"/>
      <c r="FZ25" s="680"/>
      <c r="GA25" s="680"/>
      <c r="GB25" s="680"/>
      <c r="GC25" s="680"/>
      <c r="GD25" s="680"/>
      <c r="GE25" s="680"/>
      <c r="GF25" s="680"/>
      <c r="GG25" s="680"/>
      <c r="GH25" s="680"/>
      <c r="GI25" s="680"/>
      <c r="GJ25" s="680"/>
      <c r="GK25" s="680"/>
      <c r="GL25" s="680"/>
      <c r="GM25" s="680"/>
      <c r="GN25" s="680"/>
      <c r="GO25" s="680"/>
      <c r="GP25" s="680"/>
      <c r="GQ25" s="680"/>
      <c r="GR25" s="680"/>
      <c r="GS25" s="680"/>
      <c r="GT25" s="680"/>
      <c r="GU25" s="680"/>
      <c r="GV25" s="680"/>
      <c r="GW25" s="680"/>
      <c r="GX25" s="680"/>
      <c r="GY25" s="680"/>
      <c r="GZ25" s="680"/>
      <c r="HA25" s="680"/>
      <c r="HB25" s="680"/>
      <c r="HC25" s="680"/>
      <c r="HD25" s="680"/>
      <c r="HE25" s="680"/>
      <c r="HF25" s="680"/>
      <c r="HG25" s="680"/>
      <c r="HH25" s="680"/>
      <c r="HI25" s="680"/>
      <c r="HJ25" s="680"/>
      <c r="HK25" s="680"/>
      <c r="HL25" s="680"/>
      <c r="HM25" s="680"/>
      <c r="HN25" s="680"/>
      <c r="HO25" s="680"/>
      <c r="HP25" s="680"/>
      <c r="HQ25" s="680"/>
      <c r="HR25" s="680"/>
      <c r="HS25" s="680"/>
      <c r="HT25" s="680"/>
      <c r="HU25" s="680"/>
      <c r="HV25" s="680"/>
      <c r="HW25" s="680"/>
      <c r="HX25" s="680"/>
      <c r="HY25" s="680"/>
      <c r="HZ25" s="680"/>
      <c r="IA25" s="680"/>
    </row>
    <row r="26" spans="1:235" ht="22.5" customHeight="1" x14ac:dyDescent="0.25">
      <c r="A26" s="596">
        <v>13</v>
      </c>
      <c r="B26" s="597" t="s">
        <v>2581</v>
      </c>
      <c r="C26" s="597" t="s">
        <v>3323</v>
      </c>
      <c r="D26" s="614">
        <v>43223</v>
      </c>
      <c r="E26" s="621" t="s">
        <v>3324</v>
      </c>
      <c r="F26" s="624" t="s">
        <v>3325</v>
      </c>
      <c r="G26" s="614">
        <v>43062</v>
      </c>
      <c r="H26" s="361" t="s">
        <v>905</v>
      </c>
      <c r="I26" s="484">
        <v>20805.79</v>
      </c>
      <c r="J26" s="453"/>
      <c r="K26" s="453"/>
      <c r="L26" s="459">
        <v>20286.63</v>
      </c>
      <c r="M26" s="453"/>
      <c r="N26" s="317">
        <f t="shared" si="0"/>
        <v>20286.63</v>
      </c>
      <c r="O26" s="300"/>
      <c r="P26" s="278" t="s">
        <v>2728</v>
      </c>
      <c r="Q26" s="278" t="s">
        <v>3424</v>
      </c>
      <c r="R26" s="560" t="str">
        <f t="shared" si="2"/>
        <v>-</v>
      </c>
      <c r="S26" s="560" t="str">
        <f>IF(COUNTIF('Relação de CVs CUMPRIDAS'!$C$14:$D$1912,E26)&gt;0,"PAGO","-")</f>
        <v>-</v>
      </c>
      <c r="T26" s="128" t="str">
        <f>IF(S26="pago",IF(COUNTIF('Relação de CVs CUMPRIDAS'!$G:$G,L26)&gt;0,"CHECAR","-"),"-")</f>
        <v>-</v>
      </c>
      <c r="U26" s="701"/>
      <c r="V26" s="701"/>
      <c r="W26" s="701"/>
      <c r="X26" s="701"/>
      <c r="Y26" s="701"/>
      <c r="Z26" s="701"/>
      <c r="AA26" s="701"/>
      <c r="AB26" s="701"/>
      <c r="AC26" s="701"/>
      <c r="AD26" s="701"/>
      <c r="AE26" s="701"/>
      <c r="AF26" s="701"/>
      <c r="AG26" s="701"/>
      <c r="AH26" s="701"/>
      <c r="AI26" s="701"/>
      <c r="AJ26" s="701"/>
      <c r="AK26" s="701"/>
      <c r="AL26" s="701"/>
      <c r="AM26" s="701"/>
      <c r="AN26" s="701"/>
      <c r="AO26" s="701"/>
      <c r="AP26" s="701"/>
      <c r="AQ26" s="701"/>
      <c r="AR26" s="701"/>
      <c r="AS26" s="701"/>
      <c r="AT26" s="701"/>
      <c r="AU26" s="701"/>
      <c r="AV26" s="701"/>
      <c r="AW26" s="701"/>
      <c r="AX26" s="701"/>
      <c r="AY26" s="701"/>
      <c r="AZ26" s="701"/>
      <c r="BA26" s="701"/>
      <c r="BB26" s="701"/>
      <c r="BC26" s="701"/>
      <c r="BD26" s="701"/>
      <c r="BE26" s="701"/>
      <c r="BF26" s="701"/>
      <c r="BG26" s="701"/>
      <c r="BH26" s="701"/>
      <c r="BI26" s="701"/>
      <c r="BJ26" s="701"/>
      <c r="BK26" s="701"/>
      <c r="BL26" s="701"/>
      <c r="BM26" s="701"/>
      <c r="BN26" s="701"/>
      <c r="BO26" s="701"/>
      <c r="BP26" s="701"/>
      <c r="BQ26" s="701"/>
      <c r="BR26" s="701"/>
      <c r="BS26" s="701"/>
      <c r="BT26" s="701"/>
      <c r="BU26" s="701"/>
      <c r="BV26" s="701"/>
      <c r="BW26" s="701"/>
      <c r="BX26" s="701"/>
      <c r="BY26" s="701"/>
      <c r="BZ26" s="701"/>
      <c r="CA26" s="701"/>
      <c r="CB26" s="701"/>
      <c r="CC26" s="701"/>
      <c r="CD26" s="701"/>
      <c r="CE26" s="701"/>
      <c r="CF26" s="701"/>
      <c r="CG26" s="701"/>
      <c r="CH26" s="701"/>
      <c r="CI26" s="701"/>
      <c r="CJ26" s="701"/>
      <c r="CK26" s="701"/>
      <c r="CL26" s="701"/>
      <c r="CM26" s="701"/>
      <c r="CN26" s="701"/>
      <c r="CO26" s="701"/>
      <c r="CP26" s="701"/>
      <c r="CQ26" s="701"/>
      <c r="CR26" s="701"/>
      <c r="CS26" s="701"/>
      <c r="CT26" s="701"/>
      <c r="CU26" s="701"/>
      <c r="CV26" s="701"/>
      <c r="CW26" s="701"/>
      <c r="CX26" s="701"/>
      <c r="CY26" s="701"/>
      <c r="CZ26" s="701"/>
      <c r="DA26" s="701"/>
      <c r="DB26" s="701"/>
      <c r="DC26" s="701"/>
      <c r="DD26" s="701"/>
      <c r="DE26" s="701"/>
      <c r="DF26" s="701"/>
      <c r="DG26" s="701"/>
      <c r="DH26" s="701"/>
      <c r="DI26" s="701"/>
      <c r="DJ26" s="701"/>
      <c r="DK26" s="701"/>
      <c r="DL26" s="701"/>
      <c r="DM26" s="701"/>
      <c r="DN26" s="701"/>
      <c r="DO26" s="701"/>
      <c r="DP26" s="701"/>
      <c r="DQ26" s="701"/>
      <c r="DR26" s="701"/>
      <c r="DS26" s="701"/>
      <c r="DT26" s="701"/>
      <c r="DU26" s="701"/>
      <c r="DV26" s="701"/>
      <c r="DW26" s="701"/>
      <c r="DX26" s="701"/>
      <c r="DY26" s="701"/>
      <c r="DZ26" s="701"/>
      <c r="EA26" s="701"/>
      <c r="EB26" s="701"/>
      <c r="EC26" s="701"/>
      <c r="ED26" s="701"/>
      <c r="EE26" s="701"/>
      <c r="EF26" s="701"/>
      <c r="EG26" s="701"/>
      <c r="EH26" s="701"/>
      <c r="EI26" s="701"/>
      <c r="EJ26" s="701"/>
      <c r="EK26" s="701"/>
      <c r="EL26" s="701"/>
      <c r="EM26" s="701"/>
      <c r="EN26" s="701"/>
      <c r="EO26" s="701"/>
      <c r="EP26" s="701"/>
      <c r="EQ26" s="701"/>
      <c r="ER26" s="701"/>
      <c r="ES26" s="701"/>
      <c r="ET26" s="701"/>
      <c r="EU26" s="701"/>
      <c r="EV26" s="701"/>
      <c r="EW26" s="701"/>
      <c r="EX26" s="701"/>
      <c r="EY26" s="701"/>
      <c r="EZ26" s="701"/>
      <c r="FA26" s="701"/>
      <c r="FB26" s="701"/>
      <c r="FC26" s="701"/>
      <c r="FD26" s="701"/>
      <c r="FE26" s="701"/>
      <c r="FF26" s="701"/>
      <c r="FG26" s="701"/>
      <c r="FH26" s="701"/>
      <c r="FI26" s="701"/>
      <c r="FJ26" s="701"/>
      <c r="FK26" s="701"/>
      <c r="FL26" s="701"/>
      <c r="FM26" s="701"/>
      <c r="FN26" s="701"/>
      <c r="FO26" s="701"/>
      <c r="FP26" s="701"/>
      <c r="FQ26" s="701"/>
      <c r="FR26" s="701"/>
      <c r="FS26" s="701"/>
      <c r="FT26" s="701"/>
      <c r="FU26" s="701"/>
      <c r="FV26" s="701"/>
      <c r="FW26" s="701"/>
      <c r="FX26" s="701"/>
      <c r="FY26" s="701"/>
      <c r="FZ26" s="701"/>
      <c r="GA26" s="701"/>
      <c r="GB26" s="701"/>
      <c r="GC26" s="701"/>
      <c r="GD26" s="701"/>
      <c r="GE26" s="701"/>
      <c r="GF26" s="701"/>
      <c r="GG26" s="701"/>
      <c r="GH26" s="701"/>
      <c r="GI26" s="701"/>
      <c r="GJ26" s="701"/>
      <c r="GK26" s="701"/>
      <c r="GL26" s="701"/>
      <c r="GM26" s="701"/>
      <c r="GN26" s="701"/>
      <c r="GO26" s="701"/>
      <c r="GP26" s="701"/>
      <c r="GQ26" s="701"/>
      <c r="GR26" s="701"/>
      <c r="GS26" s="701"/>
      <c r="GT26" s="701"/>
      <c r="GU26" s="701"/>
      <c r="GV26" s="701"/>
      <c r="GW26" s="701"/>
      <c r="GX26" s="701"/>
      <c r="GY26" s="701"/>
      <c r="GZ26" s="701"/>
      <c r="HA26" s="701"/>
      <c r="HB26" s="701"/>
      <c r="HC26" s="701"/>
      <c r="HD26" s="701"/>
      <c r="HE26" s="701"/>
      <c r="HF26" s="701"/>
      <c r="HG26" s="701"/>
      <c r="HH26" s="701"/>
      <c r="HI26" s="701"/>
      <c r="HJ26" s="701"/>
      <c r="HK26" s="701"/>
      <c r="HL26" s="701"/>
      <c r="HM26" s="701"/>
      <c r="HN26" s="701"/>
      <c r="HO26" s="701"/>
      <c r="HP26" s="701"/>
      <c r="HQ26" s="701"/>
      <c r="HR26" s="701"/>
      <c r="HS26" s="701"/>
      <c r="HT26" s="701"/>
      <c r="HU26" s="701"/>
      <c r="HV26" s="701"/>
      <c r="HW26" s="701"/>
      <c r="HX26" s="701"/>
      <c r="HY26" s="701"/>
    </row>
    <row r="27" spans="1:235" ht="22.5" customHeight="1" x14ac:dyDescent="0.2">
      <c r="A27" s="596">
        <v>14</v>
      </c>
      <c r="B27" s="600" t="s">
        <v>2581</v>
      </c>
      <c r="C27" s="600" t="s">
        <v>3394</v>
      </c>
      <c r="D27" s="643">
        <v>43299</v>
      </c>
      <c r="E27" s="600" t="s">
        <v>3395</v>
      </c>
      <c r="F27" s="399" t="s">
        <v>3396</v>
      </c>
      <c r="G27" s="614">
        <v>43133</v>
      </c>
      <c r="H27" s="605" t="s">
        <v>905</v>
      </c>
      <c r="I27" s="483">
        <v>30766.57</v>
      </c>
      <c r="J27" s="483"/>
      <c r="K27" s="483"/>
      <c r="L27" s="483">
        <v>30766.57</v>
      </c>
      <c r="M27" s="483"/>
      <c r="N27" s="317">
        <f t="shared" si="0"/>
        <v>30766.57</v>
      </c>
      <c r="O27" s="587"/>
      <c r="P27" s="298" t="s">
        <v>3386</v>
      </c>
      <c r="Q27" s="298" t="s">
        <v>3194</v>
      </c>
      <c r="R27" s="276" t="str">
        <f t="shared" si="2"/>
        <v>-</v>
      </c>
      <c r="S27" s="276" t="str">
        <f>IF(COUNTIF('Relação de CVs CUMPRIDAS'!$C$14:$D$1912,E27)&gt;0,"PAGO","-")</f>
        <v>-</v>
      </c>
      <c r="T27" s="128" t="str">
        <f>IF(S27="pago",IF(COUNTIF('Relação de CVs CUMPRIDAS'!$G:$G,L27)&gt;0,"CHECAR","-"),"-")</f>
        <v>-</v>
      </c>
      <c r="U27" s="227"/>
      <c r="V27" s="227"/>
      <c r="W27" s="227"/>
      <c r="X27" s="227"/>
      <c r="Y27" s="227"/>
      <c r="Z27" s="227"/>
      <c r="AA27" s="227"/>
      <c r="AB27" s="227"/>
      <c r="AC27" s="227"/>
      <c r="AD27" s="227"/>
      <c r="AE27" s="227"/>
      <c r="AF27" s="227"/>
      <c r="AG27" s="227"/>
      <c r="AH27" s="227"/>
      <c r="AI27" s="227"/>
      <c r="AJ27" s="227"/>
      <c r="AK27" s="227"/>
      <c r="AL27" s="227"/>
      <c r="AM27" s="227"/>
      <c r="AN27" s="227"/>
      <c r="AO27" s="227"/>
      <c r="AP27" s="227"/>
      <c r="AQ27" s="227"/>
      <c r="AR27" s="227"/>
      <c r="AS27" s="227"/>
      <c r="AT27" s="227"/>
      <c r="AU27" s="227"/>
      <c r="AV27" s="227"/>
      <c r="AW27" s="227"/>
      <c r="AX27" s="227"/>
      <c r="AY27" s="227"/>
      <c r="AZ27" s="227"/>
      <c r="BA27" s="227"/>
      <c r="BB27" s="227"/>
      <c r="BC27" s="227"/>
      <c r="BD27" s="227"/>
      <c r="BE27" s="227"/>
      <c r="BF27" s="227"/>
      <c r="BG27" s="227"/>
      <c r="BH27" s="227"/>
      <c r="BI27" s="227"/>
      <c r="BJ27" s="227"/>
      <c r="BK27" s="227"/>
      <c r="BL27" s="227"/>
      <c r="BM27" s="227"/>
      <c r="BN27" s="227"/>
      <c r="BO27" s="227"/>
      <c r="BP27" s="227"/>
      <c r="BQ27" s="227"/>
      <c r="BR27" s="227"/>
      <c r="BS27" s="227"/>
      <c r="BT27" s="227"/>
      <c r="BU27" s="227"/>
      <c r="BV27" s="227"/>
      <c r="BW27" s="227"/>
      <c r="BX27" s="227"/>
      <c r="BY27" s="227"/>
      <c r="BZ27" s="227"/>
      <c r="CA27" s="227"/>
      <c r="CB27" s="227"/>
      <c r="CC27" s="227"/>
      <c r="CD27" s="227"/>
      <c r="CE27" s="227"/>
      <c r="CF27" s="227"/>
      <c r="CG27" s="227"/>
      <c r="CH27" s="227"/>
      <c r="CI27" s="227"/>
      <c r="CJ27" s="227"/>
      <c r="CK27" s="227"/>
      <c r="CL27" s="227"/>
      <c r="CM27" s="227"/>
      <c r="CN27" s="227"/>
      <c r="CO27" s="227"/>
      <c r="CP27" s="227"/>
      <c r="CQ27" s="227"/>
      <c r="CR27" s="227"/>
      <c r="CS27" s="227"/>
      <c r="CT27" s="227"/>
      <c r="CU27" s="227"/>
      <c r="CV27" s="227"/>
      <c r="CW27" s="227"/>
      <c r="CX27" s="227"/>
      <c r="CY27" s="227"/>
      <c r="CZ27" s="227"/>
      <c r="DA27" s="227"/>
      <c r="DB27" s="227"/>
      <c r="DC27" s="227"/>
      <c r="DD27" s="227"/>
      <c r="DE27" s="227"/>
      <c r="DF27" s="227"/>
      <c r="DG27" s="227"/>
      <c r="DH27" s="227"/>
      <c r="DI27" s="227"/>
      <c r="DJ27" s="227"/>
      <c r="DK27" s="227"/>
      <c r="DL27" s="227"/>
      <c r="DM27" s="227"/>
      <c r="DN27" s="227"/>
      <c r="DO27" s="227"/>
      <c r="DP27" s="227"/>
      <c r="DQ27" s="227"/>
      <c r="DR27" s="227"/>
      <c r="DS27" s="227"/>
      <c r="DT27" s="227"/>
      <c r="DU27" s="227"/>
      <c r="DV27" s="227"/>
      <c r="DW27" s="227"/>
      <c r="DX27" s="227"/>
      <c r="DY27" s="227"/>
      <c r="DZ27" s="227"/>
      <c r="EA27" s="227"/>
      <c r="EB27" s="227"/>
      <c r="EC27" s="227"/>
      <c r="ED27" s="227"/>
      <c r="EE27" s="227"/>
      <c r="EF27" s="227"/>
      <c r="EG27" s="227"/>
      <c r="EH27" s="227"/>
      <c r="EI27" s="227"/>
      <c r="EJ27" s="227"/>
      <c r="EK27" s="227"/>
      <c r="EL27" s="227"/>
      <c r="EM27" s="227"/>
      <c r="EN27" s="227"/>
      <c r="EO27" s="227"/>
      <c r="EP27" s="227"/>
      <c r="EQ27" s="227"/>
      <c r="ER27" s="227"/>
      <c r="ES27" s="227"/>
      <c r="ET27" s="227"/>
      <c r="EU27" s="227"/>
      <c r="EV27" s="227"/>
      <c r="EW27" s="227"/>
      <c r="EX27" s="227"/>
      <c r="EY27" s="227"/>
      <c r="EZ27" s="227"/>
      <c r="FA27" s="227"/>
      <c r="FB27" s="227"/>
      <c r="FC27" s="227"/>
      <c r="FD27" s="227"/>
      <c r="FE27" s="227"/>
      <c r="FF27" s="227"/>
      <c r="FG27" s="227"/>
      <c r="FH27" s="227"/>
      <c r="FI27" s="227"/>
      <c r="FJ27" s="227"/>
      <c r="FK27" s="227"/>
      <c r="FL27" s="227"/>
      <c r="FM27" s="227"/>
      <c r="FN27" s="227"/>
      <c r="FO27" s="227"/>
      <c r="FP27" s="227"/>
      <c r="FQ27" s="227"/>
      <c r="FR27" s="227"/>
      <c r="FS27" s="227"/>
      <c r="FT27" s="227"/>
      <c r="FU27" s="227"/>
      <c r="FV27" s="227"/>
      <c r="FW27" s="227"/>
      <c r="FX27" s="227"/>
      <c r="FY27" s="227"/>
      <c r="FZ27" s="227"/>
      <c r="GA27" s="227"/>
      <c r="GB27" s="227"/>
      <c r="GC27" s="227"/>
      <c r="GD27" s="227"/>
      <c r="GE27" s="227"/>
      <c r="GF27" s="227"/>
      <c r="GG27" s="227"/>
      <c r="GH27" s="227"/>
      <c r="GI27" s="227"/>
      <c r="GJ27" s="227"/>
      <c r="GK27" s="227"/>
      <c r="GL27" s="227"/>
      <c r="GM27" s="227"/>
      <c r="GN27" s="227"/>
      <c r="GO27" s="227"/>
      <c r="GP27" s="227"/>
      <c r="GQ27" s="227"/>
      <c r="GR27" s="227"/>
      <c r="GS27" s="227"/>
      <c r="GT27" s="227"/>
      <c r="GU27" s="227"/>
      <c r="GV27" s="227"/>
      <c r="GW27" s="227"/>
      <c r="GX27" s="227"/>
      <c r="GY27" s="227"/>
      <c r="GZ27" s="227"/>
      <c r="HA27" s="227"/>
      <c r="HB27" s="227"/>
      <c r="HC27" s="227"/>
      <c r="HD27" s="227"/>
      <c r="HE27" s="227"/>
      <c r="HF27" s="227"/>
      <c r="HG27" s="227"/>
      <c r="HH27" s="227"/>
      <c r="HI27" s="227"/>
      <c r="HJ27" s="227"/>
      <c r="HK27" s="227"/>
      <c r="HL27" s="227"/>
      <c r="HM27" s="227"/>
      <c r="HN27" s="227"/>
      <c r="HO27" s="227"/>
      <c r="HP27" s="227"/>
      <c r="HQ27" s="227"/>
      <c r="HR27" s="227"/>
      <c r="HS27" s="227"/>
      <c r="HT27" s="227"/>
      <c r="HU27" s="227"/>
      <c r="HV27" s="227"/>
      <c r="HW27" s="227"/>
      <c r="HX27" s="227"/>
      <c r="HY27" s="227"/>
    </row>
    <row r="28" spans="1:235" s="95" customFormat="1" ht="22.5" x14ac:dyDescent="0.25">
      <c r="A28" s="596">
        <v>15</v>
      </c>
      <c r="B28" s="600" t="s">
        <v>2581</v>
      </c>
      <c r="C28" s="600" t="s">
        <v>2408</v>
      </c>
      <c r="D28" s="643">
        <v>43292</v>
      </c>
      <c r="E28" s="600" t="s">
        <v>3384</v>
      </c>
      <c r="F28" s="399" t="s">
        <v>3385</v>
      </c>
      <c r="G28" s="614">
        <v>43194</v>
      </c>
      <c r="H28" s="605" t="s">
        <v>905</v>
      </c>
      <c r="I28" s="483">
        <v>21552.71</v>
      </c>
      <c r="J28" s="483"/>
      <c r="K28" s="483"/>
      <c r="L28" s="483">
        <v>21552.71</v>
      </c>
      <c r="M28" s="483"/>
      <c r="N28" s="317">
        <f t="shared" si="0"/>
        <v>21552.71</v>
      </c>
      <c r="O28" s="587"/>
      <c r="P28" s="298" t="s">
        <v>3386</v>
      </c>
      <c r="Q28" s="298" t="s">
        <v>3194</v>
      </c>
      <c r="R28" s="276" t="str">
        <f t="shared" si="2"/>
        <v>-</v>
      </c>
      <c r="S28" s="276" t="str">
        <f>IF(COUNTIF('Relação de CVs CUMPRIDAS'!$C$14:$D$1912,E28)&gt;0,"PAGO","-")</f>
        <v>-</v>
      </c>
      <c r="T28" s="128" t="str">
        <f>IF(S28="pago",IF(COUNTIF('Relação de CVs CUMPRIDAS'!$G:$G,L28)&gt;0,"CHECAR","-"),"-")</f>
        <v>-</v>
      </c>
      <c r="U28" s="227"/>
      <c r="V28" s="227"/>
      <c r="W28" s="227"/>
      <c r="X28" s="227"/>
      <c r="Y28" s="227"/>
      <c r="Z28" s="227"/>
      <c r="AA28" s="227"/>
      <c r="AB28" s="227"/>
      <c r="AC28" s="227"/>
      <c r="AD28" s="227"/>
      <c r="AE28" s="227"/>
      <c r="AF28" s="227"/>
      <c r="AG28" s="227"/>
      <c r="AH28" s="227"/>
      <c r="AI28" s="227"/>
      <c r="AJ28" s="227"/>
      <c r="AK28" s="227"/>
      <c r="AL28" s="227"/>
      <c r="AM28" s="227"/>
      <c r="AN28" s="227"/>
      <c r="AO28" s="227"/>
      <c r="AP28" s="227"/>
      <c r="AQ28" s="227"/>
      <c r="AR28" s="227"/>
      <c r="AS28" s="227"/>
      <c r="AT28" s="227"/>
      <c r="AU28" s="227"/>
      <c r="AV28" s="227"/>
      <c r="AW28" s="227"/>
      <c r="AX28" s="227"/>
      <c r="AY28" s="227"/>
      <c r="AZ28" s="227"/>
      <c r="BA28" s="227"/>
      <c r="BB28" s="227"/>
      <c r="BC28" s="227"/>
      <c r="BD28" s="227"/>
      <c r="BE28" s="227"/>
      <c r="BF28" s="227"/>
      <c r="BG28" s="227"/>
      <c r="BH28" s="227"/>
      <c r="BI28" s="227"/>
      <c r="BJ28" s="227"/>
      <c r="BK28" s="227"/>
      <c r="BL28" s="227"/>
      <c r="BM28" s="227"/>
      <c r="BN28" s="227"/>
      <c r="BO28" s="227"/>
      <c r="BP28" s="227"/>
      <c r="BQ28" s="227"/>
      <c r="BR28" s="227"/>
      <c r="BS28" s="227"/>
      <c r="BT28" s="227"/>
      <c r="BU28" s="227"/>
      <c r="BV28" s="227"/>
      <c r="BW28" s="227"/>
      <c r="BX28" s="227"/>
      <c r="BY28" s="227"/>
      <c r="BZ28" s="227"/>
      <c r="CA28" s="227"/>
      <c r="CB28" s="227"/>
      <c r="CC28" s="227"/>
      <c r="CD28" s="227"/>
      <c r="CE28" s="227"/>
      <c r="CF28" s="227"/>
      <c r="CG28" s="227"/>
      <c r="CH28" s="227"/>
      <c r="CI28" s="227"/>
      <c r="CJ28" s="227"/>
      <c r="CK28" s="227"/>
      <c r="CL28" s="227"/>
      <c r="CM28" s="227"/>
      <c r="CN28" s="227"/>
      <c r="CO28" s="227"/>
      <c r="CP28" s="227"/>
      <c r="CQ28" s="227"/>
      <c r="CR28" s="227"/>
      <c r="CS28" s="227"/>
      <c r="CT28" s="227"/>
      <c r="CU28" s="227"/>
      <c r="CV28" s="227"/>
      <c r="CW28" s="227"/>
      <c r="CX28" s="227"/>
      <c r="CY28" s="227"/>
      <c r="CZ28" s="227"/>
      <c r="DA28" s="227"/>
      <c r="DB28" s="227"/>
      <c r="DC28" s="227"/>
      <c r="DD28" s="227"/>
      <c r="DE28" s="227"/>
      <c r="DF28" s="227"/>
      <c r="DG28" s="227"/>
      <c r="DH28" s="227"/>
      <c r="DI28" s="227"/>
      <c r="DJ28" s="227"/>
      <c r="DK28" s="227"/>
      <c r="DL28" s="227"/>
      <c r="DM28" s="227"/>
      <c r="DN28" s="227"/>
      <c r="DO28" s="227"/>
      <c r="DP28" s="227"/>
      <c r="DQ28" s="227"/>
      <c r="DR28" s="227"/>
      <c r="DS28" s="227"/>
      <c r="DT28" s="227"/>
      <c r="DU28" s="227"/>
      <c r="DV28" s="227"/>
      <c r="DW28" s="227"/>
      <c r="DX28" s="227"/>
      <c r="DY28" s="227"/>
      <c r="DZ28" s="227"/>
      <c r="EA28" s="227"/>
      <c r="EB28" s="227"/>
      <c r="EC28" s="227"/>
      <c r="ED28" s="227"/>
      <c r="EE28" s="227"/>
      <c r="EF28" s="227"/>
      <c r="EG28" s="227"/>
      <c r="EH28" s="227"/>
      <c r="EI28" s="227"/>
      <c r="EJ28" s="227"/>
      <c r="EK28" s="227"/>
      <c r="EL28" s="227"/>
      <c r="EM28" s="227"/>
      <c r="EN28" s="227"/>
      <c r="EO28" s="227"/>
      <c r="EP28" s="227"/>
      <c r="EQ28" s="227"/>
      <c r="ER28" s="227"/>
      <c r="ES28" s="227"/>
      <c r="ET28" s="227"/>
      <c r="EU28" s="227"/>
      <c r="EV28" s="227"/>
      <c r="EW28" s="227"/>
      <c r="EX28" s="227"/>
      <c r="EY28" s="227"/>
      <c r="EZ28" s="227"/>
      <c r="FA28" s="227"/>
      <c r="FB28" s="227"/>
      <c r="FC28" s="227"/>
      <c r="FD28" s="227"/>
      <c r="FE28" s="227"/>
      <c r="FF28" s="227"/>
      <c r="FG28" s="227"/>
      <c r="FH28" s="227"/>
      <c r="FI28" s="227"/>
      <c r="FJ28" s="227"/>
      <c r="FK28" s="227"/>
      <c r="FL28" s="227"/>
      <c r="FM28" s="227"/>
      <c r="FN28" s="227"/>
      <c r="FO28" s="227"/>
      <c r="FP28" s="227"/>
      <c r="FQ28" s="227"/>
      <c r="FR28" s="227"/>
      <c r="FS28" s="227"/>
      <c r="FT28" s="227"/>
      <c r="FU28" s="227"/>
      <c r="FV28" s="227"/>
      <c r="FW28" s="227"/>
      <c r="FX28" s="227"/>
      <c r="FY28" s="227"/>
      <c r="FZ28" s="227"/>
      <c r="GA28" s="227"/>
      <c r="GB28" s="227"/>
      <c r="GC28" s="227"/>
      <c r="GD28" s="227"/>
      <c r="GE28" s="227"/>
      <c r="GF28" s="227"/>
      <c r="GG28" s="227"/>
      <c r="GH28" s="227"/>
      <c r="GI28" s="227"/>
      <c r="GJ28" s="227"/>
      <c r="GK28" s="227"/>
      <c r="GL28" s="227"/>
      <c r="GM28" s="227"/>
      <c r="GN28" s="227"/>
      <c r="GO28" s="227"/>
      <c r="GP28" s="227"/>
      <c r="GQ28" s="227"/>
      <c r="GR28" s="227"/>
      <c r="GS28" s="227"/>
      <c r="GT28" s="227"/>
      <c r="GU28" s="227"/>
      <c r="GV28" s="227"/>
      <c r="GW28" s="227"/>
      <c r="GX28" s="227"/>
      <c r="GY28" s="227"/>
      <c r="GZ28" s="227"/>
      <c r="HA28" s="227"/>
      <c r="HB28" s="227"/>
      <c r="HC28" s="227"/>
      <c r="HD28" s="227"/>
      <c r="HE28" s="227"/>
      <c r="HF28" s="227"/>
      <c r="HG28" s="227"/>
      <c r="HH28" s="227"/>
      <c r="HI28" s="227"/>
      <c r="HJ28" s="227"/>
      <c r="HK28" s="227"/>
      <c r="HL28" s="227"/>
      <c r="HM28" s="227"/>
      <c r="HN28" s="227"/>
      <c r="HO28" s="227"/>
      <c r="HP28" s="227"/>
      <c r="HQ28" s="227"/>
      <c r="HR28" s="227"/>
      <c r="HS28" s="227"/>
      <c r="HT28" s="227"/>
      <c r="HU28" s="227"/>
      <c r="HV28" s="227"/>
      <c r="HW28" s="227"/>
      <c r="HX28" s="227"/>
      <c r="HY28" s="227"/>
      <c r="HZ28" s="655"/>
      <c r="IA28" s="655"/>
    </row>
    <row r="29" spans="1:235" s="95" customFormat="1" ht="22.5" x14ac:dyDescent="0.25">
      <c r="A29" s="596">
        <v>16</v>
      </c>
      <c r="B29" s="600" t="s">
        <v>2581</v>
      </c>
      <c r="C29" s="600" t="s">
        <v>3387</v>
      </c>
      <c r="D29" s="643">
        <v>43307</v>
      </c>
      <c r="E29" s="600" t="s">
        <v>3388</v>
      </c>
      <c r="F29" s="399" t="s">
        <v>3389</v>
      </c>
      <c r="G29" s="614">
        <v>43297</v>
      </c>
      <c r="H29" s="605" t="s">
        <v>905</v>
      </c>
      <c r="I29" s="483">
        <v>45926.82</v>
      </c>
      <c r="J29" s="483"/>
      <c r="K29" s="483"/>
      <c r="L29" s="483">
        <v>45926.82</v>
      </c>
      <c r="M29" s="483"/>
      <c r="N29" s="317">
        <f t="shared" si="0"/>
        <v>45926.82</v>
      </c>
      <c r="O29" s="587"/>
      <c r="P29" s="298" t="s">
        <v>3386</v>
      </c>
      <c r="Q29" s="298" t="s">
        <v>3194</v>
      </c>
      <c r="R29" s="276" t="str">
        <f t="shared" si="2"/>
        <v>-</v>
      </c>
      <c r="S29" s="276" t="str">
        <f>IF(COUNTIF('Relação de CVs CUMPRIDAS'!$C$14:$D$1912,E29)&gt;0,"PAGO","-")</f>
        <v>-</v>
      </c>
      <c r="T29" s="128" t="str">
        <f>IF(S29="pago",IF(COUNTIF('Relação de CVs CUMPRIDAS'!$G:$G,L29)&gt;0,"CHECAR","-"),"-")</f>
        <v>-</v>
      </c>
      <c r="U29" s="227"/>
      <c r="V29" s="227"/>
      <c r="W29" s="227"/>
      <c r="X29" s="227"/>
      <c r="Y29" s="227"/>
      <c r="Z29" s="227"/>
      <c r="AA29" s="227"/>
      <c r="AB29" s="227"/>
      <c r="AC29" s="227"/>
      <c r="AD29" s="227"/>
      <c r="AE29" s="227"/>
      <c r="AF29" s="227"/>
      <c r="AG29" s="227"/>
      <c r="AH29" s="227"/>
      <c r="AI29" s="227"/>
      <c r="AJ29" s="227"/>
      <c r="AK29" s="227"/>
      <c r="AL29" s="227"/>
      <c r="AM29" s="227"/>
      <c r="AN29" s="227"/>
      <c r="AO29" s="227"/>
      <c r="AP29" s="227"/>
      <c r="AQ29" s="227"/>
      <c r="AR29" s="227"/>
      <c r="AS29" s="227"/>
      <c r="AT29" s="227"/>
      <c r="AU29" s="227"/>
      <c r="AV29" s="227"/>
      <c r="AW29" s="227"/>
      <c r="AX29" s="227"/>
      <c r="AY29" s="227"/>
      <c r="AZ29" s="227"/>
      <c r="BA29" s="227"/>
      <c r="BB29" s="227"/>
      <c r="BC29" s="227"/>
      <c r="BD29" s="227"/>
      <c r="BE29" s="227"/>
      <c r="BF29" s="227"/>
      <c r="BG29" s="227"/>
      <c r="BH29" s="227"/>
      <c r="BI29" s="227"/>
      <c r="BJ29" s="227"/>
      <c r="BK29" s="227"/>
      <c r="BL29" s="227"/>
      <c r="BM29" s="227"/>
      <c r="BN29" s="227"/>
      <c r="BO29" s="227"/>
      <c r="BP29" s="227"/>
      <c r="BQ29" s="227"/>
      <c r="BR29" s="227"/>
      <c r="BS29" s="227"/>
      <c r="BT29" s="227"/>
      <c r="BU29" s="227"/>
      <c r="BV29" s="227"/>
      <c r="BW29" s="227"/>
      <c r="BX29" s="227"/>
      <c r="BY29" s="227"/>
      <c r="BZ29" s="227"/>
      <c r="CA29" s="227"/>
      <c r="CB29" s="227"/>
      <c r="CC29" s="227"/>
      <c r="CD29" s="227"/>
      <c r="CE29" s="227"/>
      <c r="CF29" s="227"/>
      <c r="CG29" s="227"/>
      <c r="CH29" s="227"/>
      <c r="CI29" s="227"/>
      <c r="CJ29" s="227"/>
      <c r="CK29" s="227"/>
      <c r="CL29" s="227"/>
      <c r="CM29" s="227"/>
      <c r="CN29" s="227"/>
      <c r="CO29" s="227"/>
      <c r="CP29" s="227"/>
      <c r="CQ29" s="227"/>
      <c r="CR29" s="227"/>
      <c r="CS29" s="227"/>
      <c r="CT29" s="227"/>
      <c r="CU29" s="227"/>
      <c r="CV29" s="227"/>
      <c r="CW29" s="227"/>
      <c r="CX29" s="227"/>
      <c r="CY29" s="227"/>
      <c r="CZ29" s="227"/>
      <c r="DA29" s="227"/>
      <c r="DB29" s="227"/>
      <c r="DC29" s="227"/>
      <c r="DD29" s="227"/>
      <c r="DE29" s="227"/>
      <c r="DF29" s="227"/>
      <c r="DG29" s="227"/>
      <c r="DH29" s="227"/>
      <c r="DI29" s="227"/>
      <c r="DJ29" s="227"/>
      <c r="DK29" s="227"/>
      <c r="DL29" s="227"/>
      <c r="DM29" s="227"/>
      <c r="DN29" s="227"/>
      <c r="DO29" s="227"/>
      <c r="DP29" s="227"/>
      <c r="DQ29" s="227"/>
      <c r="DR29" s="227"/>
      <c r="DS29" s="227"/>
      <c r="DT29" s="227"/>
      <c r="DU29" s="227"/>
      <c r="DV29" s="227"/>
      <c r="DW29" s="227"/>
      <c r="DX29" s="227"/>
      <c r="DY29" s="227"/>
      <c r="DZ29" s="227"/>
      <c r="EA29" s="227"/>
      <c r="EB29" s="227"/>
      <c r="EC29" s="227"/>
      <c r="ED29" s="227"/>
      <c r="EE29" s="227"/>
      <c r="EF29" s="227"/>
      <c r="EG29" s="227"/>
      <c r="EH29" s="227"/>
      <c r="EI29" s="227"/>
      <c r="EJ29" s="227"/>
      <c r="EK29" s="227"/>
      <c r="EL29" s="227"/>
      <c r="EM29" s="227"/>
      <c r="EN29" s="227"/>
      <c r="EO29" s="227"/>
      <c r="EP29" s="227"/>
      <c r="EQ29" s="227"/>
      <c r="ER29" s="227"/>
      <c r="ES29" s="227"/>
      <c r="ET29" s="227"/>
      <c r="EU29" s="227"/>
      <c r="EV29" s="227"/>
      <c r="EW29" s="227"/>
      <c r="EX29" s="227"/>
      <c r="EY29" s="227"/>
      <c r="EZ29" s="227"/>
      <c r="FA29" s="227"/>
      <c r="FB29" s="227"/>
      <c r="FC29" s="227"/>
      <c r="FD29" s="227"/>
      <c r="FE29" s="227"/>
      <c r="FF29" s="227"/>
      <c r="FG29" s="227"/>
      <c r="FH29" s="227"/>
      <c r="FI29" s="227"/>
      <c r="FJ29" s="227"/>
      <c r="FK29" s="227"/>
      <c r="FL29" s="227"/>
      <c r="FM29" s="227"/>
      <c r="FN29" s="227"/>
      <c r="FO29" s="227"/>
      <c r="FP29" s="227"/>
      <c r="FQ29" s="227"/>
      <c r="FR29" s="227"/>
      <c r="FS29" s="227"/>
      <c r="FT29" s="227"/>
      <c r="FU29" s="227"/>
      <c r="FV29" s="227"/>
      <c r="FW29" s="227"/>
      <c r="FX29" s="227"/>
      <c r="FY29" s="227"/>
      <c r="FZ29" s="227"/>
      <c r="GA29" s="227"/>
      <c r="GB29" s="227"/>
      <c r="GC29" s="227"/>
      <c r="GD29" s="227"/>
      <c r="GE29" s="227"/>
      <c r="GF29" s="227"/>
      <c r="GG29" s="227"/>
      <c r="GH29" s="227"/>
      <c r="GI29" s="227"/>
      <c r="GJ29" s="227"/>
      <c r="GK29" s="227"/>
      <c r="GL29" s="227"/>
      <c r="GM29" s="227"/>
      <c r="GN29" s="227"/>
      <c r="GO29" s="227"/>
      <c r="GP29" s="227"/>
      <c r="GQ29" s="227"/>
      <c r="GR29" s="227"/>
      <c r="GS29" s="227"/>
      <c r="GT29" s="227"/>
      <c r="GU29" s="227"/>
      <c r="GV29" s="227"/>
      <c r="GW29" s="227"/>
      <c r="GX29" s="227"/>
      <c r="GY29" s="227"/>
      <c r="GZ29" s="227"/>
      <c r="HA29" s="227"/>
      <c r="HB29" s="227"/>
      <c r="HC29" s="227"/>
      <c r="HD29" s="227"/>
      <c r="HE29" s="227"/>
      <c r="HF29" s="227"/>
      <c r="HG29" s="227"/>
      <c r="HH29" s="227"/>
      <c r="HI29" s="227"/>
      <c r="HJ29" s="227"/>
      <c r="HK29" s="227"/>
      <c r="HL29" s="227"/>
      <c r="HM29" s="227"/>
      <c r="HN29" s="227"/>
      <c r="HO29" s="227"/>
      <c r="HP29" s="227"/>
      <c r="HQ29" s="227"/>
      <c r="HR29" s="227"/>
      <c r="HS29" s="227"/>
      <c r="HT29" s="227"/>
      <c r="HU29" s="227"/>
      <c r="HV29" s="227"/>
      <c r="HW29" s="227"/>
      <c r="HX29" s="227"/>
      <c r="HY29" s="227"/>
      <c r="HZ29" s="655"/>
      <c r="IA29" s="655"/>
    </row>
    <row r="30" spans="1:235" s="95" customFormat="1" ht="22.5" x14ac:dyDescent="0.25">
      <c r="A30" s="596">
        <v>17</v>
      </c>
      <c r="B30" s="342"/>
      <c r="C30" s="681" t="s">
        <v>3414</v>
      </c>
      <c r="D30" s="682">
        <v>40399</v>
      </c>
      <c r="E30" s="683" t="s">
        <v>854</v>
      </c>
      <c r="F30" s="684" t="s">
        <v>3415</v>
      </c>
      <c r="G30" s="685">
        <v>41920</v>
      </c>
      <c r="H30" s="683" t="s">
        <v>27</v>
      </c>
      <c r="I30" s="405">
        <v>15005.49</v>
      </c>
      <c r="J30" s="686"/>
      <c r="K30" s="686"/>
      <c r="L30" s="687">
        <f>I30-J30</f>
        <v>15005.49</v>
      </c>
      <c r="M30" s="405"/>
      <c r="N30" s="688">
        <f t="shared" si="0"/>
        <v>15005.49</v>
      </c>
      <c r="O30" s="680"/>
      <c r="P30" s="298" t="s">
        <v>3337</v>
      </c>
      <c r="Q30" s="298" t="s">
        <v>3428</v>
      </c>
      <c r="R30" s="276" t="str">
        <f t="shared" si="2"/>
        <v>-</v>
      </c>
      <c r="S30" s="276" t="str">
        <f>IF(COUNTIF('Relação de CVs CUMPRIDAS'!$C$14:$D$1912,E30)&gt;0,"PAGO","-")</f>
        <v>PAGO</v>
      </c>
      <c r="T30" s="128" t="str">
        <f>IF(S30="pago",IF(COUNTIF('Relação de CVs CUMPRIDAS'!$G:$G,L30)&gt;0,"CHECAR","-"),"-")</f>
        <v>-</v>
      </c>
      <c r="U30" s="680"/>
      <c r="V30" s="680"/>
      <c r="W30" s="680"/>
      <c r="X30" s="680"/>
      <c r="Y30" s="680"/>
      <c r="Z30" s="680"/>
      <c r="AA30" s="680"/>
      <c r="AB30" s="680"/>
      <c r="AC30" s="680"/>
      <c r="AD30" s="680"/>
      <c r="AE30" s="680"/>
      <c r="AF30" s="680"/>
      <c r="AG30" s="680"/>
      <c r="AH30" s="680"/>
      <c r="AI30" s="680"/>
      <c r="AJ30" s="680"/>
      <c r="AK30" s="680"/>
      <c r="AL30" s="680"/>
      <c r="AM30" s="680"/>
      <c r="AN30" s="680"/>
      <c r="AO30" s="680"/>
      <c r="AP30" s="680"/>
      <c r="AQ30" s="680"/>
      <c r="AR30" s="680"/>
      <c r="AS30" s="680"/>
      <c r="AT30" s="680"/>
      <c r="AU30" s="680"/>
      <c r="AV30" s="680"/>
      <c r="AW30" s="680"/>
      <c r="AX30" s="680"/>
      <c r="AY30" s="680"/>
      <c r="AZ30" s="680"/>
      <c r="BA30" s="680"/>
      <c r="BB30" s="680"/>
      <c r="BC30" s="680"/>
      <c r="BD30" s="680"/>
      <c r="BE30" s="680"/>
      <c r="BF30" s="680"/>
      <c r="BG30" s="680"/>
      <c r="BH30" s="680"/>
      <c r="BI30" s="680"/>
      <c r="BJ30" s="680"/>
      <c r="BK30" s="680"/>
      <c r="BL30" s="680"/>
      <c r="BM30" s="680"/>
      <c r="BN30" s="680"/>
      <c r="BO30" s="680"/>
      <c r="BP30" s="680"/>
      <c r="BQ30" s="680"/>
      <c r="BR30" s="680"/>
      <c r="BS30" s="680"/>
      <c r="BT30" s="680"/>
      <c r="BU30" s="680"/>
      <c r="BV30" s="680"/>
      <c r="BW30" s="680"/>
      <c r="BX30" s="680"/>
      <c r="BY30" s="680"/>
      <c r="BZ30" s="680"/>
      <c r="CA30" s="680"/>
      <c r="CB30" s="680"/>
      <c r="CC30" s="680"/>
      <c r="CD30" s="680"/>
      <c r="CE30" s="680"/>
      <c r="CF30" s="680"/>
      <c r="CG30" s="680"/>
      <c r="CH30" s="680"/>
      <c r="CI30" s="680"/>
      <c r="CJ30" s="680"/>
      <c r="CK30" s="680"/>
      <c r="CL30" s="680"/>
      <c r="CM30" s="680"/>
      <c r="CN30" s="680"/>
      <c r="CO30" s="680"/>
      <c r="CP30" s="680"/>
      <c r="CQ30" s="680"/>
      <c r="CR30" s="680"/>
      <c r="CS30" s="680"/>
      <c r="CT30" s="680"/>
      <c r="CU30" s="680"/>
      <c r="CV30" s="680"/>
      <c r="CW30" s="680"/>
      <c r="CX30" s="680"/>
      <c r="CY30" s="680"/>
      <c r="CZ30" s="680"/>
      <c r="DA30" s="680"/>
      <c r="DB30" s="680"/>
      <c r="DC30" s="680"/>
      <c r="DD30" s="680"/>
      <c r="DE30" s="680"/>
      <c r="DF30" s="680"/>
      <c r="DG30" s="680"/>
      <c r="DH30" s="680"/>
      <c r="DI30" s="680"/>
      <c r="DJ30" s="680"/>
      <c r="DK30" s="680"/>
      <c r="DL30" s="680"/>
      <c r="DM30" s="680"/>
      <c r="DN30" s="680"/>
      <c r="DO30" s="680"/>
      <c r="DP30" s="680"/>
      <c r="DQ30" s="680"/>
      <c r="DR30" s="680"/>
      <c r="DS30" s="680"/>
      <c r="DT30" s="680"/>
      <c r="DU30" s="680"/>
      <c r="DV30" s="680"/>
      <c r="DW30" s="680"/>
      <c r="DX30" s="680"/>
      <c r="DY30" s="680"/>
      <c r="DZ30" s="680"/>
      <c r="EA30" s="680"/>
      <c r="EB30" s="680"/>
      <c r="EC30" s="680"/>
      <c r="ED30" s="680"/>
      <c r="EE30" s="680"/>
      <c r="EF30" s="680"/>
      <c r="EG30" s="680"/>
      <c r="EH30" s="680"/>
      <c r="EI30" s="680"/>
      <c r="EJ30" s="680"/>
      <c r="EK30" s="680"/>
      <c r="EL30" s="680"/>
      <c r="EM30" s="680"/>
      <c r="EN30" s="680"/>
      <c r="EO30" s="680"/>
      <c r="EP30" s="680"/>
      <c r="EQ30" s="680"/>
      <c r="ER30" s="680"/>
      <c r="ES30" s="680"/>
      <c r="ET30" s="680"/>
      <c r="EU30" s="680"/>
      <c r="EV30" s="680"/>
      <c r="EW30" s="680"/>
      <c r="EX30" s="680"/>
      <c r="EY30" s="680"/>
      <c r="EZ30" s="680"/>
      <c r="FA30" s="680"/>
      <c r="FB30" s="680"/>
      <c r="FC30" s="680"/>
      <c r="FD30" s="680"/>
      <c r="FE30" s="680"/>
      <c r="FF30" s="680"/>
      <c r="FG30" s="680"/>
      <c r="FH30" s="680"/>
      <c r="FI30" s="680"/>
      <c r="FJ30" s="680"/>
      <c r="FK30" s="680"/>
      <c r="FL30" s="680"/>
      <c r="FM30" s="680"/>
      <c r="FN30" s="680"/>
      <c r="FO30" s="680"/>
      <c r="FP30" s="680"/>
      <c r="FQ30" s="680"/>
      <c r="FR30" s="680"/>
      <c r="FS30" s="680"/>
      <c r="FT30" s="680"/>
      <c r="FU30" s="680"/>
      <c r="FV30" s="680"/>
      <c r="FW30" s="680"/>
      <c r="FX30" s="680"/>
      <c r="FY30" s="680"/>
      <c r="FZ30" s="680"/>
      <c r="GA30" s="680"/>
      <c r="GB30" s="680"/>
      <c r="GC30" s="680"/>
      <c r="GD30" s="680"/>
      <c r="GE30" s="680"/>
      <c r="GF30" s="680"/>
      <c r="GG30" s="680"/>
      <c r="GH30" s="680"/>
      <c r="GI30" s="680"/>
      <c r="GJ30" s="680"/>
      <c r="GK30" s="680"/>
      <c r="GL30" s="680"/>
      <c r="GM30" s="680"/>
      <c r="GN30" s="680"/>
      <c r="GO30" s="680"/>
      <c r="GP30" s="680"/>
      <c r="GQ30" s="680"/>
      <c r="GR30" s="680"/>
      <c r="GS30" s="680"/>
      <c r="GT30" s="680"/>
      <c r="GU30" s="680"/>
      <c r="GV30" s="680"/>
      <c r="GW30" s="680"/>
      <c r="GX30" s="680"/>
      <c r="GY30" s="680"/>
      <c r="GZ30" s="680"/>
      <c r="HA30" s="680"/>
      <c r="HB30" s="680"/>
      <c r="HC30" s="680"/>
      <c r="HD30" s="680"/>
      <c r="HE30" s="680"/>
      <c r="HF30" s="680"/>
      <c r="HG30" s="680"/>
      <c r="HH30" s="680"/>
      <c r="HI30" s="680"/>
      <c r="HJ30" s="680"/>
      <c r="HK30" s="680"/>
      <c r="HL30" s="680"/>
      <c r="HM30" s="680"/>
      <c r="HN30" s="680"/>
      <c r="HO30" s="680"/>
      <c r="HP30" s="680"/>
      <c r="HQ30" s="680"/>
      <c r="HR30" s="680"/>
      <c r="HS30" s="680"/>
      <c r="HT30" s="680"/>
      <c r="HU30" s="680"/>
      <c r="HV30" s="680"/>
      <c r="HW30" s="680"/>
      <c r="HX30" s="680"/>
      <c r="HY30" s="680"/>
      <c r="HZ30" s="680"/>
      <c r="IA30" s="680"/>
    </row>
    <row r="31" spans="1:235" ht="22.5" customHeight="1" x14ac:dyDescent="0.25">
      <c r="A31" s="596">
        <v>18</v>
      </c>
      <c r="B31" s="342"/>
      <c r="C31" s="681" t="s">
        <v>2748</v>
      </c>
      <c r="D31" s="682">
        <v>43280</v>
      </c>
      <c r="E31" s="683" t="s">
        <v>3406</v>
      </c>
      <c r="F31" s="684" t="s">
        <v>2832</v>
      </c>
      <c r="G31" s="685">
        <v>42787</v>
      </c>
      <c r="H31" s="501" t="s">
        <v>27</v>
      </c>
      <c r="I31" s="405">
        <v>810891.43</v>
      </c>
      <c r="J31" s="686"/>
      <c r="K31" s="686"/>
      <c r="L31" s="687">
        <f>I31-J31</f>
        <v>810891.43</v>
      </c>
      <c r="M31" s="405"/>
      <c r="N31" s="688">
        <f t="shared" si="0"/>
        <v>810891.43</v>
      </c>
      <c r="O31" s="680"/>
      <c r="P31" s="298" t="s">
        <v>3337</v>
      </c>
      <c r="Q31" s="298" t="s">
        <v>3419</v>
      </c>
      <c r="R31" s="276" t="str">
        <f t="shared" si="2"/>
        <v>-</v>
      </c>
      <c r="S31" s="276" t="str">
        <f>IF(COUNTIF('Relação de CVs CUMPRIDAS'!$C$14:$D$1912,E31)&gt;0,"PAGO","-")</f>
        <v>-</v>
      </c>
      <c r="T31" s="128" t="str">
        <f>IF(S31="pago",IF(COUNTIF('Relação de CVs CUMPRIDAS'!$G:$G,L31)&gt;0,"CHECAR","-"),"-")</f>
        <v>-</v>
      </c>
      <c r="U31" s="680"/>
      <c r="V31" s="680"/>
      <c r="W31" s="680"/>
      <c r="X31" s="680"/>
      <c r="Y31" s="680"/>
      <c r="Z31" s="680"/>
      <c r="AA31" s="680"/>
      <c r="AB31" s="680"/>
      <c r="AC31" s="680"/>
      <c r="AD31" s="680"/>
      <c r="AE31" s="680"/>
      <c r="AF31" s="680"/>
      <c r="AG31" s="680"/>
      <c r="AH31" s="680"/>
      <c r="AI31" s="680"/>
      <c r="AJ31" s="680"/>
      <c r="AK31" s="680"/>
      <c r="AL31" s="680"/>
      <c r="AM31" s="680"/>
      <c r="AN31" s="680"/>
      <c r="AO31" s="680"/>
      <c r="AP31" s="680"/>
      <c r="AQ31" s="680"/>
      <c r="AR31" s="680"/>
      <c r="AS31" s="680"/>
      <c r="AT31" s="680"/>
      <c r="AU31" s="680"/>
      <c r="AV31" s="680"/>
      <c r="AW31" s="680"/>
      <c r="AX31" s="680"/>
      <c r="AY31" s="680"/>
      <c r="AZ31" s="680"/>
      <c r="BA31" s="680"/>
      <c r="BB31" s="680"/>
      <c r="BC31" s="680"/>
      <c r="BD31" s="680"/>
      <c r="BE31" s="680"/>
      <c r="BF31" s="680"/>
      <c r="BG31" s="680"/>
      <c r="BH31" s="680"/>
      <c r="BI31" s="680"/>
      <c r="BJ31" s="680"/>
      <c r="BK31" s="680"/>
      <c r="BL31" s="680"/>
      <c r="BM31" s="680"/>
      <c r="BN31" s="680"/>
      <c r="BO31" s="680"/>
      <c r="BP31" s="680"/>
      <c r="BQ31" s="680"/>
      <c r="BR31" s="680"/>
      <c r="BS31" s="680"/>
      <c r="BT31" s="680"/>
      <c r="BU31" s="680"/>
      <c r="BV31" s="680"/>
      <c r="BW31" s="680"/>
      <c r="BX31" s="680"/>
      <c r="BY31" s="680"/>
      <c r="BZ31" s="680"/>
      <c r="CA31" s="680"/>
      <c r="CB31" s="680"/>
      <c r="CC31" s="680"/>
      <c r="CD31" s="680"/>
      <c r="CE31" s="680"/>
      <c r="CF31" s="680"/>
      <c r="CG31" s="680"/>
      <c r="CH31" s="680"/>
      <c r="CI31" s="680"/>
      <c r="CJ31" s="680"/>
      <c r="CK31" s="680"/>
      <c r="CL31" s="680"/>
      <c r="CM31" s="680"/>
      <c r="CN31" s="680"/>
      <c r="CO31" s="680"/>
      <c r="CP31" s="680"/>
      <c r="CQ31" s="680"/>
      <c r="CR31" s="680"/>
      <c r="CS31" s="680"/>
      <c r="CT31" s="680"/>
      <c r="CU31" s="680"/>
      <c r="CV31" s="680"/>
      <c r="CW31" s="680"/>
      <c r="CX31" s="680"/>
      <c r="CY31" s="680"/>
      <c r="CZ31" s="680"/>
      <c r="DA31" s="680"/>
      <c r="DB31" s="680"/>
      <c r="DC31" s="680"/>
      <c r="DD31" s="680"/>
      <c r="DE31" s="680"/>
      <c r="DF31" s="680"/>
      <c r="DG31" s="680"/>
      <c r="DH31" s="680"/>
      <c r="DI31" s="680"/>
      <c r="DJ31" s="680"/>
      <c r="DK31" s="680"/>
      <c r="DL31" s="680"/>
      <c r="DM31" s="680"/>
      <c r="DN31" s="680"/>
      <c r="DO31" s="680"/>
      <c r="DP31" s="680"/>
      <c r="DQ31" s="680"/>
      <c r="DR31" s="680"/>
      <c r="DS31" s="680"/>
      <c r="DT31" s="680"/>
      <c r="DU31" s="680"/>
      <c r="DV31" s="680"/>
      <c r="DW31" s="680"/>
      <c r="DX31" s="680"/>
      <c r="DY31" s="680"/>
      <c r="DZ31" s="680"/>
      <c r="EA31" s="680"/>
      <c r="EB31" s="680"/>
      <c r="EC31" s="680"/>
      <c r="ED31" s="680"/>
      <c r="EE31" s="680"/>
      <c r="EF31" s="680"/>
      <c r="EG31" s="680"/>
      <c r="EH31" s="680"/>
      <c r="EI31" s="680"/>
      <c r="EJ31" s="680"/>
      <c r="EK31" s="680"/>
      <c r="EL31" s="680"/>
      <c r="EM31" s="680"/>
      <c r="EN31" s="680"/>
      <c r="EO31" s="680"/>
      <c r="EP31" s="680"/>
      <c r="EQ31" s="680"/>
      <c r="ER31" s="680"/>
      <c r="ES31" s="680"/>
      <c r="ET31" s="680"/>
      <c r="EU31" s="680"/>
      <c r="EV31" s="680"/>
      <c r="EW31" s="680"/>
      <c r="EX31" s="680"/>
      <c r="EY31" s="680"/>
      <c r="EZ31" s="680"/>
      <c r="FA31" s="680"/>
      <c r="FB31" s="680"/>
      <c r="FC31" s="680"/>
      <c r="FD31" s="680"/>
      <c r="FE31" s="680"/>
      <c r="FF31" s="680"/>
      <c r="FG31" s="680"/>
      <c r="FH31" s="680"/>
      <c r="FI31" s="680"/>
      <c r="FJ31" s="680"/>
      <c r="FK31" s="680"/>
      <c r="FL31" s="680"/>
      <c r="FM31" s="680"/>
      <c r="FN31" s="680"/>
      <c r="FO31" s="680"/>
      <c r="FP31" s="680"/>
      <c r="FQ31" s="680"/>
      <c r="FR31" s="680"/>
      <c r="FS31" s="680"/>
      <c r="FT31" s="680"/>
      <c r="FU31" s="680"/>
      <c r="FV31" s="680"/>
      <c r="FW31" s="680"/>
      <c r="FX31" s="680"/>
      <c r="FY31" s="680"/>
      <c r="FZ31" s="680"/>
      <c r="GA31" s="680"/>
      <c r="GB31" s="680"/>
      <c r="GC31" s="680"/>
      <c r="GD31" s="680"/>
      <c r="GE31" s="680"/>
      <c r="GF31" s="680"/>
      <c r="GG31" s="680"/>
      <c r="GH31" s="680"/>
      <c r="GI31" s="680"/>
      <c r="GJ31" s="680"/>
      <c r="GK31" s="680"/>
      <c r="GL31" s="680"/>
      <c r="GM31" s="680"/>
      <c r="GN31" s="680"/>
      <c r="GO31" s="680"/>
      <c r="GP31" s="680"/>
      <c r="GQ31" s="680"/>
      <c r="GR31" s="680"/>
      <c r="GS31" s="680"/>
      <c r="GT31" s="680"/>
      <c r="GU31" s="680"/>
      <c r="GV31" s="680"/>
      <c r="GW31" s="680"/>
      <c r="GX31" s="680"/>
      <c r="GY31" s="680"/>
      <c r="GZ31" s="680"/>
      <c r="HA31" s="680"/>
      <c r="HB31" s="680"/>
      <c r="HC31" s="680"/>
      <c r="HD31" s="680"/>
      <c r="HE31" s="680"/>
      <c r="HF31" s="680"/>
      <c r="HG31" s="680"/>
      <c r="HH31" s="680"/>
      <c r="HI31" s="680"/>
      <c r="HJ31" s="680"/>
      <c r="HK31" s="680"/>
      <c r="HL31" s="680"/>
      <c r="HM31" s="680"/>
      <c r="HN31" s="680"/>
      <c r="HO31" s="680"/>
      <c r="HP31" s="680"/>
      <c r="HQ31" s="680"/>
      <c r="HR31" s="680"/>
      <c r="HS31" s="680"/>
      <c r="HT31" s="680"/>
      <c r="HU31" s="680"/>
      <c r="HV31" s="680"/>
      <c r="HW31" s="680"/>
      <c r="HX31" s="680"/>
      <c r="HY31" s="680"/>
      <c r="HZ31" s="680"/>
      <c r="IA31" s="680"/>
    </row>
    <row r="32" spans="1:235" s="95" customFormat="1" ht="33.75" x14ac:dyDescent="0.25">
      <c r="A32" s="596">
        <v>19</v>
      </c>
      <c r="B32" s="601" t="s">
        <v>2581</v>
      </c>
      <c r="C32" s="610" t="s">
        <v>3362</v>
      </c>
      <c r="D32" s="643">
        <v>43237</v>
      </c>
      <c r="E32" s="623" t="s">
        <v>3363</v>
      </c>
      <c r="F32" s="399" t="s">
        <v>3364</v>
      </c>
      <c r="G32" s="614">
        <v>42859</v>
      </c>
      <c r="H32" s="610" t="s">
        <v>27</v>
      </c>
      <c r="I32" s="483">
        <v>131010.94</v>
      </c>
      <c r="J32" s="453"/>
      <c r="K32" s="453"/>
      <c r="L32" s="483">
        <v>131010.94</v>
      </c>
      <c r="M32" s="483"/>
      <c r="N32" s="317">
        <f t="shared" si="0"/>
        <v>131010.94</v>
      </c>
      <c r="O32" s="634"/>
      <c r="P32" s="298" t="s">
        <v>2726</v>
      </c>
      <c r="Q32" s="298" t="s">
        <v>2643</v>
      </c>
      <c r="R32" s="276" t="str">
        <f t="shared" si="2"/>
        <v>-</v>
      </c>
      <c r="S32" s="276" t="str">
        <f>IF(COUNTIF('Relação de CVs CUMPRIDAS'!$C$14:$D$1912,E32)&gt;0,"PAGO","-")</f>
        <v>-</v>
      </c>
      <c r="T32" s="128" t="str">
        <f>IF(S32="pago",IF(COUNTIF('Relação de CVs CUMPRIDAS'!$G:$G,L32)&gt;0,"CHECAR","-"),"-")</f>
        <v>-</v>
      </c>
      <c r="U32" s="702"/>
      <c r="V32" s="702"/>
      <c r="W32" s="702"/>
      <c r="X32" s="702"/>
      <c r="Y32" s="702"/>
      <c r="Z32" s="702"/>
      <c r="AA32" s="702"/>
      <c r="AB32" s="702"/>
      <c r="AC32" s="702"/>
      <c r="AD32" s="702"/>
      <c r="AE32" s="702"/>
      <c r="AF32" s="702"/>
      <c r="AG32" s="702"/>
      <c r="AH32" s="702"/>
      <c r="AI32" s="702"/>
      <c r="AJ32" s="702"/>
      <c r="AK32" s="702"/>
      <c r="AL32" s="702"/>
      <c r="AM32" s="702"/>
      <c r="AN32" s="702"/>
      <c r="AO32" s="702"/>
      <c r="AP32" s="702"/>
      <c r="AQ32" s="702"/>
      <c r="AR32" s="702"/>
      <c r="AS32" s="702"/>
      <c r="AT32" s="702"/>
      <c r="AU32" s="702"/>
      <c r="AV32" s="702"/>
      <c r="AW32" s="702"/>
      <c r="AX32" s="702"/>
      <c r="AY32" s="702"/>
      <c r="AZ32" s="702"/>
      <c r="BA32" s="702"/>
      <c r="BB32" s="702"/>
      <c r="BC32" s="702"/>
      <c r="BD32" s="702"/>
      <c r="BE32" s="702"/>
      <c r="BF32" s="702"/>
      <c r="BG32" s="702"/>
      <c r="BH32" s="702"/>
      <c r="BI32" s="702"/>
      <c r="BJ32" s="702"/>
      <c r="BK32" s="702"/>
      <c r="BL32" s="702"/>
      <c r="BM32" s="702"/>
      <c r="BN32" s="702"/>
      <c r="BO32" s="702"/>
      <c r="BP32" s="702"/>
      <c r="BQ32" s="702"/>
      <c r="BR32" s="702"/>
      <c r="BS32" s="702"/>
      <c r="BT32" s="702"/>
      <c r="BU32" s="702"/>
      <c r="BV32" s="702"/>
      <c r="BW32" s="702"/>
      <c r="BX32" s="702"/>
      <c r="BY32" s="702"/>
      <c r="BZ32" s="702"/>
      <c r="CA32" s="702"/>
      <c r="CB32" s="702"/>
      <c r="CC32" s="702"/>
      <c r="CD32" s="702"/>
      <c r="CE32" s="702"/>
      <c r="CF32" s="702"/>
      <c r="CG32" s="702"/>
      <c r="CH32" s="702"/>
      <c r="CI32" s="702"/>
      <c r="CJ32" s="702"/>
      <c r="CK32" s="702"/>
      <c r="CL32" s="702"/>
      <c r="CM32" s="702"/>
      <c r="CN32" s="702"/>
      <c r="CO32" s="702"/>
      <c r="CP32" s="702"/>
      <c r="CQ32" s="702"/>
      <c r="CR32" s="702"/>
      <c r="CS32" s="702"/>
      <c r="CT32" s="702"/>
      <c r="CU32" s="702"/>
      <c r="CV32" s="702"/>
      <c r="CW32" s="702"/>
      <c r="CX32" s="702"/>
      <c r="CY32" s="702"/>
      <c r="CZ32" s="702"/>
      <c r="DA32" s="702"/>
      <c r="DB32" s="702"/>
      <c r="DC32" s="702"/>
      <c r="DD32" s="702"/>
      <c r="DE32" s="702"/>
      <c r="DF32" s="702"/>
      <c r="DG32" s="702"/>
      <c r="DH32" s="702"/>
      <c r="DI32" s="702"/>
      <c r="DJ32" s="702"/>
      <c r="DK32" s="702"/>
      <c r="DL32" s="702"/>
      <c r="DM32" s="702"/>
      <c r="DN32" s="702"/>
      <c r="DO32" s="702"/>
      <c r="DP32" s="702"/>
      <c r="DQ32" s="702"/>
      <c r="DR32" s="702"/>
      <c r="DS32" s="702"/>
      <c r="DT32" s="702"/>
      <c r="DU32" s="702"/>
      <c r="DV32" s="702"/>
      <c r="DW32" s="702"/>
      <c r="DX32" s="702"/>
      <c r="DY32" s="702"/>
      <c r="DZ32" s="702"/>
      <c r="EA32" s="702"/>
      <c r="EB32" s="702"/>
      <c r="EC32" s="702"/>
      <c r="ED32" s="702"/>
      <c r="EE32" s="702"/>
      <c r="EF32" s="702"/>
      <c r="EG32" s="702"/>
      <c r="EH32" s="702"/>
      <c r="EI32" s="702"/>
      <c r="EJ32" s="702"/>
      <c r="EK32" s="702"/>
      <c r="EL32" s="702"/>
      <c r="EM32" s="702"/>
      <c r="EN32" s="702"/>
      <c r="EO32" s="702"/>
      <c r="EP32" s="702"/>
      <c r="EQ32" s="702"/>
      <c r="ER32" s="702"/>
      <c r="ES32" s="702"/>
      <c r="ET32" s="702"/>
      <c r="EU32" s="702"/>
      <c r="EV32" s="702"/>
      <c r="EW32" s="702"/>
      <c r="EX32" s="702"/>
      <c r="EY32" s="702"/>
      <c r="EZ32" s="702"/>
      <c r="FA32" s="702"/>
      <c r="FB32" s="702"/>
      <c r="FC32" s="702"/>
      <c r="FD32" s="702"/>
      <c r="FE32" s="702"/>
      <c r="FF32" s="702"/>
      <c r="FG32" s="702"/>
      <c r="FH32" s="702"/>
      <c r="FI32" s="702"/>
      <c r="FJ32" s="702"/>
      <c r="FK32" s="702"/>
      <c r="FL32" s="702"/>
      <c r="FM32" s="702"/>
      <c r="FN32" s="702"/>
      <c r="FO32" s="702"/>
      <c r="FP32" s="702"/>
      <c r="FQ32" s="702"/>
      <c r="FR32" s="702"/>
      <c r="FS32" s="702"/>
      <c r="FT32" s="702"/>
      <c r="FU32" s="702"/>
      <c r="FV32" s="702"/>
      <c r="FW32" s="702"/>
      <c r="FX32" s="702"/>
      <c r="FY32" s="702"/>
      <c r="FZ32" s="702"/>
      <c r="GA32" s="702"/>
      <c r="GB32" s="702"/>
      <c r="GC32" s="702"/>
      <c r="GD32" s="702"/>
      <c r="GE32" s="702"/>
      <c r="GF32" s="702"/>
      <c r="GG32" s="702"/>
      <c r="GH32" s="702"/>
      <c r="GI32" s="702"/>
      <c r="GJ32" s="702"/>
      <c r="GK32" s="702"/>
      <c r="GL32" s="702"/>
      <c r="GM32" s="702"/>
      <c r="GN32" s="702"/>
      <c r="GO32" s="702"/>
      <c r="GP32" s="702"/>
      <c r="GQ32" s="702"/>
      <c r="GR32" s="702"/>
      <c r="GS32" s="702"/>
      <c r="GT32" s="702"/>
      <c r="GU32" s="702"/>
      <c r="GV32" s="702"/>
      <c r="GW32" s="702"/>
      <c r="GX32" s="702"/>
      <c r="GY32" s="702"/>
      <c r="GZ32" s="702"/>
      <c r="HA32" s="702"/>
      <c r="HB32" s="702"/>
      <c r="HC32" s="702"/>
      <c r="HD32" s="702"/>
      <c r="HE32" s="702"/>
      <c r="HF32" s="702"/>
      <c r="HG32" s="702"/>
      <c r="HH32" s="702"/>
      <c r="HI32" s="702"/>
      <c r="HJ32" s="702"/>
      <c r="HK32" s="702"/>
      <c r="HL32" s="702"/>
      <c r="HM32" s="702"/>
      <c r="HN32" s="702"/>
      <c r="HO32" s="702"/>
      <c r="HP32" s="702"/>
      <c r="HQ32" s="702"/>
      <c r="HR32" s="702"/>
      <c r="HS32" s="702"/>
      <c r="HT32" s="702"/>
      <c r="HU32" s="702"/>
      <c r="HV32" s="702"/>
      <c r="HW32" s="702"/>
      <c r="HX32" s="702"/>
      <c r="HY32" s="702"/>
    </row>
    <row r="33" spans="1:235" s="95" customFormat="1" ht="22.5" x14ac:dyDescent="0.25">
      <c r="A33" s="596">
        <v>21</v>
      </c>
      <c r="B33" s="325" t="s">
        <v>2519</v>
      </c>
      <c r="C33" s="312" t="s">
        <v>2518</v>
      </c>
      <c r="D33" s="645">
        <v>42983</v>
      </c>
      <c r="E33" s="530" t="s">
        <v>2517</v>
      </c>
      <c r="F33" s="326" t="s">
        <v>2516</v>
      </c>
      <c r="G33" s="374">
        <v>42969</v>
      </c>
      <c r="H33" s="361" t="s">
        <v>27</v>
      </c>
      <c r="I33" s="405">
        <v>166962.26</v>
      </c>
      <c r="J33" s="314"/>
      <c r="K33" s="314"/>
      <c r="L33" s="459">
        <f>I33-J33</f>
        <v>166962.26</v>
      </c>
      <c r="M33" s="483">
        <v>166962.26</v>
      </c>
      <c r="N33" s="317">
        <f t="shared" si="0"/>
        <v>166962.26</v>
      </c>
      <c r="O33" s="300" t="s">
        <v>3189</v>
      </c>
      <c r="P33" s="298" t="s">
        <v>3170</v>
      </c>
      <c r="Q33" s="298" t="s">
        <v>3194</v>
      </c>
      <c r="R33" s="276" t="str">
        <f t="shared" si="2"/>
        <v>-</v>
      </c>
      <c r="S33" s="276" t="str">
        <f>IF(COUNTIF('Relação de CVs CUMPRIDAS'!$C$14:$D$1912,E33)&gt;0,"PAGO","-")</f>
        <v>-</v>
      </c>
      <c r="T33" s="128" t="str">
        <f>IF(S33="pago",IF(COUNTIF('Relação de CVs CUMPRIDAS'!$G:$G,L33)&gt;0,"CHECAR","-"),"-")</f>
        <v>-</v>
      </c>
      <c r="HZ33" s="655"/>
      <c r="IA33" s="655"/>
    </row>
    <row r="34" spans="1:235" s="95" customFormat="1" ht="67.5" x14ac:dyDescent="0.25">
      <c r="A34" s="596">
        <v>22</v>
      </c>
      <c r="B34" s="325" t="s">
        <v>2808</v>
      </c>
      <c r="C34" s="312" t="s">
        <v>2570</v>
      </c>
      <c r="D34" s="645">
        <v>42983</v>
      </c>
      <c r="E34" s="530" t="s">
        <v>2569</v>
      </c>
      <c r="F34" s="326" t="s">
        <v>2741</v>
      </c>
      <c r="G34" s="374">
        <v>42983</v>
      </c>
      <c r="H34" s="361" t="s">
        <v>27</v>
      </c>
      <c r="I34" s="405">
        <v>3410532.33</v>
      </c>
      <c r="J34" s="405">
        <v>3295751.46</v>
      </c>
      <c r="K34" s="537" t="s">
        <v>3171</v>
      </c>
      <c r="L34" s="459">
        <f>I34-J34</f>
        <v>114780.87000000011</v>
      </c>
      <c r="M34" s="483">
        <v>114780.87</v>
      </c>
      <c r="N34" s="317">
        <f t="shared" si="0"/>
        <v>114780.87000000011</v>
      </c>
      <c r="O34" s="300" t="s">
        <v>3288</v>
      </c>
      <c r="P34" s="298" t="s">
        <v>3317</v>
      </c>
      <c r="Q34" s="298" t="s">
        <v>3318</v>
      </c>
      <c r="R34" s="276" t="str">
        <f t="shared" si="2"/>
        <v>REPETIDO</v>
      </c>
      <c r="S34" s="276" t="str">
        <f>IF(COUNTIF('Relação de CVs CUMPRIDAS'!$C$14:$D$1912,E34)&gt;0,"PAGO","-")</f>
        <v>-</v>
      </c>
      <c r="T34" s="128" t="str">
        <f>IF(S34="pago",IF(COUNTIF('Relação de CVs CUMPRIDAS'!$G:$G,L34)&gt;0,"CHECAR","-"),"-")</f>
        <v>-</v>
      </c>
      <c r="U34" s="655"/>
      <c r="V34" s="655"/>
      <c r="W34" s="655"/>
      <c r="X34" s="655"/>
      <c r="Y34" s="655"/>
      <c r="Z34" s="655"/>
      <c r="AA34" s="655"/>
      <c r="AB34" s="655"/>
      <c r="AC34" s="655"/>
      <c r="AD34" s="655"/>
      <c r="AE34" s="655"/>
      <c r="AF34" s="655"/>
      <c r="AG34" s="655"/>
      <c r="AH34" s="655"/>
      <c r="AI34" s="655"/>
      <c r="AJ34" s="655"/>
      <c r="AK34" s="655"/>
      <c r="AL34" s="655"/>
      <c r="AM34" s="655"/>
      <c r="AN34" s="655"/>
      <c r="AO34" s="655"/>
      <c r="AP34" s="655"/>
      <c r="AQ34" s="655"/>
      <c r="AR34" s="655"/>
      <c r="AS34" s="655"/>
      <c r="AT34" s="655"/>
      <c r="AU34" s="655"/>
      <c r="AV34" s="655"/>
      <c r="AW34" s="655"/>
      <c r="AX34" s="655"/>
      <c r="AY34" s="655"/>
      <c r="AZ34" s="655"/>
      <c r="BA34" s="655"/>
      <c r="BB34" s="655"/>
      <c r="BC34" s="655"/>
      <c r="BD34" s="655"/>
      <c r="BE34" s="655"/>
      <c r="BF34" s="655"/>
      <c r="BG34" s="655"/>
      <c r="BH34" s="655"/>
      <c r="BI34" s="655"/>
      <c r="BJ34" s="655"/>
      <c r="BK34" s="655"/>
      <c r="BL34" s="655"/>
      <c r="BM34" s="655"/>
      <c r="BN34" s="655"/>
      <c r="BO34" s="655"/>
      <c r="BP34" s="655"/>
      <c r="BQ34" s="655"/>
      <c r="BR34" s="655"/>
      <c r="BS34" s="655"/>
      <c r="BT34" s="655"/>
      <c r="BU34" s="655"/>
      <c r="BV34" s="655"/>
      <c r="BW34" s="655"/>
      <c r="BX34" s="655"/>
      <c r="BY34" s="655"/>
      <c r="BZ34" s="655"/>
      <c r="CA34" s="655"/>
      <c r="CB34" s="655"/>
      <c r="CC34" s="655"/>
      <c r="CD34" s="655"/>
      <c r="CE34" s="655"/>
      <c r="CF34" s="655"/>
      <c r="CG34" s="655"/>
      <c r="CH34" s="655"/>
      <c r="CI34" s="655"/>
      <c r="CJ34" s="655"/>
      <c r="CK34" s="655"/>
      <c r="CL34" s="655"/>
      <c r="CM34" s="655"/>
      <c r="CN34" s="655"/>
      <c r="CO34" s="655"/>
      <c r="CP34" s="655"/>
      <c r="CQ34" s="655"/>
      <c r="CR34" s="655"/>
      <c r="CS34" s="655"/>
      <c r="CT34" s="655"/>
      <c r="CU34" s="655"/>
      <c r="CV34" s="655"/>
      <c r="CW34" s="655"/>
      <c r="CX34" s="655"/>
      <c r="CY34" s="655"/>
      <c r="CZ34" s="655"/>
      <c r="DA34" s="655"/>
      <c r="DB34" s="655"/>
      <c r="DC34" s="655"/>
      <c r="DD34" s="655"/>
      <c r="DE34" s="655"/>
      <c r="DF34" s="655"/>
      <c r="DG34" s="655"/>
      <c r="DH34" s="655"/>
      <c r="DI34" s="655"/>
      <c r="DJ34" s="655"/>
      <c r="DK34" s="655"/>
      <c r="DL34" s="655"/>
      <c r="DM34" s="655"/>
      <c r="DN34" s="655"/>
      <c r="DO34" s="655"/>
      <c r="DP34" s="655"/>
      <c r="DQ34" s="655"/>
      <c r="DR34" s="655"/>
      <c r="DS34" s="655"/>
      <c r="DT34" s="655"/>
      <c r="DU34" s="655"/>
      <c r="DV34" s="655"/>
      <c r="DW34" s="655"/>
      <c r="DX34" s="655"/>
      <c r="DY34" s="655"/>
      <c r="DZ34" s="655"/>
      <c r="EA34" s="655"/>
      <c r="EB34" s="655"/>
      <c r="EC34" s="655"/>
      <c r="ED34" s="655"/>
      <c r="EE34" s="655"/>
      <c r="EF34" s="655"/>
      <c r="EG34" s="655"/>
      <c r="EH34" s="655"/>
      <c r="EI34" s="655"/>
      <c r="EJ34" s="655"/>
      <c r="EK34" s="655"/>
      <c r="EL34" s="655"/>
      <c r="EM34" s="655"/>
      <c r="EN34" s="655"/>
      <c r="EO34" s="655"/>
      <c r="EP34" s="655"/>
      <c r="EQ34" s="655"/>
      <c r="ER34" s="655"/>
      <c r="ES34" s="655"/>
      <c r="ET34" s="655"/>
      <c r="EU34" s="655"/>
      <c r="EV34" s="655"/>
      <c r="EW34" s="655"/>
      <c r="EX34" s="655"/>
      <c r="EY34" s="655"/>
      <c r="EZ34" s="655"/>
      <c r="FA34" s="655"/>
      <c r="FB34" s="655"/>
      <c r="FC34" s="655"/>
      <c r="FD34" s="655"/>
      <c r="FE34" s="655"/>
      <c r="FF34" s="655"/>
      <c r="FG34" s="655"/>
      <c r="FH34" s="655"/>
      <c r="FI34" s="655"/>
      <c r="FJ34" s="655"/>
      <c r="FK34" s="655"/>
      <c r="FL34" s="655"/>
      <c r="FM34" s="655"/>
      <c r="FN34" s="655"/>
      <c r="FO34" s="655"/>
      <c r="FP34" s="655"/>
      <c r="FQ34" s="655"/>
      <c r="FR34" s="655"/>
      <c r="FS34" s="655"/>
      <c r="FT34" s="655"/>
      <c r="FU34" s="655"/>
      <c r="FV34" s="655"/>
      <c r="FW34" s="655"/>
      <c r="FX34" s="655"/>
      <c r="FY34" s="655"/>
      <c r="FZ34" s="655"/>
      <c r="GA34" s="655"/>
      <c r="GB34" s="655"/>
      <c r="GC34" s="655"/>
      <c r="GD34" s="655"/>
      <c r="GE34" s="655"/>
      <c r="GF34" s="655"/>
      <c r="GG34" s="655"/>
      <c r="GH34" s="655"/>
      <c r="GI34" s="655"/>
      <c r="GJ34" s="655"/>
      <c r="GK34" s="655"/>
      <c r="GL34" s="655"/>
      <c r="GM34" s="655"/>
      <c r="GN34" s="655"/>
      <c r="GO34" s="655"/>
      <c r="GP34" s="655"/>
      <c r="GQ34" s="655"/>
      <c r="GR34" s="655"/>
      <c r="GS34" s="655"/>
      <c r="GT34" s="655"/>
      <c r="GU34" s="655"/>
      <c r="GV34" s="655"/>
      <c r="GW34" s="655"/>
      <c r="GX34" s="655"/>
      <c r="GY34" s="655"/>
      <c r="GZ34" s="655"/>
      <c r="HA34" s="655"/>
      <c r="HB34" s="655"/>
      <c r="HC34" s="655"/>
      <c r="HD34" s="655"/>
      <c r="HE34" s="655"/>
      <c r="HF34" s="655"/>
      <c r="HG34" s="655"/>
      <c r="HH34" s="655"/>
      <c r="HI34" s="655"/>
      <c r="HJ34" s="655"/>
      <c r="HK34" s="655"/>
      <c r="HL34" s="655"/>
      <c r="HM34" s="655"/>
      <c r="HN34" s="655"/>
      <c r="HO34" s="655"/>
      <c r="HP34" s="655"/>
      <c r="HQ34" s="655"/>
      <c r="HR34" s="655"/>
      <c r="HS34" s="655"/>
      <c r="HT34" s="655"/>
      <c r="HU34" s="655"/>
      <c r="HV34" s="655"/>
      <c r="HW34" s="655"/>
      <c r="HX34" s="655"/>
      <c r="HY34" s="655"/>
    </row>
    <row r="35" spans="1:235" s="95" customFormat="1" ht="33.75" x14ac:dyDescent="0.25">
      <c r="A35" s="596">
        <v>24</v>
      </c>
      <c r="B35" s="601" t="s">
        <v>2581</v>
      </c>
      <c r="C35" s="610" t="s">
        <v>3353</v>
      </c>
      <c r="D35" s="643">
        <v>43242</v>
      </c>
      <c r="E35" s="711" t="s">
        <v>3354</v>
      </c>
      <c r="F35" s="638" t="s">
        <v>3355</v>
      </c>
      <c r="G35" s="614">
        <v>43066</v>
      </c>
      <c r="H35" s="610" t="s">
        <v>27</v>
      </c>
      <c r="I35" s="484">
        <v>599441.24</v>
      </c>
      <c r="J35" s="348"/>
      <c r="K35" s="314"/>
      <c r="L35" s="459">
        <v>599441.24</v>
      </c>
      <c r="M35" s="632"/>
      <c r="N35" s="317">
        <f t="shared" si="0"/>
        <v>599441.24</v>
      </c>
      <c r="O35" s="634"/>
      <c r="P35" s="278" t="s">
        <v>2728</v>
      </c>
      <c r="Q35" s="278" t="s">
        <v>3424</v>
      </c>
      <c r="R35" s="276" t="str">
        <f t="shared" si="2"/>
        <v>-</v>
      </c>
      <c r="S35" s="276" t="str">
        <f>IF(COUNTIF('Relação de CVs CUMPRIDAS'!$C$14:$D$1912,E35)&gt;0,"PAGO","-")</f>
        <v>-</v>
      </c>
      <c r="T35" s="128" t="str">
        <f>IF(S35="pago",IF(COUNTIF('Relação de CVs CUMPRIDAS'!$G:$G,L35)&gt;0,"CHECAR","-"),"-")</f>
        <v>-</v>
      </c>
      <c r="U35" s="702"/>
      <c r="V35" s="702"/>
      <c r="W35" s="702"/>
      <c r="X35" s="702"/>
      <c r="Y35" s="702"/>
      <c r="Z35" s="702"/>
      <c r="AA35" s="702"/>
      <c r="AB35" s="702"/>
      <c r="AC35" s="702"/>
      <c r="AD35" s="702"/>
      <c r="AE35" s="702"/>
      <c r="AF35" s="702"/>
      <c r="AG35" s="702"/>
      <c r="AH35" s="702"/>
      <c r="AI35" s="702"/>
      <c r="AJ35" s="702"/>
      <c r="AK35" s="702"/>
      <c r="AL35" s="702"/>
      <c r="AM35" s="702"/>
      <c r="AN35" s="702"/>
      <c r="AO35" s="702"/>
      <c r="AP35" s="702"/>
      <c r="AQ35" s="702"/>
      <c r="AR35" s="702"/>
      <c r="AS35" s="702"/>
      <c r="AT35" s="702"/>
      <c r="AU35" s="702"/>
      <c r="AV35" s="702"/>
      <c r="AW35" s="702"/>
      <c r="AX35" s="702"/>
      <c r="AY35" s="702"/>
      <c r="AZ35" s="702"/>
      <c r="BA35" s="702"/>
      <c r="BB35" s="702"/>
      <c r="BC35" s="702"/>
      <c r="BD35" s="702"/>
      <c r="BE35" s="702"/>
      <c r="BF35" s="702"/>
      <c r="BG35" s="702"/>
      <c r="BH35" s="702"/>
      <c r="BI35" s="702"/>
      <c r="BJ35" s="702"/>
      <c r="BK35" s="702"/>
      <c r="BL35" s="702"/>
      <c r="BM35" s="702"/>
      <c r="BN35" s="702"/>
      <c r="BO35" s="702"/>
      <c r="BP35" s="702"/>
      <c r="BQ35" s="702"/>
      <c r="BR35" s="702"/>
      <c r="BS35" s="702"/>
      <c r="BT35" s="702"/>
      <c r="BU35" s="702"/>
      <c r="BV35" s="702"/>
      <c r="BW35" s="702"/>
      <c r="BX35" s="702"/>
      <c r="BY35" s="702"/>
      <c r="BZ35" s="702"/>
      <c r="CA35" s="702"/>
      <c r="CB35" s="702"/>
      <c r="CC35" s="702"/>
      <c r="CD35" s="702"/>
      <c r="CE35" s="702"/>
      <c r="CF35" s="702"/>
      <c r="CG35" s="702"/>
      <c r="CH35" s="702"/>
      <c r="CI35" s="702"/>
      <c r="CJ35" s="702"/>
      <c r="CK35" s="702"/>
      <c r="CL35" s="702"/>
      <c r="CM35" s="702"/>
      <c r="CN35" s="702"/>
      <c r="CO35" s="702"/>
      <c r="CP35" s="702"/>
      <c r="CQ35" s="702"/>
      <c r="CR35" s="702"/>
      <c r="CS35" s="702"/>
      <c r="CT35" s="702"/>
      <c r="CU35" s="702"/>
      <c r="CV35" s="702"/>
      <c r="CW35" s="702"/>
      <c r="CX35" s="702"/>
      <c r="CY35" s="702"/>
      <c r="CZ35" s="702"/>
      <c r="DA35" s="702"/>
      <c r="DB35" s="702"/>
      <c r="DC35" s="702"/>
      <c r="DD35" s="702"/>
      <c r="DE35" s="702"/>
      <c r="DF35" s="702"/>
      <c r="DG35" s="702"/>
      <c r="DH35" s="702"/>
      <c r="DI35" s="702"/>
      <c r="DJ35" s="702"/>
      <c r="DK35" s="702"/>
      <c r="DL35" s="702"/>
      <c r="DM35" s="702"/>
      <c r="DN35" s="702"/>
      <c r="DO35" s="702"/>
      <c r="DP35" s="702"/>
      <c r="DQ35" s="702"/>
      <c r="DR35" s="702"/>
      <c r="DS35" s="702"/>
      <c r="DT35" s="702"/>
      <c r="DU35" s="702"/>
      <c r="DV35" s="702"/>
      <c r="DW35" s="702"/>
      <c r="DX35" s="702"/>
      <c r="DY35" s="702"/>
      <c r="DZ35" s="702"/>
      <c r="EA35" s="702"/>
      <c r="EB35" s="702"/>
      <c r="EC35" s="702"/>
      <c r="ED35" s="702"/>
      <c r="EE35" s="702"/>
      <c r="EF35" s="702"/>
      <c r="EG35" s="702"/>
      <c r="EH35" s="702"/>
      <c r="EI35" s="702"/>
      <c r="EJ35" s="702"/>
      <c r="EK35" s="702"/>
      <c r="EL35" s="702"/>
      <c r="EM35" s="702"/>
      <c r="EN35" s="702"/>
      <c r="EO35" s="702"/>
      <c r="EP35" s="702"/>
      <c r="EQ35" s="702"/>
      <c r="ER35" s="702"/>
      <c r="ES35" s="702"/>
      <c r="ET35" s="702"/>
      <c r="EU35" s="702"/>
      <c r="EV35" s="702"/>
      <c r="EW35" s="702"/>
      <c r="EX35" s="702"/>
      <c r="EY35" s="702"/>
      <c r="EZ35" s="702"/>
      <c r="FA35" s="702"/>
      <c r="FB35" s="702"/>
      <c r="FC35" s="702"/>
      <c r="FD35" s="702"/>
      <c r="FE35" s="702"/>
      <c r="FF35" s="702"/>
      <c r="FG35" s="702"/>
      <c r="FH35" s="702"/>
      <c r="FI35" s="702"/>
      <c r="FJ35" s="702"/>
      <c r="FK35" s="702"/>
      <c r="FL35" s="702"/>
      <c r="FM35" s="702"/>
      <c r="FN35" s="702"/>
      <c r="FO35" s="702"/>
      <c r="FP35" s="702"/>
      <c r="FQ35" s="702"/>
      <c r="FR35" s="702"/>
      <c r="FS35" s="702"/>
      <c r="FT35" s="702"/>
      <c r="FU35" s="702"/>
      <c r="FV35" s="702"/>
      <c r="FW35" s="702"/>
      <c r="FX35" s="702"/>
      <c r="FY35" s="702"/>
      <c r="FZ35" s="702"/>
      <c r="GA35" s="702"/>
      <c r="GB35" s="702"/>
      <c r="GC35" s="702"/>
      <c r="GD35" s="702"/>
      <c r="GE35" s="702"/>
      <c r="GF35" s="702"/>
      <c r="GG35" s="702"/>
      <c r="GH35" s="702"/>
      <c r="GI35" s="702"/>
      <c r="GJ35" s="702"/>
      <c r="GK35" s="702"/>
      <c r="GL35" s="702"/>
      <c r="GM35" s="702"/>
      <c r="GN35" s="702"/>
      <c r="GO35" s="702"/>
      <c r="GP35" s="702"/>
      <c r="GQ35" s="702"/>
      <c r="GR35" s="702"/>
      <c r="GS35" s="702"/>
      <c r="GT35" s="702"/>
      <c r="GU35" s="702"/>
      <c r="GV35" s="702"/>
      <c r="GW35" s="702"/>
      <c r="GX35" s="702"/>
      <c r="GY35" s="702"/>
      <c r="GZ35" s="702"/>
      <c r="HA35" s="702"/>
      <c r="HB35" s="702"/>
      <c r="HC35" s="702"/>
      <c r="HD35" s="702"/>
      <c r="HE35" s="702"/>
      <c r="HF35" s="702"/>
      <c r="HG35" s="702"/>
      <c r="HH35" s="702"/>
      <c r="HI35" s="702"/>
      <c r="HJ35" s="702"/>
      <c r="HK35" s="702"/>
      <c r="HL35" s="702"/>
      <c r="HM35" s="702"/>
      <c r="HN35" s="702"/>
      <c r="HO35" s="702"/>
      <c r="HP35" s="702"/>
      <c r="HQ35" s="702"/>
      <c r="HR35" s="702"/>
      <c r="HS35" s="702"/>
      <c r="HT35" s="702"/>
      <c r="HU35" s="702"/>
      <c r="HV35" s="702"/>
      <c r="HW35" s="702"/>
      <c r="HX35" s="702"/>
      <c r="HY35" s="702"/>
      <c r="HZ35" s="655"/>
      <c r="IA35" s="655"/>
    </row>
    <row r="36" spans="1:235" s="95" customFormat="1" ht="22.5" x14ac:dyDescent="0.25">
      <c r="A36" s="596">
        <v>25</v>
      </c>
      <c r="B36" s="325" t="s">
        <v>2581</v>
      </c>
      <c r="C36" s="312" t="s">
        <v>2955</v>
      </c>
      <c r="D36" s="645">
        <v>43137</v>
      </c>
      <c r="E36" s="312" t="s">
        <v>2956</v>
      </c>
      <c r="F36" s="326" t="s">
        <v>2957</v>
      </c>
      <c r="G36" s="374">
        <v>43074</v>
      </c>
      <c r="H36" s="324" t="s">
        <v>27</v>
      </c>
      <c r="I36" s="405">
        <v>2005357.76</v>
      </c>
      <c r="J36" s="314"/>
      <c r="K36" s="458"/>
      <c r="L36" s="459">
        <f t="shared" ref="L36:L41" si="3">I36-J36</f>
        <v>2005357.76</v>
      </c>
      <c r="M36" s="314"/>
      <c r="N36" s="317">
        <f t="shared" si="0"/>
        <v>2005357.76</v>
      </c>
      <c r="O36" s="300"/>
      <c r="P36" s="298" t="s">
        <v>2631</v>
      </c>
      <c r="Q36" s="298" t="s">
        <v>3289</v>
      </c>
      <c r="R36" s="276" t="str">
        <f t="shared" si="2"/>
        <v>-</v>
      </c>
      <c r="S36" s="276" t="str">
        <f>IF(COUNTIF('Relação de CVs CUMPRIDAS'!$C$14:$D$1912,E36)&gt;0,"PAGO","-")</f>
        <v>-</v>
      </c>
      <c r="T36" s="128" t="str">
        <f>IF(S36="pago",IF(COUNTIF('Relação de CVs CUMPRIDAS'!$G:$G,L36)&gt;0,"CHECAR","-"),"-")</f>
        <v>-</v>
      </c>
      <c r="U36" s="655"/>
      <c r="V36" s="655"/>
      <c r="W36" s="655"/>
      <c r="X36" s="655"/>
      <c r="Y36" s="655"/>
      <c r="Z36" s="655"/>
      <c r="AA36" s="655"/>
      <c r="AB36" s="655"/>
      <c r="AC36" s="655"/>
      <c r="AD36" s="655"/>
      <c r="AE36" s="655"/>
      <c r="AF36" s="655"/>
      <c r="AG36" s="655"/>
      <c r="AH36" s="655"/>
      <c r="AI36" s="655"/>
      <c r="AJ36" s="655"/>
      <c r="AK36" s="655"/>
      <c r="AL36" s="655"/>
      <c r="AM36" s="655"/>
      <c r="AN36" s="655"/>
      <c r="AO36" s="655"/>
      <c r="AP36" s="655"/>
      <c r="AQ36" s="655"/>
      <c r="AR36" s="655"/>
      <c r="AS36" s="655"/>
      <c r="AT36" s="655"/>
      <c r="AU36" s="655"/>
      <c r="AV36" s="655"/>
      <c r="AW36" s="655"/>
      <c r="AX36" s="655"/>
      <c r="AY36" s="655"/>
      <c r="AZ36" s="655"/>
      <c r="BA36" s="655"/>
      <c r="BB36" s="655"/>
      <c r="BC36" s="655"/>
      <c r="BD36" s="655"/>
      <c r="BE36" s="655"/>
      <c r="BF36" s="655"/>
      <c r="BG36" s="655"/>
      <c r="BH36" s="655"/>
      <c r="BI36" s="655"/>
      <c r="BJ36" s="655"/>
      <c r="BK36" s="655"/>
      <c r="BL36" s="655"/>
      <c r="BM36" s="655"/>
      <c r="BN36" s="655"/>
      <c r="BO36" s="655"/>
      <c r="BP36" s="655"/>
      <c r="BQ36" s="655"/>
      <c r="BR36" s="655"/>
      <c r="BS36" s="655"/>
      <c r="BT36" s="655"/>
      <c r="BU36" s="655"/>
      <c r="BV36" s="655"/>
      <c r="BW36" s="655"/>
      <c r="BX36" s="655"/>
      <c r="BY36" s="655"/>
      <c r="BZ36" s="655"/>
      <c r="CA36" s="655"/>
      <c r="CB36" s="655"/>
      <c r="CC36" s="655"/>
      <c r="CD36" s="655"/>
      <c r="CE36" s="655"/>
      <c r="CF36" s="655"/>
      <c r="CG36" s="655"/>
      <c r="CH36" s="655"/>
      <c r="CI36" s="655"/>
      <c r="CJ36" s="655"/>
      <c r="CK36" s="655"/>
      <c r="CL36" s="655"/>
      <c r="CM36" s="655"/>
      <c r="CN36" s="655"/>
      <c r="CO36" s="655"/>
      <c r="CP36" s="655"/>
      <c r="CQ36" s="655"/>
      <c r="CR36" s="655"/>
      <c r="CS36" s="655"/>
      <c r="CT36" s="655"/>
      <c r="CU36" s="655"/>
      <c r="CV36" s="655"/>
      <c r="CW36" s="655"/>
      <c r="CX36" s="655"/>
      <c r="CY36" s="655"/>
      <c r="CZ36" s="655"/>
      <c r="DA36" s="655"/>
      <c r="DB36" s="655"/>
      <c r="DC36" s="655"/>
      <c r="DD36" s="655"/>
      <c r="DE36" s="655"/>
      <c r="DF36" s="655"/>
      <c r="DG36" s="655"/>
      <c r="DH36" s="655"/>
      <c r="DI36" s="655"/>
      <c r="DJ36" s="655"/>
      <c r="DK36" s="655"/>
      <c r="DL36" s="655"/>
      <c r="DM36" s="655"/>
      <c r="DN36" s="655"/>
      <c r="DO36" s="655"/>
      <c r="DP36" s="655"/>
      <c r="DQ36" s="655"/>
      <c r="DR36" s="655"/>
      <c r="DS36" s="655"/>
      <c r="DT36" s="655"/>
      <c r="DU36" s="655"/>
      <c r="DV36" s="655"/>
      <c r="DW36" s="655"/>
      <c r="DX36" s="655"/>
      <c r="DY36" s="655"/>
      <c r="DZ36" s="655"/>
      <c r="EA36" s="655"/>
      <c r="EB36" s="655"/>
      <c r="EC36" s="655"/>
      <c r="ED36" s="655"/>
      <c r="EE36" s="655"/>
      <c r="EF36" s="655"/>
      <c r="EG36" s="655"/>
      <c r="EH36" s="655"/>
      <c r="EI36" s="655"/>
      <c r="EJ36" s="655"/>
      <c r="EK36" s="655"/>
      <c r="EL36" s="655"/>
      <c r="EM36" s="655"/>
      <c r="EN36" s="655"/>
      <c r="EO36" s="655"/>
      <c r="EP36" s="655"/>
      <c r="EQ36" s="655"/>
      <c r="ER36" s="655"/>
      <c r="ES36" s="655"/>
      <c r="ET36" s="655"/>
      <c r="EU36" s="655"/>
      <c r="EV36" s="655"/>
      <c r="EW36" s="655"/>
      <c r="EX36" s="655"/>
      <c r="EY36" s="655"/>
      <c r="EZ36" s="655"/>
      <c r="FA36" s="655"/>
      <c r="FB36" s="655"/>
      <c r="FC36" s="655"/>
      <c r="FD36" s="655"/>
      <c r="FE36" s="655"/>
      <c r="FF36" s="655"/>
      <c r="FG36" s="655"/>
      <c r="FH36" s="655"/>
      <c r="FI36" s="655"/>
      <c r="FJ36" s="655"/>
      <c r="FK36" s="655"/>
      <c r="FL36" s="655"/>
      <c r="FM36" s="655"/>
      <c r="FN36" s="655"/>
      <c r="FO36" s="655"/>
      <c r="FP36" s="655"/>
      <c r="FQ36" s="655"/>
      <c r="FR36" s="655"/>
      <c r="FS36" s="655"/>
      <c r="FT36" s="655"/>
      <c r="FU36" s="655"/>
      <c r="FV36" s="655"/>
      <c r="FW36" s="655"/>
      <c r="FX36" s="655"/>
      <c r="FY36" s="655"/>
      <c r="FZ36" s="655"/>
      <c r="GA36" s="655"/>
      <c r="GB36" s="655"/>
      <c r="GC36" s="655"/>
      <c r="GD36" s="655"/>
      <c r="GE36" s="655"/>
      <c r="GF36" s="655"/>
      <c r="GG36" s="655"/>
      <c r="GH36" s="655"/>
      <c r="GI36" s="655"/>
      <c r="GJ36" s="655"/>
      <c r="GK36" s="655"/>
      <c r="GL36" s="655"/>
      <c r="GM36" s="655"/>
      <c r="GN36" s="655"/>
      <c r="GO36" s="655"/>
      <c r="GP36" s="655"/>
      <c r="GQ36" s="655"/>
      <c r="GR36" s="655"/>
      <c r="GS36" s="655"/>
      <c r="GT36" s="655"/>
      <c r="GU36" s="655"/>
      <c r="GV36" s="655"/>
      <c r="GW36" s="655"/>
      <c r="GX36" s="655"/>
      <c r="GY36" s="655"/>
      <c r="GZ36" s="655"/>
      <c r="HA36" s="655"/>
      <c r="HB36" s="655"/>
      <c r="HC36" s="655"/>
      <c r="HD36" s="655"/>
      <c r="HE36" s="655"/>
      <c r="HF36" s="655"/>
      <c r="HG36" s="655"/>
      <c r="HH36" s="655"/>
      <c r="HI36" s="655"/>
      <c r="HJ36" s="655"/>
      <c r="HK36" s="655"/>
      <c r="HL36" s="655"/>
      <c r="HM36" s="655"/>
      <c r="HN36" s="655"/>
      <c r="HO36" s="655"/>
      <c r="HP36" s="655"/>
      <c r="HQ36" s="655"/>
      <c r="HR36" s="655"/>
      <c r="HS36" s="655"/>
      <c r="HT36" s="655"/>
      <c r="HU36" s="655"/>
      <c r="HV36" s="655"/>
      <c r="HW36" s="655"/>
      <c r="HX36" s="655"/>
      <c r="HY36" s="655"/>
    </row>
    <row r="37" spans="1:235" s="95" customFormat="1" ht="33.75" x14ac:dyDescent="0.25">
      <c r="A37" s="596">
        <v>26</v>
      </c>
      <c r="B37" s="100" t="s">
        <v>2581</v>
      </c>
      <c r="C37" s="74" t="s">
        <v>2686</v>
      </c>
      <c r="D37" s="646">
        <v>43158</v>
      </c>
      <c r="E37" s="712" t="s">
        <v>2980</v>
      </c>
      <c r="F37" s="145" t="s">
        <v>2981</v>
      </c>
      <c r="G37" s="164">
        <v>43074</v>
      </c>
      <c r="H37" s="324" t="s">
        <v>27</v>
      </c>
      <c r="I37" s="484">
        <v>115948.43</v>
      </c>
      <c r="J37" s="132"/>
      <c r="K37" s="301"/>
      <c r="L37" s="459">
        <f t="shared" si="3"/>
        <v>115948.43</v>
      </c>
      <c r="M37" s="132"/>
      <c r="N37" s="317">
        <f t="shared" si="0"/>
        <v>115948.43</v>
      </c>
      <c r="O37" s="300"/>
      <c r="P37" s="278" t="s">
        <v>2728</v>
      </c>
      <c r="Q37" s="278" t="s">
        <v>3424</v>
      </c>
      <c r="R37" s="276" t="str">
        <f t="shared" si="2"/>
        <v>-</v>
      </c>
      <c r="S37" s="276" t="str">
        <f>IF(COUNTIF('Relação de CVs CUMPRIDAS'!$C$14:$D$1912,E37)&gt;0,"PAGO","-")</f>
        <v>-</v>
      </c>
      <c r="T37" s="128" t="str">
        <f>IF(S37="pago",IF(COUNTIF('Relação de CVs CUMPRIDAS'!$G:$G,L37)&gt;0,"CHECAR","-"),"-")</f>
        <v>-</v>
      </c>
    </row>
    <row r="38" spans="1:235" s="95" customFormat="1" ht="22.5" x14ac:dyDescent="0.25">
      <c r="A38" s="596">
        <v>27</v>
      </c>
      <c r="B38" s="100" t="s">
        <v>2581</v>
      </c>
      <c r="C38" s="74" t="s">
        <v>2874</v>
      </c>
      <c r="D38" s="646">
        <v>43182</v>
      </c>
      <c r="E38" s="74" t="s">
        <v>3137</v>
      </c>
      <c r="F38" s="145" t="s">
        <v>2178</v>
      </c>
      <c r="G38" s="164">
        <v>43075</v>
      </c>
      <c r="H38" s="145" t="s">
        <v>27</v>
      </c>
      <c r="I38" s="299">
        <v>377446.39</v>
      </c>
      <c r="J38" s="132"/>
      <c r="K38" s="301"/>
      <c r="L38" s="459">
        <f t="shared" si="3"/>
        <v>377446.39</v>
      </c>
      <c r="M38" s="132"/>
      <c r="N38" s="317">
        <f t="shared" si="0"/>
        <v>377446.39</v>
      </c>
      <c r="O38" s="300"/>
      <c r="P38" s="298" t="s">
        <v>2726</v>
      </c>
      <c r="Q38" s="298" t="s">
        <v>3157</v>
      </c>
      <c r="R38" s="276" t="str">
        <f t="shared" si="2"/>
        <v>-</v>
      </c>
      <c r="S38" s="276" t="str">
        <f>IF(COUNTIF('Relação de CVs CUMPRIDAS'!$C$14:$D$1912,E38)&gt;0,"PAGO","-")</f>
        <v>-</v>
      </c>
      <c r="T38" s="128" t="str">
        <f>IF(S38="pago",IF(COUNTIF('Relação de CVs CUMPRIDAS'!$G:$G,L38)&gt;0,"CHECAR","-"),"-")</f>
        <v>-</v>
      </c>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c r="BK38" s="140"/>
      <c r="BL38" s="140"/>
      <c r="BM38" s="140"/>
      <c r="BN38" s="140"/>
      <c r="BO38" s="140"/>
      <c r="BP38" s="140"/>
      <c r="BQ38" s="140"/>
      <c r="BR38" s="140"/>
      <c r="BS38" s="140"/>
      <c r="BT38" s="140"/>
      <c r="BU38" s="140"/>
      <c r="BV38" s="140"/>
      <c r="BW38" s="140"/>
      <c r="BX38" s="140"/>
      <c r="BY38" s="140"/>
      <c r="BZ38" s="140"/>
      <c r="CA38" s="140"/>
      <c r="CB38" s="140"/>
      <c r="CC38" s="140"/>
      <c r="CD38" s="140"/>
      <c r="CE38" s="140"/>
      <c r="CF38" s="140"/>
      <c r="CG38" s="140"/>
      <c r="CH38" s="140"/>
      <c r="CI38" s="140"/>
      <c r="CJ38" s="140"/>
      <c r="CK38" s="140"/>
      <c r="CL38" s="140"/>
      <c r="CM38" s="140"/>
      <c r="CN38" s="140"/>
      <c r="CO38" s="140"/>
      <c r="CP38" s="140"/>
      <c r="CQ38" s="140"/>
      <c r="CR38" s="140"/>
      <c r="CS38" s="140"/>
      <c r="CT38" s="140"/>
      <c r="CU38" s="140"/>
      <c r="CV38" s="140"/>
      <c r="CW38" s="140"/>
      <c r="CX38" s="140"/>
      <c r="CY38" s="140"/>
      <c r="CZ38" s="140"/>
      <c r="DA38" s="140"/>
      <c r="DB38" s="140"/>
      <c r="DC38" s="140"/>
      <c r="DD38" s="140"/>
      <c r="DE38" s="140"/>
      <c r="DF38" s="140"/>
      <c r="DG38" s="140"/>
      <c r="DH38" s="140"/>
      <c r="DI38" s="140"/>
      <c r="DJ38" s="140"/>
      <c r="DK38" s="140"/>
      <c r="DL38" s="140"/>
      <c r="DM38" s="140"/>
      <c r="DN38" s="140"/>
      <c r="DO38" s="140"/>
      <c r="DP38" s="140"/>
      <c r="DQ38" s="140"/>
      <c r="DR38" s="140"/>
      <c r="DS38" s="140"/>
      <c r="DT38" s="140"/>
      <c r="DU38" s="140"/>
      <c r="DV38" s="140"/>
      <c r="DW38" s="140"/>
      <c r="DX38" s="140"/>
      <c r="DY38" s="140"/>
      <c r="DZ38" s="140"/>
      <c r="EA38" s="140"/>
      <c r="EB38" s="140"/>
      <c r="EC38" s="140"/>
      <c r="ED38" s="140"/>
      <c r="EE38" s="140"/>
      <c r="EF38" s="140"/>
      <c r="EG38" s="140"/>
      <c r="EH38" s="140"/>
      <c r="EI38" s="140"/>
      <c r="EJ38" s="140"/>
      <c r="EK38" s="140"/>
      <c r="EL38" s="140"/>
      <c r="EM38" s="140"/>
      <c r="EN38" s="140"/>
      <c r="EO38" s="140"/>
      <c r="EP38" s="140"/>
      <c r="EQ38" s="140"/>
      <c r="ER38" s="140"/>
      <c r="ES38" s="140"/>
      <c r="ET38" s="140"/>
      <c r="EU38" s="140"/>
      <c r="EV38" s="140"/>
      <c r="EW38" s="140"/>
      <c r="EX38" s="140"/>
      <c r="EY38" s="140"/>
      <c r="EZ38" s="140"/>
      <c r="FA38" s="140"/>
      <c r="FB38" s="140"/>
      <c r="FC38" s="140"/>
      <c r="FD38" s="140"/>
      <c r="FE38" s="140"/>
      <c r="FF38" s="140"/>
      <c r="FG38" s="140"/>
      <c r="FH38" s="140"/>
      <c r="FI38" s="140"/>
      <c r="FJ38" s="140"/>
      <c r="FK38" s="140"/>
      <c r="FL38" s="140"/>
      <c r="FM38" s="140"/>
      <c r="FN38" s="140"/>
      <c r="FO38" s="140"/>
      <c r="FP38" s="140"/>
      <c r="FQ38" s="140"/>
      <c r="FR38" s="140"/>
      <c r="FS38" s="140"/>
      <c r="FT38" s="140"/>
      <c r="FU38" s="140"/>
      <c r="FV38" s="140"/>
      <c r="FW38" s="140"/>
      <c r="FX38" s="140"/>
      <c r="FY38" s="140"/>
      <c r="FZ38" s="140"/>
      <c r="GA38" s="140"/>
      <c r="GB38" s="140"/>
      <c r="GC38" s="140"/>
      <c r="GD38" s="140"/>
      <c r="GE38" s="140"/>
      <c r="GF38" s="140"/>
      <c r="GG38" s="140"/>
      <c r="GH38" s="140"/>
      <c r="GI38" s="140"/>
      <c r="GJ38" s="140"/>
      <c r="GK38" s="140"/>
      <c r="GL38" s="140"/>
      <c r="GM38" s="140"/>
      <c r="GN38" s="140"/>
      <c r="GO38" s="140"/>
      <c r="GP38" s="140"/>
      <c r="GQ38" s="140"/>
      <c r="GR38" s="140"/>
      <c r="GS38" s="140"/>
      <c r="GT38" s="140"/>
      <c r="GU38" s="140"/>
      <c r="GV38" s="140"/>
      <c r="GW38" s="140"/>
      <c r="GX38" s="140"/>
      <c r="GY38" s="140"/>
      <c r="GZ38" s="140"/>
      <c r="HA38" s="140"/>
      <c r="HB38" s="140"/>
      <c r="HC38" s="140"/>
      <c r="HD38" s="140"/>
      <c r="HE38" s="140"/>
      <c r="HF38" s="140"/>
      <c r="HG38" s="140"/>
      <c r="HH38" s="140"/>
      <c r="HI38" s="140"/>
      <c r="HJ38" s="140"/>
      <c r="HK38" s="140"/>
      <c r="HL38" s="140"/>
      <c r="HM38" s="140"/>
      <c r="HN38" s="140"/>
      <c r="HO38" s="140"/>
      <c r="HP38" s="140"/>
      <c r="HQ38" s="140"/>
      <c r="HR38" s="140"/>
      <c r="HS38" s="140"/>
      <c r="HT38" s="140"/>
      <c r="HU38" s="140"/>
      <c r="HV38" s="140"/>
      <c r="HW38" s="140"/>
      <c r="HX38" s="140"/>
      <c r="HY38" s="140"/>
    </row>
    <row r="39" spans="1:235" s="95" customFormat="1" ht="56.25" x14ac:dyDescent="0.25">
      <c r="A39" s="596">
        <v>28</v>
      </c>
      <c r="B39" s="100" t="s">
        <v>2808</v>
      </c>
      <c r="C39" s="74" t="s">
        <v>2570</v>
      </c>
      <c r="D39" s="646">
        <v>42983</v>
      </c>
      <c r="E39" s="74" t="s">
        <v>2569</v>
      </c>
      <c r="F39" s="145" t="s">
        <v>2741</v>
      </c>
      <c r="G39" s="164">
        <v>43083</v>
      </c>
      <c r="H39" s="116" t="s">
        <v>27</v>
      </c>
      <c r="I39" s="299">
        <v>4135780.98</v>
      </c>
      <c r="J39" s="132"/>
      <c r="K39" s="132"/>
      <c r="L39" s="459">
        <f t="shared" si="3"/>
        <v>4135780.98</v>
      </c>
      <c r="M39" s="132"/>
      <c r="N39" s="317">
        <f t="shared" si="0"/>
        <v>4135780.98</v>
      </c>
      <c r="O39" s="300" t="s">
        <v>2938</v>
      </c>
      <c r="P39" s="298" t="s">
        <v>2742</v>
      </c>
      <c r="Q39" s="298" t="s">
        <v>2740</v>
      </c>
      <c r="R39" s="276" t="str">
        <f t="shared" si="2"/>
        <v>REPETIDO</v>
      </c>
      <c r="S39" s="276" t="str">
        <f>IF(COUNTIF('Relação de CVs CUMPRIDAS'!$C$14:$D$1912,E39)&gt;0,"PAGO","-")</f>
        <v>-</v>
      </c>
      <c r="T39" s="128" t="str">
        <f>IF(S39="pago",IF(COUNTIF('Relação de CVs CUMPRIDAS'!$G:$G,L39)&gt;0,"CHECAR","-"),"-")</f>
        <v>-</v>
      </c>
    </row>
    <row r="40" spans="1:235" s="95" customFormat="1" ht="33.75" x14ac:dyDescent="0.25">
      <c r="A40" s="596">
        <v>29</v>
      </c>
      <c r="B40" s="100" t="s">
        <v>2581</v>
      </c>
      <c r="C40" s="74" t="s">
        <v>2775</v>
      </c>
      <c r="D40" s="646">
        <v>43165</v>
      </c>
      <c r="E40" s="712" t="s">
        <v>3117</v>
      </c>
      <c r="F40" s="145" t="s">
        <v>3118</v>
      </c>
      <c r="G40" s="164">
        <v>43083</v>
      </c>
      <c r="H40" s="145" t="s">
        <v>27</v>
      </c>
      <c r="I40" s="713">
        <v>736478.81</v>
      </c>
      <c r="J40" s="132"/>
      <c r="K40" s="301"/>
      <c r="L40" s="459">
        <f t="shared" si="3"/>
        <v>736478.81</v>
      </c>
      <c r="M40" s="132"/>
      <c r="N40" s="317">
        <f t="shared" si="0"/>
        <v>736478.81</v>
      </c>
      <c r="O40" s="300"/>
      <c r="P40" s="278" t="s">
        <v>2728</v>
      </c>
      <c r="Q40" s="278" t="s">
        <v>3424</v>
      </c>
      <c r="R40" s="276" t="str">
        <f t="shared" si="2"/>
        <v>-</v>
      </c>
      <c r="S40" s="276" t="str">
        <f>IF(COUNTIF('Relação de CVs CUMPRIDAS'!$C$14:$D$1912,E40)&gt;0,"PAGO","-")</f>
        <v>-</v>
      </c>
      <c r="T40" s="128" t="str">
        <f>IF(S40="pago",IF(COUNTIF('Relação de CVs CUMPRIDAS'!$G:$G,L40)&gt;0,"CHECAR","-"),"-")</f>
        <v>-</v>
      </c>
    </row>
    <row r="41" spans="1:235" ht="22.5" customHeight="1" x14ac:dyDescent="0.25">
      <c r="A41" s="596">
        <v>30</v>
      </c>
      <c r="B41" s="535" t="s">
        <v>2581</v>
      </c>
      <c r="C41" s="501" t="s">
        <v>2628</v>
      </c>
      <c r="D41" s="644">
        <v>43201</v>
      </c>
      <c r="E41" s="312" t="s">
        <v>860</v>
      </c>
      <c r="F41" s="498" t="s">
        <v>3221</v>
      </c>
      <c r="G41" s="497">
        <v>43083</v>
      </c>
      <c r="H41" s="361" t="s">
        <v>27</v>
      </c>
      <c r="I41" s="483">
        <v>187658.56</v>
      </c>
      <c r="J41" s="453"/>
      <c r="K41" s="453"/>
      <c r="L41" s="459">
        <f t="shared" si="3"/>
        <v>187658.56</v>
      </c>
      <c r="M41" s="453"/>
      <c r="N41" s="317">
        <f t="shared" si="0"/>
        <v>187658.56</v>
      </c>
      <c r="O41" s="300"/>
      <c r="P41" s="298" t="s">
        <v>2726</v>
      </c>
      <c r="Q41" s="298" t="s">
        <v>3226</v>
      </c>
      <c r="R41" s="276" t="str">
        <f t="shared" si="2"/>
        <v>-</v>
      </c>
      <c r="S41" s="276" t="str">
        <f>IF(COUNTIF('Relação de CVs CUMPRIDAS'!$C$14:$D$1912,E41)&gt;0,"PAGO","-")</f>
        <v>PAGO</v>
      </c>
      <c r="T41" s="128" t="str">
        <f>IF(S41="pago",IF(COUNTIF('Relação de CVs CUMPRIDAS'!$G:$G,L41)&gt;0,"CHECAR","-"),"-")</f>
        <v>-</v>
      </c>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140"/>
      <c r="BF41" s="140"/>
      <c r="BG41" s="140"/>
      <c r="BH41" s="140"/>
      <c r="BI41" s="140"/>
      <c r="BJ41" s="140"/>
      <c r="BK41" s="140"/>
      <c r="BL41" s="140"/>
      <c r="BM41" s="140"/>
      <c r="BN41" s="140"/>
      <c r="BO41" s="140"/>
      <c r="BP41" s="140"/>
      <c r="BQ41" s="140"/>
      <c r="BR41" s="140"/>
      <c r="BS41" s="140"/>
      <c r="BT41" s="140"/>
      <c r="BU41" s="140"/>
      <c r="BV41" s="140"/>
      <c r="BW41" s="140"/>
      <c r="BX41" s="140"/>
      <c r="BY41" s="140"/>
      <c r="BZ41" s="140"/>
      <c r="CA41" s="140"/>
      <c r="CB41" s="140"/>
      <c r="CC41" s="140"/>
      <c r="CD41" s="140"/>
      <c r="CE41" s="140"/>
      <c r="CF41" s="140"/>
      <c r="CG41" s="140"/>
      <c r="CH41" s="140"/>
      <c r="CI41" s="140"/>
      <c r="CJ41" s="140"/>
      <c r="CK41" s="140"/>
      <c r="CL41" s="140"/>
      <c r="CM41" s="140"/>
      <c r="CN41" s="140"/>
      <c r="CO41" s="140"/>
      <c r="CP41" s="140"/>
      <c r="CQ41" s="140"/>
      <c r="CR41" s="140"/>
      <c r="CS41" s="140"/>
      <c r="CT41" s="140"/>
      <c r="CU41" s="140"/>
      <c r="CV41" s="140"/>
      <c r="CW41" s="140"/>
      <c r="CX41" s="140"/>
      <c r="CY41" s="140"/>
      <c r="CZ41" s="140"/>
      <c r="DA41" s="140"/>
      <c r="DB41" s="140"/>
      <c r="DC41" s="140"/>
      <c r="DD41" s="140"/>
      <c r="DE41" s="140"/>
      <c r="DF41" s="140"/>
      <c r="DG41" s="140"/>
      <c r="DH41" s="140"/>
      <c r="DI41" s="140"/>
      <c r="DJ41" s="140"/>
      <c r="DK41" s="140"/>
      <c r="DL41" s="140"/>
      <c r="DM41" s="140"/>
      <c r="DN41" s="140"/>
      <c r="DO41" s="140"/>
      <c r="DP41" s="140"/>
      <c r="DQ41" s="140"/>
      <c r="DR41" s="140"/>
      <c r="DS41" s="140"/>
      <c r="DT41" s="140"/>
      <c r="DU41" s="140"/>
      <c r="DV41" s="140"/>
      <c r="DW41" s="140"/>
      <c r="DX41" s="140"/>
      <c r="DY41" s="140"/>
      <c r="DZ41" s="140"/>
      <c r="EA41" s="140"/>
      <c r="EB41" s="140"/>
      <c r="EC41" s="140"/>
      <c r="ED41" s="140"/>
      <c r="EE41" s="140"/>
      <c r="EF41" s="140"/>
      <c r="EG41" s="140"/>
      <c r="EH41" s="140"/>
      <c r="EI41" s="140"/>
      <c r="EJ41" s="140"/>
      <c r="EK41" s="140"/>
      <c r="EL41" s="140"/>
      <c r="EM41" s="140"/>
      <c r="EN41" s="140"/>
      <c r="EO41" s="140"/>
      <c r="EP41" s="140"/>
      <c r="EQ41" s="140"/>
      <c r="ER41" s="140"/>
      <c r="ES41" s="140"/>
      <c r="ET41" s="140"/>
      <c r="EU41" s="140"/>
      <c r="EV41" s="140"/>
      <c r="EW41" s="140"/>
      <c r="EX41" s="140"/>
      <c r="EY41" s="140"/>
      <c r="EZ41" s="140"/>
      <c r="FA41" s="140"/>
      <c r="FB41" s="140"/>
      <c r="FC41" s="140"/>
      <c r="FD41" s="140"/>
      <c r="FE41" s="140"/>
      <c r="FF41" s="140"/>
      <c r="FG41" s="140"/>
      <c r="FH41" s="140"/>
      <c r="FI41" s="140"/>
      <c r="FJ41" s="140"/>
      <c r="FK41" s="140"/>
      <c r="FL41" s="140"/>
      <c r="FM41" s="140"/>
      <c r="FN41" s="140"/>
      <c r="FO41" s="140"/>
      <c r="FP41" s="140"/>
      <c r="FQ41" s="140"/>
      <c r="FR41" s="140"/>
      <c r="FS41" s="140"/>
      <c r="FT41" s="140"/>
      <c r="FU41" s="140"/>
      <c r="FV41" s="140"/>
      <c r="FW41" s="140"/>
      <c r="FX41" s="140"/>
      <c r="FY41" s="140"/>
      <c r="FZ41" s="140"/>
      <c r="GA41" s="140"/>
      <c r="GB41" s="140"/>
      <c r="GC41" s="140"/>
      <c r="GD41" s="140"/>
      <c r="GE41" s="140"/>
      <c r="GF41" s="140"/>
      <c r="GG41" s="140"/>
      <c r="GH41" s="140"/>
      <c r="GI41" s="140"/>
      <c r="GJ41" s="140"/>
      <c r="GK41" s="140"/>
      <c r="GL41" s="140"/>
      <c r="GM41" s="140"/>
      <c r="GN41" s="140"/>
      <c r="GO41" s="140"/>
      <c r="GP41" s="140"/>
      <c r="GQ41" s="140"/>
      <c r="GR41" s="140"/>
      <c r="GS41" s="140"/>
      <c r="GT41" s="140"/>
      <c r="GU41" s="140"/>
      <c r="GV41" s="140"/>
      <c r="GW41" s="140"/>
      <c r="GX41" s="140"/>
      <c r="GY41" s="140"/>
      <c r="GZ41" s="140"/>
      <c r="HA41" s="140"/>
      <c r="HB41" s="140"/>
      <c r="HC41" s="140"/>
      <c r="HD41" s="140"/>
      <c r="HE41" s="140"/>
      <c r="HF41" s="140"/>
      <c r="HG41" s="140"/>
      <c r="HH41" s="140"/>
      <c r="HI41" s="140"/>
      <c r="HJ41" s="140"/>
      <c r="HK41" s="140"/>
      <c r="HL41" s="140"/>
      <c r="HM41" s="140"/>
      <c r="HN41" s="140"/>
      <c r="HO41" s="140"/>
      <c r="HP41" s="140"/>
      <c r="HQ41" s="140"/>
      <c r="HR41" s="140"/>
      <c r="HS41" s="140"/>
      <c r="HT41" s="140"/>
      <c r="HU41" s="140"/>
      <c r="HV41" s="140"/>
      <c r="HW41" s="140"/>
      <c r="HX41" s="140"/>
      <c r="HY41" s="140"/>
      <c r="HZ41" s="95"/>
      <c r="IA41" s="95"/>
    </row>
    <row r="42" spans="1:235" s="95" customFormat="1" ht="22.5" x14ac:dyDescent="0.25">
      <c r="A42" s="596">
        <v>31</v>
      </c>
      <c r="B42" s="335"/>
      <c r="C42" s="409" t="s">
        <v>2966</v>
      </c>
      <c r="D42" s="691">
        <v>43165</v>
      </c>
      <c r="E42" s="409" t="s">
        <v>3074</v>
      </c>
      <c r="F42" s="410" t="s">
        <v>3075</v>
      </c>
      <c r="G42" s="509">
        <v>43084</v>
      </c>
      <c r="H42" s="361" t="s">
        <v>27</v>
      </c>
      <c r="I42" s="405">
        <v>247521.44</v>
      </c>
      <c r="J42" s="510"/>
      <c r="K42" s="335"/>
      <c r="L42" s="459">
        <f>I42-K42</f>
        <v>247521.44</v>
      </c>
      <c r="M42" s="335"/>
      <c r="N42" s="317">
        <f t="shared" si="0"/>
        <v>247521.44</v>
      </c>
      <c r="O42" s="300"/>
      <c r="P42" s="298" t="s">
        <v>2726</v>
      </c>
      <c r="Q42" s="298" t="s">
        <v>3160</v>
      </c>
      <c r="R42" s="276" t="str">
        <f t="shared" si="2"/>
        <v>-</v>
      </c>
      <c r="S42" s="276" t="str">
        <f>IF(COUNTIF('Relação de CVs CUMPRIDAS'!$C$14:$D$1912,E42)&gt;0,"PAGO","-")</f>
        <v>-</v>
      </c>
      <c r="T42" s="128" t="str">
        <f>IF(S42="pago",IF(COUNTIF('Relação de CVs CUMPRIDAS'!$G:$G,L42)&gt;0,"CHECAR","-"),"-")</f>
        <v>-</v>
      </c>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140"/>
      <c r="BF42" s="140"/>
      <c r="BG42" s="140"/>
      <c r="BH42" s="140"/>
      <c r="BI42" s="140"/>
      <c r="BJ42" s="140"/>
      <c r="BK42" s="140"/>
      <c r="BL42" s="140"/>
      <c r="BM42" s="140"/>
      <c r="BN42" s="140"/>
      <c r="BO42" s="140"/>
      <c r="BP42" s="140"/>
      <c r="BQ42" s="140"/>
      <c r="BR42" s="140"/>
      <c r="BS42" s="140"/>
      <c r="BT42" s="140"/>
      <c r="BU42" s="140"/>
      <c r="BV42" s="140"/>
      <c r="BW42" s="140"/>
      <c r="BX42" s="140"/>
      <c r="BY42" s="140"/>
      <c r="BZ42" s="140"/>
      <c r="CA42" s="140"/>
      <c r="CB42" s="140"/>
      <c r="CC42" s="140"/>
      <c r="CD42" s="140"/>
      <c r="CE42" s="140"/>
      <c r="CF42" s="140"/>
      <c r="CG42" s="140"/>
      <c r="CH42" s="140"/>
      <c r="CI42" s="140"/>
      <c r="CJ42" s="140"/>
      <c r="CK42" s="140"/>
      <c r="CL42" s="140"/>
      <c r="CM42" s="140"/>
      <c r="CN42" s="140"/>
      <c r="CO42" s="140"/>
      <c r="CP42" s="140"/>
      <c r="CQ42" s="140"/>
      <c r="CR42" s="140"/>
      <c r="CS42" s="140"/>
      <c r="CT42" s="140"/>
      <c r="CU42" s="140"/>
      <c r="CV42" s="140"/>
      <c r="CW42" s="140"/>
      <c r="CX42" s="140"/>
      <c r="CY42" s="140"/>
      <c r="CZ42" s="140"/>
      <c r="DA42" s="140"/>
      <c r="DB42" s="140"/>
      <c r="DC42" s="140"/>
      <c r="DD42" s="140"/>
      <c r="DE42" s="140"/>
      <c r="DF42" s="140"/>
      <c r="DG42" s="140"/>
      <c r="DH42" s="140"/>
      <c r="DI42" s="140"/>
      <c r="DJ42" s="140"/>
      <c r="DK42" s="140"/>
      <c r="DL42" s="140"/>
      <c r="DM42" s="140"/>
      <c r="DN42" s="140"/>
      <c r="DO42" s="140"/>
      <c r="DP42" s="140"/>
      <c r="DQ42" s="140"/>
      <c r="DR42" s="140"/>
      <c r="DS42" s="140"/>
      <c r="DT42" s="140"/>
      <c r="DU42" s="140"/>
      <c r="DV42" s="140"/>
      <c r="DW42" s="140"/>
      <c r="DX42" s="140"/>
      <c r="DY42" s="140"/>
      <c r="DZ42" s="140"/>
      <c r="EA42" s="140"/>
      <c r="EB42" s="140"/>
      <c r="EC42" s="140"/>
      <c r="ED42" s="140"/>
      <c r="EE42" s="140"/>
      <c r="EF42" s="140"/>
      <c r="EG42" s="140"/>
      <c r="EH42" s="140"/>
      <c r="EI42" s="140"/>
      <c r="EJ42" s="140"/>
      <c r="EK42" s="140"/>
      <c r="EL42" s="140"/>
      <c r="EM42" s="140"/>
      <c r="EN42" s="140"/>
      <c r="EO42" s="140"/>
      <c r="EP42" s="140"/>
      <c r="EQ42" s="140"/>
      <c r="ER42" s="140"/>
      <c r="ES42" s="140"/>
      <c r="ET42" s="140"/>
      <c r="EU42" s="140"/>
      <c r="EV42" s="140"/>
      <c r="EW42" s="140"/>
      <c r="EX42" s="140"/>
      <c r="EY42" s="140"/>
      <c r="EZ42" s="140"/>
      <c r="FA42" s="140"/>
      <c r="FB42" s="140"/>
      <c r="FC42" s="140"/>
      <c r="FD42" s="140"/>
      <c r="FE42" s="140"/>
      <c r="FF42" s="140"/>
      <c r="FG42" s="140"/>
      <c r="FH42" s="140"/>
      <c r="FI42" s="140"/>
      <c r="FJ42" s="140"/>
      <c r="FK42" s="140"/>
      <c r="FL42" s="140"/>
      <c r="FM42" s="140"/>
      <c r="FN42" s="140"/>
      <c r="FO42" s="140"/>
      <c r="FP42" s="140"/>
      <c r="FQ42" s="140"/>
      <c r="FR42" s="140"/>
      <c r="FS42" s="140"/>
      <c r="FT42" s="140"/>
      <c r="FU42" s="140"/>
      <c r="FV42" s="140"/>
      <c r="FW42" s="140"/>
      <c r="FX42" s="140"/>
      <c r="FY42" s="140"/>
      <c r="FZ42" s="140"/>
      <c r="GA42" s="140"/>
      <c r="GB42" s="140"/>
      <c r="GC42" s="140"/>
      <c r="GD42" s="140"/>
      <c r="GE42" s="140"/>
      <c r="GF42" s="140"/>
      <c r="GG42" s="140"/>
      <c r="GH42" s="140"/>
      <c r="GI42" s="140"/>
      <c r="GJ42" s="140"/>
      <c r="GK42" s="140"/>
      <c r="GL42" s="140"/>
      <c r="GM42" s="140"/>
      <c r="GN42" s="140"/>
      <c r="GO42" s="140"/>
      <c r="GP42" s="140"/>
      <c r="GQ42" s="140"/>
      <c r="GR42" s="140"/>
      <c r="GS42" s="140"/>
      <c r="GT42" s="140"/>
      <c r="GU42" s="140"/>
      <c r="GV42" s="140"/>
      <c r="GW42" s="140"/>
      <c r="GX42" s="140"/>
      <c r="GY42" s="140"/>
      <c r="GZ42" s="140"/>
      <c r="HA42" s="140"/>
      <c r="HB42" s="140"/>
      <c r="HC42" s="140"/>
      <c r="HD42" s="140"/>
      <c r="HE42" s="140"/>
      <c r="HF42" s="140"/>
      <c r="HG42" s="140"/>
      <c r="HH42" s="140"/>
      <c r="HI42" s="140"/>
      <c r="HJ42" s="140"/>
      <c r="HK42" s="140"/>
      <c r="HL42" s="140"/>
      <c r="HM42" s="140"/>
      <c r="HN42" s="140"/>
      <c r="HO42" s="140"/>
      <c r="HP42" s="140"/>
      <c r="HQ42" s="140"/>
      <c r="HR42" s="140"/>
      <c r="HS42" s="140"/>
      <c r="HT42" s="140"/>
      <c r="HU42" s="140"/>
      <c r="HV42" s="140"/>
      <c r="HW42" s="140"/>
      <c r="HX42" s="140"/>
      <c r="HY42" s="140"/>
    </row>
    <row r="43" spans="1:235" s="95" customFormat="1" ht="22.5" x14ac:dyDescent="0.25">
      <c r="A43" s="596">
        <v>32</v>
      </c>
      <c r="B43" s="100" t="s">
        <v>2581</v>
      </c>
      <c r="C43" s="74" t="s">
        <v>2977</v>
      </c>
      <c r="D43" s="646">
        <v>43194</v>
      </c>
      <c r="E43" s="74" t="s">
        <v>3213</v>
      </c>
      <c r="F43" s="145" t="s">
        <v>3214</v>
      </c>
      <c r="G43" s="164">
        <v>43087</v>
      </c>
      <c r="H43" s="145" t="s">
        <v>27</v>
      </c>
      <c r="I43" s="299">
        <v>65303.78</v>
      </c>
      <c r="J43" s="132"/>
      <c r="K43" s="301"/>
      <c r="L43" s="459">
        <v>65303.78</v>
      </c>
      <c r="M43" s="132"/>
      <c r="N43" s="317">
        <f t="shared" si="0"/>
        <v>65303.78</v>
      </c>
      <c r="O43" s="300"/>
      <c r="P43" s="298" t="s">
        <v>2726</v>
      </c>
      <c r="Q43" s="298" t="s">
        <v>3215</v>
      </c>
      <c r="R43" s="276" t="str">
        <f t="shared" si="2"/>
        <v>-</v>
      </c>
      <c r="S43" s="276" t="str">
        <f>IF(COUNTIF('Relação de CVs CUMPRIDAS'!$C$14:$D$1912,E43)&gt;0,"PAGO","-")</f>
        <v>-</v>
      </c>
      <c r="T43" s="128" t="str">
        <f>IF(S43="pago",IF(COUNTIF('Relação de CVs CUMPRIDAS'!$G:$G,L43)&gt;0,"CHECAR","-"),"-")</f>
        <v>-</v>
      </c>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c r="BN43" s="140"/>
      <c r="BO43" s="140"/>
      <c r="BP43" s="140"/>
      <c r="BQ43" s="140"/>
      <c r="BR43" s="140"/>
      <c r="BS43" s="140"/>
      <c r="BT43" s="140"/>
      <c r="BU43" s="140"/>
      <c r="BV43" s="140"/>
      <c r="BW43" s="140"/>
      <c r="BX43" s="140"/>
      <c r="BY43" s="140"/>
      <c r="BZ43" s="140"/>
      <c r="CA43" s="140"/>
      <c r="CB43" s="140"/>
      <c r="CC43" s="140"/>
      <c r="CD43" s="140"/>
      <c r="CE43" s="140"/>
      <c r="CF43" s="140"/>
      <c r="CG43" s="140"/>
      <c r="CH43" s="140"/>
      <c r="CI43" s="140"/>
      <c r="CJ43" s="140"/>
      <c r="CK43" s="140"/>
      <c r="CL43" s="140"/>
      <c r="CM43" s="140"/>
      <c r="CN43" s="140"/>
      <c r="CO43" s="140"/>
      <c r="CP43" s="140"/>
      <c r="CQ43" s="140"/>
      <c r="CR43" s="140"/>
      <c r="CS43" s="140"/>
      <c r="CT43" s="140"/>
      <c r="CU43" s="140"/>
      <c r="CV43" s="140"/>
      <c r="CW43" s="140"/>
      <c r="CX43" s="140"/>
      <c r="CY43" s="140"/>
      <c r="CZ43" s="140"/>
      <c r="DA43" s="140"/>
      <c r="DB43" s="140"/>
      <c r="DC43" s="140"/>
      <c r="DD43" s="140"/>
      <c r="DE43" s="140"/>
      <c r="DF43" s="140"/>
      <c r="DG43" s="140"/>
      <c r="DH43" s="140"/>
      <c r="DI43" s="140"/>
      <c r="DJ43" s="140"/>
      <c r="DK43" s="140"/>
      <c r="DL43" s="140"/>
      <c r="DM43" s="140"/>
      <c r="DN43" s="140"/>
      <c r="DO43" s="140"/>
      <c r="DP43" s="140"/>
      <c r="DQ43" s="140"/>
      <c r="DR43" s="140"/>
      <c r="DS43" s="140"/>
      <c r="DT43" s="140"/>
      <c r="DU43" s="140"/>
      <c r="DV43" s="140"/>
      <c r="DW43" s="140"/>
      <c r="DX43" s="140"/>
      <c r="DY43" s="140"/>
      <c r="DZ43" s="140"/>
      <c r="EA43" s="140"/>
      <c r="EB43" s="140"/>
      <c r="EC43" s="140"/>
      <c r="ED43" s="140"/>
      <c r="EE43" s="140"/>
      <c r="EF43" s="140"/>
      <c r="EG43" s="140"/>
      <c r="EH43" s="140"/>
      <c r="EI43" s="140"/>
      <c r="EJ43" s="140"/>
      <c r="EK43" s="140"/>
      <c r="EL43" s="140"/>
      <c r="EM43" s="140"/>
      <c r="EN43" s="140"/>
      <c r="EO43" s="140"/>
      <c r="EP43" s="140"/>
      <c r="EQ43" s="140"/>
      <c r="ER43" s="140"/>
      <c r="ES43" s="140"/>
      <c r="ET43" s="140"/>
      <c r="EU43" s="140"/>
      <c r="EV43" s="140"/>
      <c r="EW43" s="140"/>
      <c r="EX43" s="140"/>
      <c r="EY43" s="140"/>
      <c r="EZ43" s="140"/>
      <c r="FA43" s="140"/>
      <c r="FB43" s="140"/>
      <c r="FC43" s="140"/>
      <c r="FD43" s="140"/>
      <c r="FE43" s="140"/>
      <c r="FF43" s="140"/>
      <c r="FG43" s="140"/>
      <c r="FH43" s="140"/>
      <c r="FI43" s="140"/>
      <c r="FJ43" s="140"/>
      <c r="FK43" s="140"/>
      <c r="FL43" s="140"/>
      <c r="FM43" s="140"/>
      <c r="FN43" s="140"/>
      <c r="FO43" s="140"/>
      <c r="FP43" s="140"/>
      <c r="FQ43" s="140"/>
      <c r="FR43" s="140"/>
      <c r="FS43" s="140"/>
      <c r="FT43" s="140"/>
      <c r="FU43" s="140"/>
      <c r="FV43" s="140"/>
      <c r="FW43" s="140"/>
      <c r="FX43" s="140"/>
      <c r="FY43" s="140"/>
      <c r="FZ43" s="140"/>
      <c r="GA43" s="140"/>
      <c r="GB43" s="140"/>
      <c r="GC43" s="140"/>
      <c r="GD43" s="140"/>
      <c r="GE43" s="140"/>
      <c r="GF43" s="140"/>
      <c r="GG43" s="140"/>
      <c r="GH43" s="140"/>
      <c r="GI43" s="140"/>
      <c r="GJ43" s="140"/>
      <c r="GK43" s="140"/>
      <c r="GL43" s="140"/>
      <c r="GM43" s="140"/>
      <c r="GN43" s="140"/>
      <c r="GO43" s="140"/>
      <c r="GP43" s="140"/>
      <c r="GQ43" s="140"/>
      <c r="GR43" s="140"/>
      <c r="GS43" s="140"/>
      <c r="GT43" s="140"/>
      <c r="GU43" s="140"/>
      <c r="GV43" s="140"/>
      <c r="GW43" s="140"/>
      <c r="GX43" s="140"/>
      <c r="GY43" s="140"/>
      <c r="GZ43" s="140"/>
      <c r="HA43" s="140"/>
      <c r="HB43" s="140"/>
      <c r="HC43" s="140"/>
      <c r="HD43" s="140"/>
      <c r="HE43" s="140"/>
      <c r="HF43" s="140"/>
      <c r="HG43" s="140"/>
      <c r="HH43" s="140"/>
      <c r="HI43" s="140"/>
      <c r="HJ43" s="140"/>
      <c r="HK43" s="140"/>
      <c r="HL43" s="140"/>
      <c r="HM43" s="140"/>
      <c r="HN43" s="140"/>
      <c r="HO43" s="140"/>
      <c r="HP43" s="140"/>
      <c r="HQ43" s="140"/>
      <c r="HR43" s="140"/>
      <c r="HS43" s="140"/>
      <c r="HT43" s="140"/>
      <c r="HU43" s="140"/>
      <c r="HV43" s="140"/>
      <c r="HW43" s="140"/>
      <c r="HX43" s="140"/>
      <c r="HY43" s="140"/>
    </row>
    <row r="44" spans="1:235" s="95" customFormat="1" ht="22.5" x14ac:dyDescent="0.25">
      <c r="A44" s="596">
        <v>33</v>
      </c>
      <c r="B44" s="100" t="s">
        <v>2581</v>
      </c>
      <c r="C44" s="74" t="s">
        <v>2825</v>
      </c>
      <c r="D44" s="646">
        <v>43118</v>
      </c>
      <c r="E44" s="74" t="s">
        <v>483</v>
      </c>
      <c r="F44" s="272" t="s">
        <v>2834</v>
      </c>
      <c r="G44" s="164">
        <v>43088</v>
      </c>
      <c r="H44" s="116" t="s">
        <v>27</v>
      </c>
      <c r="I44" s="405">
        <v>260348.84</v>
      </c>
      <c r="J44" s="132"/>
      <c r="K44" s="132"/>
      <c r="L44" s="459">
        <f>I44-J44</f>
        <v>260348.84</v>
      </c>
      <c r="M44" s="132"/>
      <c r="N44" s="317">
        <f t="shared" si="0"/>
        <v>260348.84</v>
      </c>
      <c r="O44" s="300"/>
      <c r="P44" s="298" t="s">
        <v>2747</v>
      </c>
      <c r="Q44" s="298" t="s">
        <v>2839</v>
      </c>
      <c r="R44" s="276" t="str">
        <f t="shared" si="2"/>
        <v>-</v>
      </c>
      <c r="S44" s="276" t="str">
        <f>IF(COUNTIF('Relação de CVs CUMPRIDAS'!$C$14:$D$1912,E44)&gt;0,"PAGO","-")</f>
        <v>PAGO</v>
      </c>
      <c r="T44" s="128" t="str">
        <f>IF(S44="pago",IF(COUNTIF('Relação de CVs CUMPRIDAS'!$G:$G,L44)&gt;0,"CHECAR","-"),"-")</f>
        <v>-</v>
      </c>
      <c r="HZ44" s="655"/>
      <c r="IA44" s="655"/>
    </row>
    <row r="45" spans="1:235" s="95" customFormat="1" ht="22.5" x14ac:dyDescent="0.25">
      <c r="A45" s="596">
        <v>34</v>
      </c>
      <c r="B45" s="325" t="s">
        <v>2581</v>
      </c>
      <c r="C45" s="312" t="s">
        <v>2786</v>
      </c>
      <c r="D45" s="645">
        <v>43159</v>
      </c>
      <c r="E45" s="312" t="s">
        <v>3033</v>
      </c>
      <c r="F45" s="326" t="s">
        <v>3034</v>
      </c>
      <c r="G45" s="374">
        <v>43115</v>
      </c>
      <c r="H45" s="361" t="s">
        <v>27</v>
      </c>
      <c r="I45" s="299">
        <v>464737.15</v>
      </c>
      <c r="J45" s="314"/>
      <c r="K45" s="458"/>
      <c r="L45" s="459">
        <f>I45-J45</f>
        <v>464737.15</v>
      </c>
      <c r="M45" s="314"/>
      <c r="N45" s="317">
        <f t="shared" si="0"/>
        <v>464737.15</v>
      </c>
      <c r="O45" s="298" t="s">
        <v>3083</v>
      </c>
      <c r="P45" s="298" t="s">
        <v>2726</v>
      </c>
      <c r="Q45" s="298" t="s">
        <v>3094</v>
      </c>
      <c r="R45" s="276" t="str">
        <f t="shared" si="2"/>
        <v>-</v>
      </c>
      <c r="S45" s="276" t="str">
        <f>IF(COUNTIF('Relação de CVs CUMPRIDAS'!$C$14:$D$1912,E45)&gt;0,"PAGO","-")</f>
        <v>-</v>
      </c>
      <c r="T45" s="128" t="str">
        <f>IF(S45="pago",IF(COUNTIF('Relação de CVs CUMPRIDAS'!$G:$G,L45)&gt;0,"CHECAR","-"),"-")</f>
        <v>-</v>
      </c>
    </row>
    <row r="46" spans="1:235" s="95" customFormat="1" ht="22.5" x14ac:dyDescent="0.25">
      <c r="A46" s="596">
        <v>35</v>
      </c>
      <c r="B46" s="325" t="s">
        <v>2581</v>
      </c>
      <c r="C46" s="312" t="s">
        <v>3131</v>
      </c>
      <c r="D46" s="645">
        <v>43165</v>
      </c>
      <c r="E46" s="312" t="s">
        <v>3132</v>
      </c>
      <c r="F46" s="361" t="s">
        <v>3133</v>
      </c>
      <c r="G46" s="374">
        <v>43122</v>
      </c>
      <c r="H46" s="145" t="s">
        <v>27</v>
      </c>
      <c r="I46" s="299">
        <v>559230.48</v>
      </c>
      <c r="J46" s="314"/>
      <c r="K46" s="458"/>
      <c r="L46" s="459">
        <f>I46-J46</f>
        <v>559230.48</v>
      </c>
      <c r="M46" s="141"/>
      <c r="N46" s="317">
        <f t="shared" si="0"/>
        <v>559230.48</v>
      </c>
      <c r="O46" s="300"/>
      <c r="P46" s="298" t="s">
        <v>2726</v>
      </c>
      <c r="Q46" s="298" t="s">
        <v>3156</v>
      </c>
      <c r="R46" s="276" t="str">
        <f t="shared" si="2"/>
        <v>-</v>
      </c>
      <c r="S46" s="276" t="str">
        <f>IF(COUNTIF('Relação de CVs CUMPRIDAS'!$C$14:$D$1912,E46)&gt;0,"PAGO","-")</f>
        <v>-</v>
      </c>
      <c r="T46" s="128" t="str">
        <f>IF(S46="pago",IF(COUNTIF('Relação de CVs CUMPRIDAS'!$G:$G,L46)&gt;0,"CHECAR","-"),"-")</f>
        <v>-</v>
      </c>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140"/>
      <c r="BF46" s="140"/>
      <c r="BG46" s="140"/>
      <c r="BH46" s="140"/>
      <c r="BI46" s="140"/>
      <c r="BJ46" s="140"/>
      <c r="BK46" s="140"/>
      <c r="BL46" s="140"/>
      <c r="BM46" s="140"/>
      <c r="BN46" s="140"/>
      <c r="BO46" s="140"/>
      <c r="BP46" s="140"/>
      <c r="BQ46" s="140"/>
      <c r="BR46" s="140"/>
      <c r="BS46" s="140"/>
      <c r="BT46" s="140"/>
      <c r="BU46" s="140"/>
      <c r="BV46" s="140"/>
      <c r="BW46" s="140"/>
      <c r="BX46" s="140"/>
      <c r="BY46" s="140"/>
      <c r="BZ46" s="140"/>
      <c r="CA46" s="140"/>
      <c r="CB46" s="140"/>
      <c r="CC46" s="140"/>
      <c r="CD46" s="140"/>
      <c r="CE46" s="140"/>
      <c r="CF46" s="140"/>
      <c r="CG46" s="140"/>
      <c r="CH46" s="140"/>
      <c r="CI46" s="140"/>
      <c r="CJ46" s="140"/>
      <c r="CK46" s="140"/>
      <c r="CL46" s="140"/>
      <c r="CM46" s="140"/>
      <c r="CN46" s="140"/>
      <c r="CO46" s="140"/>
      <c r="CP46" s="140"/>
      <c r="CQ46" s="140"/>
      <c r="CR46" s="140"/>
      <c r="CS46" s="140"/>
      <c r="CT46" s="140"/>
      <c r="CU46" s="140"/>
      <c r="CV46" s="140"/>
      <c r="CW46" s="140"/>
      <c r="CX46" s="140"/>
      <c r="CY46" s="140"/>
      <c r="CZ46" s="140"/>
      <c r="DA46" s="140"/>
      <c r="DB46" s="140"/>
      <c r="DC46" s="140"/>
      <c r="DD46" s="140"/>
      <c r="DE46" s="140"/>
      <c r="DF46" s="140"/>
      <c r="DG46" s="140"/>
      <c r="DH46" s="140"/>
      <c r="DI46" s="140"/>
      <c r="DJ46" s="140"/>
      <c r="DK46" s="140"/>
      <c r="DL46" s="140"/>
      <c r="DM46" s="140"/>
      <c r="DN46" s="140"/>
      <c r="DO46" s="140"/>
      <c r="DP46" s="140"/>
      <c r="DQ46" s="140"/>
      <c r="DR46" s="140"/>
      <c r="DS46" s="140"/>
      <c r="DT46" s="140"/>
      <c r="DU46" s="140"/>
      <c r="DV46" s="140"/>
      <c r="DW46" s="140"/>
      <c r="DX46" s="140"/>
      <c r="DY46" s="140"/>
      <c r="DZ46" s="140"/>
      <c r="EA46" s="140"/>
      <c r="EB46" s="140"/>
      <c r="EC46" s="140"/>
      <c r="ED46" s="140"/>
      <c r="EE46" s="140"/>
      <c r="EF46" s="140"/>
      <c r="EG46" s="140"/>
      <c r="EH46" s="140"/>
      <c r="EI46" s="140"/>
      <c r="EJ46" s="140"/>
      <c r="EK46" s="140"/>
      <c r="EL46" s="140"/>
      <c r="EM46" s="140"/>
      <c r="EN46" s="140"/>
      <c r="EO46" s="140"/>
      <c r="EP46" s="140"/>
      <c r="EQ46" s="140"/>
      <c r="ER46" s="140"/>
      <c r="ES46" s="140"/>
      <c r="ET46" s="140"/>
      <c r="EU46" s="140"/>
      <c r="EV46" s="140"/>
      <c r="EW46" s="140"/>
      <c r="EX46" s="140"/>
      <c r="EY46" s="140"/>
      <c r="EZ46" s="140"/>
      <c r="FA46" s="140"/>
      <c r="FB46" s="140"/>
      <c r="FC46" s="140"/>
      <c r="FD46" s="140"/>
      <c r="FE46" s="140"/>
      <c r="FF46" s="140"/>
      <c r="FG46" s="140"/>
      <c r="FH46" s="140"/>
      <c r="FI46" s="140"/>
      <c r="FJ46" s="140"/>
      <c r="FK46" s="140"/>
      <c r="FL46" s="140"/>
      <c r="FM46" s="140"/>
      <c r="FN46" s="140"/>
      <c r="FO46" s="140"/>
      <c r="FP46" s="140"/>
      <c r="FQ46" s="140"/>
      <c r="FR46" s="140"/>
      <c r="FS46" s="140"/>
      <c r="FT46" s="140"/>
      <c r="FU46" s="140"/>
      <c r="FV46" s="140"/>
      <c r="FW46" s="140"/>
      <c r="FX46" s="140"/>
      <c r="FY46" s="140"/>
      <c r="FZ46" s="140"/>
      <c r="GA46" s="140"/>
      <c r="GB46" s="140"/>
      <c r="GC46" s="140"/>
      <c r="GD46" s="140"/>
      <c r="GE46" s="140"/>
      <c r="GF46" s="140"/>
      <c r="GG46" s="140"/>
      <c r="GH46" s="140"/>
      <c r="GI46" s="140"/>
      <c r="GJ46" s="140"/>
      <c r="GK46" s="140"/>
      <c r="GL46" s="140"/>
      <c r="GM46" s="140"/>
      <c r="GN46" s="140"/>
      <c r="GO46" s="140"/>
      <c r="GP46" s="140"/>
      <c r="GQ46" s="140"/>
      <c r="GR46" s="140"/>
      <c r="GS46" s="140"/>
      <c r="GT46" s="140"/>
      <c r="GU46" s="140"/>
      <c r="GV46" s="140"/>
      <c r="GW46" s="140"/>
      <c r="GX46" s="140"/>
      <c r="GY46" s="140"/>
      <c r="GZ46" s="140"/>
      <c r="HA46" s="140"/>
      <c r="HB46" s="140"/>
      <c r="HC46" s="140"/>
      <c r="HD46" s="140"/>
      <c r="HE46" s="140"/>
      <c r="HF46" s="140"/>
      <c r="HG46" s="140"/>
      <c r="HH46" s="140"/>
      <c r="HI46" s="140"/>
      <c r="HJ46" s="140"/>
      <c r="HK46" s="140"/>
      <c r="HL46" s="140"/>
      <c r="HM46" s="140"/>
      <c r="HN46" s="140"/>
      <c r="HO46" s="140"/>
      <c r="HP46" s="140"/>
      <c r="HQ46" s="140"/>
      <c r="HR46" s="140"/>
      <c r="HS46" s="140"/>
      <c r="HT46" s="140"/>
      <c r="HU46" s="140"/>
      <c r="HV46" s="140"/>
      <c r="HW46" s="140"/>
      <c r="HX46" s="140"/>
      <c r="HY46" s="140"/>
    </row>
    <row r="47" spans="1:235" s="95" customFormat="1" ht="22.5" x14ac:dyDescent="0.25">
      <c r="A47" s="596">
        <v>36</v>
      </c>
      <c r="B47" s="325" t="s">
        <v>2581</v>
      </c>
      <c r="C47" s="312" t="s">
        <v>2720</v>
      </c>
      <c r="D47" s="645">
        <v>43137</v>
      </c>
      <c r="E47" s="312" t="s">
        <v>2940</v>
      </c>
      <c r="F47" s="361" t="s">
        <v>1990</v>
      </c>
      <c r="G47" s="374">
        <v>43125</v>
      </c>
      <c r="H47" s="361" t="s">
        <v>27</v>
      </c>
      <c r="I47" s="405">
        <v>150988.82</v>
      </c>
      <c r="J47" s="314"/>
      <c r="K47" s="458"/>
      <c r="L47" s="459">
        <v>150988.82</v>
      </c>
      <c r="M47" s="314"/>
      <c r="N47" s="317">
        <f t="shared" si="0"/>
        <v>150988.82</v>
      </c>
      <c r="O47" s="300"/>
      <c r="P47" s="298" t="s">
        <v>2747</v>
      </c>
      <c r="Q47" s="298" t="s">
        <v>3023</v>
      </c>
      <c r="R47" s="276" t="str">
        <f t="shared" si="2"/>
        <v>-</v>
      </c>
      <c r="S47" s="276" t="str">
        <f>IF(COUNTIF('Relação de CVs CUMPRIDAS'!$C$14:$D$1912,E47)&gt;0,"PAGO","-")</f>
        <v>PAGO</v>
      </c>
      <c r="T47" s="128" t="str">
        <f>IF(S47="pago",IF(COUNTIF('Relação de CVs CUMPRIDAS'!$G:$G,L47)&gt;0,"CHECAR","-"),"-")</f>
        <v>-</v>
      </c>
    </row>
    <row r="48" spans="1:235" s="95" customFormat="1" ht="22.5" x14ac:dyDescent="0.25">
      <c r="A48" s="596">
        <v>37</v>
      </c>
      <c r="B48" s="325" t="s">
        <v>2581</v>
      </c>
      <c r="C48" s="312" t="s">
        <v>2518</v>
      </c>
      <c r="D48" s="645">
        <v>43136</v>
      </c>
      <c r="E48" s="312" t="s">
        <v>3013</v>
      </c>
      <c r="F48" s="361" t="s">
        <v>3014</v>
      </c>
      <c r="G48" s="374">
        <v>43130</v>
      </c>
      <c r="H48" s="324" t="s">
        <v>27</v>
      </c>
      <c r="I48" s="405">
        <v>72990</v>
      </c>
      <c r="J48" s="314"/>
      <c r="K48" s="458"/>
      <c r="L48" s="459">
        <f>I48-J48</f>
        <v>72990</v>
      </c>
      <c r="M48" s="314"/>
      <c r="N48" s="317">
        <f t="shared" si="0"/>
        <v>72990</v>
      </c>
      <c r="O48" s="300"/>
      <c r="P48" s="298" t="s">
        <v>2631</v>
      </c>
      <c r="Q48" s="298" t="s">
        <v>3024</v>
      </c>
      <c r="R48" s="276" t="str">
        <f t="shared" si="2"/>
        <v>-</v>
      </c>
      <c r="S48" s="276" t="str">
        <f>IF(COUNTIF('Relação de CVs CUMPRIDAS'!$C$14:$D$1912,E48)&gt;0,"PAGO","-")</f>
        <v>-</v>
      </c>
      <c r="T48" s="128" t="str">
        <f>IF(S48="pago",IF(COUNTIF('Relação de CVs CUMPRIDAS'!$G:$G,L48)&gt;0,"CHECAR","-"),"-")</f>
        <v>-</v>
      </c>
    </row>
    <row r="49" spans="1:235" s="95" customFormat="1" ht="22.5" x14ac:dyDescent="0.25">
      <c r="A49" s="596">
        <v>38</v>
      </c>
      <c r="B49" s="325" t="s">
        <v>2581</v>
      </c>
      <c r="C49" s="312" t="s">
        <v>2758</v>
      </c>
      <c r="D49" s="645">
        <v>43173</v>
      </c>
      <c r="E49" s="312" t="s">
        <v>2041</v>
      </c>
      <c r="F49" s="409" t="s">
        <v>3158</v>
      </c>
      <c r="G49" s="374">
        <v>43132</v>
      </c>
      <c r="H49" s="361" t="s">
        <v>27</v>
      </c>
      <c r="I49" s="405">
        <v>65118.16</v>
      </c>
      <c r="J49" s="314"/>
      <c r="K49" s="458"/>
      <c r="L49" s="459">
        <f>I49-J49</f>
        <v>65118.16</v>
      </c>
      <c r="M49" s="314"/>
      <c r="N49" s="317">
        <f t="shared" si="0"/>
        <v>65118.16</v>
      </c>
      <c r="O49" s="300"/>
      <c r="P49" s="298" t="s">
        <v>2631</v>
      </c>
      <c r="Q49" s="298" t="s">
        <v>3197</v>
      </c>
      <c r="R49" s="276" t="str">
        <f t="shared" si="2"/>
        <v>-</v>
      </c>
      <c r="S49" s="276" t="str">
        <f>IF(COUNTIF('Relação de CVs CUMPRIDAS'!$C$14:$D$1912,E49)&gt;0,"PAGO","-")</f>
        <v>PAGO</v>
      </c>
      <c r="T49" s="128" t="str">
        <f>IF(S49="pago",IF(COUNTIF('Relação de CVs CUMPRIDAS'!$G:$G,L49)&gt;0,"CHECAR","-"),"-")</f>
        <v>-</v>
      </c>
      <c r="U49" s="140"/>
      <c r="V49" s="140"/>
      <c r="W49" s="140"/>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c r="AX49" s="140"/>
      <c r="AY49" s="140"/>
      <c r="AZ49" s="140"/>
      <c r="BA49" s="140"/>
      <c r="BB49" s="140"/>
      <c r="BC49" s="140"/>
      <c r="BD49" s="140"/>
      <c r="BE49" s="140"/>
      <c r="BF49" s="140"/>
      <c r="BG49" s="140"/>
      <c r="BH49" s="140"/>
      <c r="BI49" s="140"/>
      <c r="BJ49" s="140"/>
      <c r="BK49" s="140"/>
      <c r="BL49" s="140"/>
      <c r="BM49" s="140"/>
      <c r="BN49" s="140"/>
      <c r="BO49" s="140"/>
      <c r="BP49" s="140"/>
      <c r="BQ49" s="140"/>
      <c r="BR49" s="140"/>
      <c r="BS49" s="140"/>
      <c r="BT49" s="140"/>
      <c r="BU49" s="140"/>
      <c r="BV49" s="140"/>
      <c r="BW49" s="140"/>
      <c r="BX49" s="140"/>
      <c r="BY49" s="140"/>
      <c r="BZ49" s="140"/>
      <c r="CA49" s="140"/>
      <c r="CB49" s="140"/>
      <c r="CC49" s="140"/>
      <c r="CD49" s="140"/>
      <c r="CE49" s="140"/>
      <c r="CF49" s="140"/>
      <c r="CG49" s="140"/>
      <c r="CH49" s="140"/>
      <c r="CI49" s="140"/>
      <c r="CJ49" s="140"/>
      <c r="CK49" s="140"/>
      <c r="CL49" s="140"/>
      <c r="CM49" s="140"/>
      <c r="CN49" s="140"/>
      <c r="CO49" s="140"/>
      <c r="CP49" s="140"/>
      <c r="CQ49" s="140"/>
      <c r="CR49" s="140"/>
      <c r="CS49" s="140"/>
      <c r="CT49" s="140"/>
      <c r="CU49" s="140"/>
      <c r="CV49" s="140"/>
      <c r="CW49" s="140"/>
      <c r="CX49" s="140"/>
      <c r="CY49" s="140"/>
      <c r="CZ49" s="140"/>
      <c r="DA49" s="140"/>
      <c r="DB49" s="140"/>
      <c r="DC49" s="140"/>
      <c r="DD49" s="140"/>
      <c r="DE49" s="140"/>
      <c r="DF49" s="140"/>
      <c r="DG49" s="140"/>
      <c r="DH49" s="140"/>
      <c r="DI49" s="140"/>
      <c r="DJ49" s="140"/>
      <c r="DK49" s="140"/>
      <c r="DL49" s="140"/>
      <c r="DM49" s="140"/>
      <c r="DN49" s="140"/>
      <c r="DO49" s="140"/>
      <c r="DP49" s="140"/>
      <c r="DQ49" s="140"/>
      <c r="DR49" s="140"/>
      <c r="DS49" s="140"/>
      <c r="DT49" s="140"/>
      <c r="DU49" s="140"/>
      <c r="DV49" s="140"/>
      <c r="DW49" s="140"/>
      <c r="DX49" s="140"/>
      <c r="DY49" s="140"/>
      <c r="DZ49" s="140"/>
      <c r="EA49" s="140"/>
      <c r="EB49" s="140"/>
      <c r="EC49" s="140"/>
      <c r="ED49" s="140"/>
      <c r="EE49" s="140"/>
      <c r="EF49" s="140"/>
      <c r="EG49" s="140"/>
      <c r="EH49" s="140"/>
      <c r="EI49" s="140"/>
      <c r="EJ49" s="140"/>
      <c r="EK49" s="140"/>
      <c r="EL49" s="140"/>
      <c r="EM49" s="140"/>
      <c r="EN49" s="140"/>
      <c r="EO49" s="140"/>
      <c r="EP49" s="140"/>
      <c r="EQ49" s="140"/>
      <c r="ER49" s="140"/>
      <c r="ES49" s="140"/>
      <c r="ET49" s="140"/>
      <c r="EU49" s="140"/>
      <c r="EV49" s="140"/>
      <c r="EW49" s="140"/>
      <c r="EX49" s="140"/>
      <c r="EY49" s="140"/>
      <c r="EZ49" s="140"/>
      <c r="FA49" s="140"/>
      <c r="FB49" s="140"/>
      <c r="FC49" s="140"/>
      <c r="FD49" s="140"/>
      <c r="FE49" s="140"/>
      <c r="FF49" s="140"/>
      <c r="FG49" s="140"/>
      <c r="FH49" s="140"/>
      <c r="FI49" s="140"/>
      <c r="FJ49" s="140"/>
      <c r="FK49" s="140"/>
      <c r="FL49" s="140"/>
      <c r="FM49" s="140"/>
      <c r="FN49" s="140"/>
      <c r="FO49" s="140"/>
      <c r="FP49" s="140"/>
      <c r="FQ49" s="140"/>
      <c r="FR49" s="140"/>
      <c r="FS49" s="140"/>
      <c r="FT49" s="140"/>
      <c r="FU49" s="140"/>
      <c r="FV49" s="140"/>
      <c r="FW49" s="140"/>
      <c r="FX49" s="140"/>
      <c r="FY49" s="140"/>
      <c r="FZ49" s="140"/>
      <c r="GA49" s="140"/>
      <c r="GB49" s="140"/>
      <c r="GC49" s="140"/>
      <c r="GD49" s="140"/>
      <c r="GE49" s="140"/>
      <c r="GF49" s="140"/>
      <c r="GG49" s="140"/>
      <c r="GH49" s="140"/>
      <c r="GI49" s="140"/>
      <c r="GJ49" s="140"/>
      <c r="GK49" s="140"/>
      <c r="GL49" s="140"/>
      <c r="GM49" s="140"/>
      <c r="GN49" s="140"/>
      <c r="GO49" s="140"/>
      <c r="GP49" s="140"/>
      <c r="GQ49" s="140"/>
      <c r="GR49" s="140"/>
      <c r="GS49" s="140"/>
      <c r="GT49" s="140"/>
      <c r="GU49" s="140"/>
      <c r="GV49" s="140"/>
      <c r="GW49" s="140"/>
      <c r="GX49" s="140"/>
      <c r="GY49" s="140"/>
      <c r="GZ49" s="140"/>
      <c r="HA49" s="140"/>
      <c r="HB49" s="140"/>
      <c r="HC49" s="140"/>
      <c r="HD49" s="140"/>
      <c r="HE49" s="140"/>
      <c r="HF49" s="140"/>
      <c r="HG49" s="140"/>
      <c r="HH49" s="140"/>
      <c r="HI49" s="140"/>
      <c r="HJ49" s="140"/>
      <c r="HK49" s="140"/>
      <c r="HL49" s="140"/>
      <c r="HM49" s="140"/>
      <c r="HN49" s="140"/>
      <c r="HO49" s="140"/>
      <c r="HP49" s="140"/>
      <c r="HQ49" s="140"/>
      <c r="HR49" s="140"/>
      <c r="HS49" s="140"/>
      <c r="HT49" s="140"/>
      <c r="HU49" s="140"/>
      <c r="HV49" s="140"/>
      <c r="HW49" s="140"/>
      <c r="HX49" s="140"/>
      <c r="HY49" s="140"/>
    </row>
    <row r="50" spans="1:235" s="95" customFormat="1" ht="22.5" x14ac:dyDescent="0.25">
      <c r="A50" s="596">
        <v>39</v>
      </c>
      <c r="B50" s="325" t="s">
        <v>2581</v>
      </c>
      <c r="C50" s="312" t="s">
        <v>2570</v>
      </c>
      <c r="D50" s="645">
        <v>43173</v>
      </c>
      <c r="E50" s="312" t="s">
        <v>3113</v>
      </c>
      <c r="F50" s="361" t="s">
        <v>3114</v>
      </c>
      <c r="G50" s="374">
        <v>43133</v>
      </c>
      <c r="H50" s="361" t="s">
        <v>27</v>
      </c>
      <c r="I50" s="405">
        <v>177977.76</v>
      </c>
      <c r="J50" s="314"/>
      <c r="K50" s="458"/>
      <c r="L50" s="459">
        <f>I50-J50</f>
        <v>177977.76</v>
      </c>
      <c r="M50" s="314"/>
      <c r="N50" s="317">
        <f t="shared" si="0"/>
        <v>177977.76</v>
      </c>
      <c r="O50" s="300"/>
      <c r="P50" s="298" t="s">
        <v>2726</v>
      </c>
      <c r="Q50" s="298" t="s">
        <v>3153</v>
      </c>
      <c r="R50" s="276" t="str">
        <f t="shared" si="2"/>
        <v>-</v>
      </c>
      <c r="S50" s="276" t="str">
        <f>IF(COUNTIF('Relação de CVs CUMPRIDAS'!$C$14:$D$1912,E50)&gt;0,"PAGO","-")</f>
        <v>-</v>
      </c>
      <c r="T50" s="128" t="str">
        <f>IF(S50="pago",IF(COUNTIF('Relação de CVs CUMPRIDAS'!$G:$G,L50)&gt;0,"CHECAR","-"),"-")</f>
        <v>-</v>
      </c>
    </row>
    <row r="51" spans="1:235" s="95" customFormat="1" ht="22.5" x14ac:dyDescent="0.25">
      <c r="A51" s="596">
        <v>40</v>
      </c>
      <c r="B51" s="597" t="s">
        <v>2581</v>
      </c>
      <c r="C51" s="597" t="s">
        <v>3095</v>
      </c>
      <c r="D51" s="641">
        <v>43224</v>
      </c>
      <c r="E51" s="621" t="s">
        <v>3329</v>
      </c>
      <c r="F51" s="627" t="s">
        <v>3330</v>
      </c>
      <c r="G51" s="614">
        <v>43133</v>
      </c>
      <c r="H51" s="628" t="s">
        <v>27</v>
      </c>
      <c r="I51" s="630">
        <v>434262.31</v>
      </c>
      <c r="J51" s="631"/>
      <c r="K51" s="631"/>
      <c r="L51" s="459">
        <v>434262.31</v>
      </c>
      <c r="M51" s="631"/>
      <c r="N51" s="317">
        <f t="shared" si="0"/>
        <v>434262.31</v>
      </c>
      <c r="O51" s="577"/>
      <c r="P51" s="298" t="s">
        <v>2726</v>
      </c>
      <c r="Q51" s="298" t="s">
        <v>3331</v>
      </c>
      <c r="R51" s="276" t="str">
        <f t="shared" si="2"/>
        <v>-</v>
      </c>
      <c r="S51" s="276" t="str">
        <f>IF(COUNTIF('Relação de CVs CUMPRIDAS'!$C$14:$D$1912,E51)&gt;0,"PAGO","-")</f>
        <v>-</v>
      </c>
      <c r="T51" s="128" t="str">
        <f>IF(S51="pago",IF(COUNTIF('Relação de CVs CUMPRIDAS'!$G:$G,L51)&gt;0,"CHECAR","-"),"-")</f>
        <v>-</v>
      </c>
      <c r="U51" s="701"/>
      <c r="V51" s="701"/>
      <c r="W51" s="701"/>
      <c r="X51" s="701"/>
      <c r="Y51" s="701"/>
      <c r="Z51" s="701"/>
      <c r="AA51" s="701"/>
      <c r="AB51" s="701"/>
      <c r="AC51" s="701"/>
      <c r="AD51" s="701"/>
      <c r="AE51" s="701"/>
      <c r="AF51" s="701"/>
      <c r="AG51" s="701"/>
      <c r="AH51" s="701"/>
      <c r="AI51" s="701"/>
      <c r="AJ51" s="701"/>
      <c r="AK51" s="701"/>
      <c r="AL51" s="701"/>
      <c r="AM51" s="701"/>
      <c r="AN51" s="701"/>
      <c r="AO51" s="701"/>
      <c r="AP51" s="701"/>
      <c r="AQ51" s="701"/>
      <c r="AR51" s="701"/>
      <c r="AS51" s="701"/>
      <c r="AT51" s="701"/>
      <c r="AU51" s="701"/>
      <c r="AV51" s="701"/>
      <c r="AW51" s="701"/>
      <c r="AX51" s="701"/>
      <c r="AY51" s="701"/>
      <c r="AZ51" s="701"/>
      <c r="BA51" s="701"/>
      <c r="BB51" s="701"/>
      <c r="BC51" s="701"/>
      <c r="BD51" s="701"/>
      <c r="BE51" s="701"/>
      <c r="BF51" s="701"/>
      <c r="BG51" s="701"/>
      <c r="BH51" s="701"/>
      <c r="BI51" s="701"/>
      <c r="BJ51" s="701"/>
      <c r="BK51" s="701"/>
      <c r="BL51" s="701"/>
      <c r="BM51" s="701"/>
      <c r="BN51" s="701"/>
      <c r="BO51" s="701"/>
      <c r="BP51" s="701"/>
      <c r="BQ51" s="701"/>
      <c r="BR51" s="701"/>
      <c r="BS51" s="701"/>
      <c r="BT51" s="701"/>
      <c r="BU51" s="701"/>
      <c r="BV51" s="701"/>
      <c r="BW51" s="701"/>
      <c r="BX51" s="701"/>
      <c r="BY51" s="701"/>
      <c r="BZ51" s="701"/>
      <c r="CA51" s="701"/>
      <c r="CB51" s="701"/>
      <c r="CC51" s="701"/>
      <c r="CD51" s="701"/>
      <c r="CE51" s="701"/>
      <c r="CF51" s="701"/>
      <c r="CG51" s="701"/>
      <c r="CH51" s="701"/>
      <c r="CI51" s="701"/>
      <c r="CJ51" s="701"/>
      <c r="CK51" s="701"/>
      <c r="CL51" s="701"/>
      <c r="CM51" s="701"/>
      <c r="CN51" s="701"/>
      <c r="CO51" s="701"/>
      <c r="CP51" s="701"/>
      <c r="CQ51" s="701"/>
      <c r="CR51" s="701"/>
      <c r="CS51" s="701"/>
      <c r="CT51" s="701"/>
      <c r="CU51" s="701"/>
      <c r="CV51" s="701"/>
      <c r="CW51" s="701"/>
      <c r="CX51" s="701"/>
      <c r="CY51" s="701"/>
      <c r="CZ51" s="701"/>
      <c r="DA51" s="701"/>
      <c r="DB51" s="701"/>
      <c r="DC51" s="701"/>
      <c r="DD51" s="701"/>
      <c r="DE51" s="701"/>
      <c r="DF51" s="701"/>
      <c r="DG51" s="701"/>
      <c r="DH51" s="701"/>
      <c r="DI51" s="701"/>
      <c r="DJ51" s="701"/>
      <c r="DK51" s="701"/>
      <c r="DL51" s="701"/>
      <c r="DM51" s="701"/>
      <c r="DN51" s="701"/>
      <c r="DO51" s="701"/>
      <c r="DP51" s="701"/>
      <c r="DQ51" s="701"/>
      <c r="DR51" s="701"/>
      <c r="DS51" s="701"/>
      <c r="DT51" s="701"/>
      <c r="DU51" s="701"/>
      <c r="DV51" s="701"/>
      <c r="DW51" s="701"/>
      <c r="DX51" s="701"/>
      <c r="DY51" s="701"/>
      <c r="DZ51" s="701"/>
      <c r="EA51" s="701"/>
      <c r="EB51" s="701"/>
      <c r="EC51" s="701"/>
      <c r="ED51" s="701"/>
      <c r="EE51" s="701"/>
      <c r="EF51" s="701"/>
      <c r="EG51" s="701"/>
      <c r="EH51" s="701"/>
      <c r="EI51" s="701"/>
      <c r="EJ51" s="701"/>
      <c r="EK51" s="701"/>
      <c r="EL51" s="701"/>
      <c r="EM51" s="701"/>
      <c r="EN51" s="701"/>
      <c r="EO51" s="701"/>
      <c r="EP51" s="701"/>
      <c r="EQ51" s="701"/>
      <c r="ER51" s="701"/>
      <c r="ES51" s="701"/>
      <c r="ET51" s="701"/>
      <c r="EU51" s="701"/>
      <c r="EV51" s="701"/>
      <c r="EW51" s="701"/>
      <c r="EX51" s="701"/>
      <c r="EY51" s="701"/>
      <c r="EZ51" s="701"/>
      <c r="FA51" s="701"/>
      <c r="FB51" s="701"/>
      <c r="FC51" s="701"/>
      <c r="FD51" s="701"/>
      <c r="FE51" s="701"/>
      <c r="FF51" s="701"/>
      <c r="FG51" s="701"/>
      <c r="FH51" s="701"/>
      <c r="FI51" s="701"/>
      <c r="FJ51" s="701"/>
      <c r="FK51" s="701"/>
      <c r="FL51" s="701"/>
      <c r="FM51" s="701"/>
      <c r="FN51" s="701"/>
      <c r="FO51" s="701"/>
      <c r="FP51" s="701"/>
      <c r="FQ51" s="701"/>
      <c r="FR51" s="701"/>
      <c r="FS51" s="701"/>
      <c r="FT51" s="701"/>
      <c r="FU51" s="701"/>
      <c r="FV51" s="701"/>
      <c r="FW51" s="701"/>
      <c r="FX51" s="701"/>
      <c r="FY51" s="701"/>
      <c r="FZ51" s="701"/>
      <c r="GA51" s="701"/>
      <c r="GB51" s="701"/>
      <c r="GC51" s="701"/>
      <c r="GD51" s="701"/>
      <c r="GE51" s="701"/>
      <c r="GF51" s="701"/>
      <c r="GG51" s="701"/>
      <c r="GH51" s="701"/>
      <c r="GI51" s="701"/>
      <c r="GJ51" s="701"/>
      <c r="GK51" s="701"/>
      <c r="GL51" s="701"/>
      <c r="GM51" s="701"/>
      <c r="GN51" s="701"/>
      <c r="GO51" s="701"/>
      <c r="GP51" s="701"/>
      <c r="GQ51" s="701"/>
      <c r="GR51" s="701"/>
      <c r="GS51" s="701"/>
      <c r="GT51" s="701"/>
      <c r="GU51" s="701"/>
      <c r="GV51" s="701"/>
      <c r="GW51" s="701"/>
      <c r="GX51" s="701"/>
      <c r="GY51" s="701"/>
      <c r="GZ51" s="701"/>
      <c r="HA51" s="701"/>
      <c r="HB51" s="701"/>
      <c r="HC51" s="701"/>
      <c r="HD51" s="701"/>
      <c r="HE51" s="701"/>
      <c r="HF51" s="701"/>
      <c r="HG51" s="701"/>
      <c r="HH51" s="701"/>
      <c r="HI51" s="701"/>
      <c r="HJ51" s="701"/>
      <c r="HK51" s="701"/>
      <c r="HL51" s="701"/>
      <c r="HM51" s="701"/>
      <c r="HN51" s="701"/>
      <c r="HO51" s="701"/>
      <c r="HP51" s="701"/>
      <c r="HQ51" s="701"/>
      <c r="HR51" s="701"/>
      <c r="HS51" s="701"/>
      <c r="HT51" s="701"/>
      <c r="HU51" s="701"/>
      <c r="HV51" s="701"/>
      <c r="HW51" s="701"/>
      <c r="HX51" s="701"/>
      <c r="HY51" s="701"/>
    </row>
    <row r="52" spans="1:235" s="95" customFormat="1" ht="22.5" x14ac:dyDescent="0.25">
      <c r="A52" s="596">
        <v>41</v>
      </c>
      <c r="B52" s="597"/>
      <c r="C52" s="597" t="s">
        <v>3412</v>
      </c>
      <c r="D52" s="641">
        <v>43342</v>
      </c>
      <c r="E52" s="621" t="s">
        <v>3413</v>
      </c>
      <c r="F52" s="627" t="s">
        <v>40</v>
      </c>
      <c r="G52" s="614">
        <v>43133</v>
      </c>
      <c r="H52" s="628" t="s">
        <v>27</v>
      </c>
      <c r="I52" s="630">
        <v>410562.01</v>
      </c>
      <c r="J52" s="631"/>
      <c r="K52" s="631"/>
      <c r="L52" s="459">
        <f>I52-J52</f>
        <v>410562.01</v>
      </c>
      <c r="M52" s="631"/>
      <c r="N52" s="317">
        <f t="shared" si="0"/>
        <v>410562.01</v>
      </c>
      <c r="O52" s="577"/>
      <c r="P52" s="298" t="s">
        <v>3337</v>
      </c>
      <c r="Q52" s="298"/>
      <c r="R52" s="276" t="str">
        <f t="shared" si="2"/>
        <v>-</v>
      </c>
      <c r="S52" s="276" t="str">
        <f>IF(COUNTIF('Relação de CVs CUMPRIDAS'!$C$14:$D$1912,E52)&gt;0,"PAGO","-")</f>
        <v>-</v>
      </c>
      <c r="T52" s="128" t="str">
        <f>IF(S52="pago",IF(COUNTIF('Relação de CVs CUMPRIDAS'!$G:$G,L52)&gt;0,"CHECAR","-"),"-")</f>
        <v>-</v>
      </c>
      <c r="U52" s="701"/>
      <c r="V52" s="701"/>
      <c r="W52" s="701"/>
      <c r="X52" s="701"/>
      <c r="Y52" s="701"/>
      <c r="Z52" s="701"/>
      <c r="AA52" s="701"/>
      <c r="AB52" s="701"/>
      <c r="AC52" s="701"/>
      <c r="AD52" s="701"/>
      <c r="AE52" s="701"/>
      <c r="AF52" s="701"/>
      <c r="AG52" s="701"/>
      <c r="AH52" s="701"/>
      <c r="AI52" s="701"/>
      <c r="AJ52" s="701"/>
      <c r="AK52" s="701"/>
      <c r="AL52" s="701"/>
      <c r="AM52" s="701"/>
      <c r="AN52" s="701"/>
      <c r="AO52" s="701"/>
      <c r="AP52" s="701"/>
      <c r="AQ52" s="701"/>
      <c r="AR52" s="701"/>
      <c r="AS52" s="701"/>
      <c r="AT52" s="701"/>
      <c r="AU52" s="701"/>
      <c r="AV52" s="701"/>
      <c r="AW52" s="701"/>
      <c r="AX52" s="701"/>
      <c r="AY52" s="701"/>
      <c r="AZ52" s="701"/>
      <c r="BA52" s="701"/>
      <c r="BB52" s="701"/>
      <c r="BC52" s="701"/>
      <c r="BD52" s="701"/>
      <c r="BE52" s="701"/>
      <c r="BF52" s="701"/>
      <c r="BG52" s="701"/>
      <c r="BH52" s="701"/>
      <c r="BI52" s="701"/>
      <c r="BJ52" s="701"/>
      <c r="BK52" s="701"/>
      <c r="BL52" s="701"/>
      <c r="BM52" s="701"/>
      <c r="BN52" s="701"/>
      <c r="BO52" s="701"/>
      <c r="BP52" s="701"/>
      <c r="BQ52" s="701"/>
      <c r="BR52" s="701"/>
      <c r="BS52" s="701"/>
      <c r="BT52" s="701"/>
      <c r="BU52" s="701"/>
      <c r="BV52" s="701"/>
      <c r="BW52" s="701"/>
      <c r="BX52" s="701"/>
      <c r="BY52" s="701"/>
      <c r="BZ52" s="701"/>
      <c r="CA52" s="701"/>
      <c r="CB52" s="701"/>
      <c r="CC52" s="701"/>
      <c r="CD52" s="701"/>
      <c r="CE52" s="701"/>
      <c r="CF52" s="701"/>
      <c r="CG52" s="701"/>
      <c r="CH52" s="701"/>
      <c r="CI52" s="701"/>
      <c r="CJ52" s="701"/>
      <c r="CK52" s="701"/>
      <c r="CL52" s="701"/>
      <c r="CM52" s="701"/>
      <c r="CN52" s="701"/>
      <c r="CO52" s="701"/>
      <c r="CP52" s="701"/>
      <c r="CQ52" s="701"/>
      <c r="CR52" s="701"/>
      <c r="CS52" s="701"/>
      <c r="CT52" s="701"/>
      <c r="CU52" s="701"/>
      <c r="CV52" s="701"/>
      <c r="CW52" s="701"/>
      <c r="CX52" s="701"/>
      <c r="CY52" s="701"/>
      <c r="CZ52" s="701"/>
      <c r="DA52" s="701"/>
      <c r="DB52" s="701"/>
      <c r="DC52" s="701"/>
      <c r="DD52" s="701"/>
      <c r="DE52" s="701"/>
      <c r="DF52" s="701"/>
      <c r="DG52" s="701"/>
      <c r="DH52" s="701"/>
      <c r="DI52" s="701"/>
      <c r="DJ52" s="701"/>
      <c r="DK52" s="701"/>
      <c r="DL52" s="701"/>
      <c r="DM52" s="701"/>
      <c r="DN52" s="701"/>
      <c r="DO52" s="701"/>
      <c r="DP52" s="701"/>
      <c r="DQ52" s="701"/>
      <c r="DR52" s="701"/>
      <c r="DS52" s="701"/>
      <c r="DT52" s="701"/>
      <c r="DU52" s="701"/>
      <c r="DV52" s="701"/>
      <c r="DW52" s="701"/>
      <c r="DX52" s="701"/>
      <c r="DY52" s="701"/>
      <c r="DZ52" s="701"/>
      <c r="EA52" s="701"/>
      <c r="EB52" s="701"/>
      <c r="EC52" s="701"/>
      <c r="ED52" s="701"/>
      <c r="EE52" s="701"/>
      <c r="EF52" s="701"/>
      <c r="EG52" s="701"/>
      <c r="EH52" s="701"/>
      <c r="EI52" s="701"/>
      <c r="EJ52" s="701"/>
      <c r="EK52" s="701"/>
      <c r="EL52" s="701"/>
      <c r="EM52" s="701"/>
      <c r="EN52" s="701"/>
      <c r="EO52" s="701"/>
      <c r="EP52" s="701"/>
      <c r="EQ52" s="701"/>
      <c r="ER52" s="701"/>
      <c r="ES52" s="701"/>
      <c r="ET52" s="701"/>
      <c r="EU52" s="701"/>
      <c r="EV52" s="701"/>
      <c r="EW52" s="701"/>
      <c r="EX52" s="701"/>
      <c r="EY52" s="701"/>
      <c r="EZ52" s="701"/>
      <c r="FA52" s="701"/>
      <c r="FB52" s="701"/>
      <c r="FC52" s="701"/>
      <c r="FD52" s="701"/>
      <c r="FE52" s="701"/>
      <c r="FF52" s="701"/>
      <c r="FG52" s="701"/>
      <c r="FH52" s="701"/>
      <c r="FI52" s="701"/>
      <c r="FJ52" s="701"/>
      <c r="FK52" s="701"/>
      <c r="FL52" s="701"/>
      <c r="FM52" s="701"/>
      <c r="FN52" s="701"/>
      <c r="FO52" s="701"/>
      <c r="FP52" s="701"/>
      <c r="FQ52" s="701"/>
      <c r="FR52" s="701"/>
      <c r="FS52" s="701"/>
      <c r="FT52" s="701"/>
      <c r="FU52" s="701"/>
      <c r="FV52" s="701"/>
      <c r="FW52" s="701"/>
      <c r="FX52" s="701"/>
      <c r="FY52" s="701"/>
      <c r="FZ52" s="701"/>
      <c r="GA52" s="701"/>
      <c r="GB52" s="701"/>
      <c r="GC52" s="701"/>
      <c r="GD52" s="701"/>
      <c r="GE52" s="701"/>
      <c r="GF52" s="701"/>
      <c r="GG52" s="701"/>
      <c r="GH52" s="701"/>
      <c r="GI52" s="701"/>
      <c r="GJ52" s="701"/>
      <c r="GK52" s="701"/>
      <c r="GL52" s="701"/>
      <c r="GM52" s="701"/>
      <c r="GN52" s="701"/>
      <c r="GO52" s="701"/>
      <c r="GP52" s="701"/>
      <c r="GQ52" s="701"/>
      <c r="GR52" s="701"/>
      <c r="GS52" s="701"/>
      <c r="GT52" s="701"/>
      <c r="GU52" s="701"/>
      <c r="GV52" s="701"/>
      <c r="GW52" s="701"/>
      <c r="GX52" s="701"/>
      <c r="GY52" s="701"/>
      <c r="GZ52" s="701"/>
      <c r="HA52" s="701"/>
      <c r="HB52" s="701"/>
      <c r="HC52" s="701"/>
      <c r="HD52" s="701"/>
      <c r="HE52" s="701"/>
      <c r="HF52" s="701"/>
      <c r="HG52" s="701"/>
      <c r="HH52" s="701"/>
      <c r="HI52" s="701"/>
      <c r="HJ52" s="701"/>
      <c r="HK52" s="701"/>
      <c r="HL52" s="701"/>
      <c r="HM52" s="701"/>
      <c r="HN52" s="701"/>
      <c r="HO52" s="701"/>
      <c r="HP52" s="701"/>
      <c r="HQ52" s="701"/>
      <c r="HR52" s="701"/>
      <c r="HS52" s="701"/>
      <c r="HT52" s="701"/>
      <c r="HU52" s="701"/>
      <c r="HV52" s="701"/>
      <c r="HW52" s="701"/>
      <c r="HX52" s="701"/>
      <c r="HY52" s="701"/>
    </row>
    <row r="53" spans="1:235" s="95" customFormat="1" ht="22.5" x14ac:dyDescent="0.25">
      <c r="A53" s="596">
        <v>42</v>
      </c>
      <c r="B53" s="325" t="s">
        <v>2581</v>
      </c>
      <c r="C53" s="312" t="s">
        <v>2962</v>
      </c>
      <c r="D53" s="645">
        <v>43150</v>
      </c>
      <c r="E53" s="312" t="s">
        <v>2963</v>
      </c>
      <c r="F53" s="361" t="s">
        <v>2964</v>
      </c>
      <c r="G53" s="374">
        <v>43136</v>
      </c>
      <c r="H53" s="324" t="s">
        <v>27</v>
      </c>
      <c r="I53" s="405">
        <v>195638.25</v>
      </c>
      <c r="J53" s="314"/>
      <c r="K53" s="458"/>
      <c r="L53" s="459">
        <f>I53-J53</f>
        <v>195638.25</v>
      </c>
      <c r="M53" s="314"/>
      <c r="N53" s="317">
        <f t="shared" si="0"/>
        <v>195638.25</v>
      </c>
      <c r="O53" s="300"/>
      <c r="P53" s="298" t="s">
        <v>2631</v>
      </c>
      <c r="Q53" s="298" t="s">
        <v>3219</v>
      </c>
      <c r="R53" s="276" t="str">
        <f t="shared" si="2"/>
        <v>-</v>
      </c>
      <c r="S53" s="276" t="str">
        <f>IF(COUNTIF('Relação de CVs CUMPRIDAS'!$C$14:$D$1912,E53)&gt;0,"PAGO","-")</f>
        <v>-</v>
      </c>
      <c r="T53" s="128" t="str">
        <f>IF(S53="pago",IF(COUNTIF('Relação de CVs CUMPRIDAS'!$G:$G,L53)&gt;0,"CHECAR","-"),"-")</f>
        <v>-</v>
      </c>
      <c r="U53" s="140"/>
      <c r="V53" s="140"/>
      <c r="W53" s="140"/>
      <c r="X53" s="140"/>
      <c r="Y53" s="140"/>
      <c r="Z53" s="140"/>
      <c r="AA53" s="140"/>
      <c r="AB53" s="140"/>
      <c r="AC53" s="140"/>
      <c r="AD53" s="140"/>
      <c r="AE53" s="140"/>
      <c r="AF53" s="140"/>
      <c r="AG53" s="140"/>
      <c r="AH53" s="140"/>
      <c r="AI53" s="140"/>
      <c r="AJ53" s="140"/>
      <c r="AK53" s="140"/>
      <c r="AL53" s="140"/>
      <c r="AM53" s="140"/>
      <c r="AN53" s="140"/>
      <c r="AO53" s="140"/>
      <c r="AP53" s="140"/>
      <c r="AQ53" s="140"/>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c r="BN53" s="140"/>
      <c r="BO53" s="140"/>
      <c r="BP53" s="140"/>
      <c r="BQ53" s="140"/>
      <c r="BR53" s="140"/>
      <c r="BS53" s="140"/>
      <c r="BT53" s="140"/>
      <c r="BU53" s="140"/>
      <c r="BV53" s="140"/>
      <c r="BW53" s="140"/>
      <c r="BX53" s="140"/>
      <c r="BY53" s="140"/>
      <c r="BZ53" s="140"/>
      <c r="CA53" s="140"/>
      <c r="CB53" s="140"/>
      <c r="CC53" s="140"/>
      <c r="CD53" s="140"/>
      <c r="CE53" s="140"/>
      <c r="CF53" s="140"/>
      <c r="CG53" s="140"/>
      <c r="CH53" s="140"/>
      <c r="CI53" s="140"/>
      <c r="CJ53" s="140"/>
      <c r="CK53" s="140"/>
      <c r="CL53" s="140"/>
      <c r="CM53" s="140"/>
      <c r="CN53" s="140"/>
      <c r="CO53" s="140"/>
      <c r="CP53" s="140"/>
      <c r="CQ53" s="140"/>
      <c r="CR53" s="140"/>
      <c r="CS53" s="140"/>
      <c r="CT53" s="140"/>
      <c r="CU53" s="140"/>
      <c r="CV53" s="140"/>
      <c r="CW53" s="140"/>
      <c r="CX53" s="140"/>
      <c r="CY53" s="140"/>
      <c r="CZ53" s="140"/>
      <c r="DA53" s="140"/>
      <c r="DB53" s="140"/>
      <c r="DC53" s="140"/>
      <c r="DD53" s="140"/>
      <c r="DE53" s="140"/>
      <c r="DF53" s="140"/>
      <c r="DG53" s="140"/>
      <c r="DH53" s="140"/>
      <c r="DI53" s="140"/>
      <c r="DJ53" s="140"/>
      <c r="DK53" s="140"/>
      <c r="DL53" s="140"/>
      <c r="DM53" s="140"/>
      <c r="DN53" s="140"/>
      <c r="DO53" s="140"/>
      <c r="DP53" s="140"/>
      <c r="DQ53" s="140"/>
      <c r="DR53" s="140"/>
      <c r="DS53" s="140"/>
      <c r="DT53" s="140"/>
      <c r="DU53" s="140"/>
      <c r="DV53" s="140"/>
      <c r="DW53" s="140"/>
      <c r="DX53" s="140"/>
      <c r="DY53" s="140"/>
      <c r="DZ53" s="140"/>
      <c r="EA53" s="140"/>
      <c r="EB53" s="140"/>
      <c r="EC53" s="140"/>
      <c r="ED53" s="140"/>
      <c r="EE53" s="140"/>
      <c r="EF53" s="140"/>
      <c r="EG53" s="140"/>
      <c r="EH53" s="140"/>
      <c r="EI53" s="140"/>
      <c r="EJ53" s="140"/>
      <c r="EK53" s="140"/>
      <c r="EL53" s="140"/>
      <c r="EM53" s="140"/>
      <c r="EN53" s="140"/>
      <c r="EO53" s="140"/>
      <c r="EP53" s="140"/>
      <c r="EQ53" s="140"/>
      <c r="ER53" s="140"/>
      <c r="ES53" s="140"/>
      <c r="ET53" s="140"/>
      <c r="EU53" s="140"/>
      <c r="EV53" s="140"/>
      <c r="EW53" s="140"/>
      <c r="EX53" s="140"/>
      <c r="EY53" s="140"/>
      <c r="EZ53" s="140"/>
      <c r="FA53" s="140"/>
      <c r="FB53" s="140"/>
      <c r="FC53" s="140"/>
      <c r="FD53" s="140"/>
      <c r="FE53" s="140"/>
      <c r="FF53" s="140"/>
      <c r="FG53" s="140"/>
      <c r="FH53" s="140"/>
      <c r="FI53" s="140"/>
      <c r="FJ53" s="140"/>
      <c r="FK53" s="140"/>
      <c r="FL53" s="140"/>
      <c r="FM53" s="140"/>
      <c r="FN53" s="140"/>
      <c r="FO53" s="140"/>
      <c r="FP53" s="140"/>
      <c r="FQ53" s="140"/>
      <c r="FR53" s="140"/>
      <c r="FS53" s="140"/>
      <c r="FT53" s="140"/>
      <c r="FU53" s="140"/>
      <c r="FV53" s="140"/>
      <c r="FW53" s="140"/>
      <c r="FX53" s="140"/>
      <c r="FY53" s="140"/>
      <c r="FZ53" s="140"/>
      <c r="GA53" s="140"/>
      <c r="GB53" s="140"/>
      <c r="GC53" s="140"/>
      <c r="GD53" s="140"/>
      <c r="GE53" s="140"/>
      <c r="GF53" s="140"/>
      <c r="GG53" s="140"/>
      <c r="GH53" s="140"/>
      <c r="GI53" s="140"/>
      <c r="GJ53" s="140"/>
      <c r="GK53" s="140"/>
      <c r="GL53" s="140"/>
      <c r="GM53" s="140"/>
      <c r="GN53" s="140"/>
      <c r="GO53" s="140"/>
      <c r="GP53" s="140"/>
      <c r="GQ53" s="140"/>
      <c r="GR53" s="140"/>
      <c r="GS53" s="140"/>
      <c r="GT53" s="140"/>
      <c r="GU53" s="140"/>
      <c r="GV53" s="140"/>
      <c r="GW53" s="140"/>
      <c r="GX53" s="140"/>
      <c r="GY53" s="140"/>
      <c r="GZ53" s="140"/>
      <c r="HA53" s="140"/>
      <c r="HB53" s="140"/>
      <c r="HC53" s="140"/>
      <c r="HD53" s="140"/>
      <c r="HE53" s="140"/>
      <c r="HF53" s="140"/>
      <c r="HG53" s="140"/>
      <c r="HH53" s="140"/>
      <c r="HI53" s="140"/>
      <c r="HJ53" s="140"/>
      <c r="HK53" s="140"/>
      <c r="HL53" s="140"/>
      <c r="HM53" s="140"/>
      <c r="HN53" s="140"/>
      <c r="HO53" s="140"/>
      <c r="HP53" s="140"/>
      <c r="HQ53" s="140"/>
      <c r="HR53" s="140"/>
      <c r="HS53" s="140"/>
      <c r="HT53" s="140"/>
      <c r="HU53" s="140"/>
      <c r="HV53" s="140"/>
      <c r="HW53" s="140"/>
      <c r="HX53" s="140"/>
      <c r="HY53" s="140"/>
    </row>
    <row r="54" spans="1:235" s="95" customFormat="1" ht="22.5" x14ac:dyDescent="0.25">
      <c r="A54" s="596">
        <v>43</v>
      </c>
      <c r="B54" s="481" t="s">
        <v>2581</v>
      </c>
      <c r="C54" s="481" t="s">
        <v>3096</v>
      </c>
      <c r="D54" s="644">
        <v>43174</v>
      </c>
      <c r="E54" s="312" t="s">
        <v>3097</v>
      </c>
      <c r="F54" s="501" t="s">
        <v>3098</v>
      </c>
      <c r="G54" s="497">
        <v>43136</v>
      </c>
      <c r="H54" s="499" t="s">
        <v>27</v>
      </c>
      <c r="I54" s="405">
        <v>256514.88</v>
      </c>
      <c r="J54" s="453"/>
      <c r="K54" s="453"/>
      <c r="L54" s="459">
        <f>I54-J54</f>
        <v>256514.88</v>
      </c>
      <c r="M54" s="314"/>
      <c r="N54" s="317">
        <f t="shared" si="0"/>
        <v>256514.88</v>
      </c>
      <c r="O54" s="500"/>
      <c r="P54" s="298" t="s">
        <v>2747</v>
      </c>
      <c r="Q54" s="298" t="s">
        <v>3145</v>
      </c>
      <c r="R54" s="276" t="str">
        <f t="shared" si="2"/>
        <v>-</v>
      </c>
      <c r="S54" s="276" t="str">
        <f>IF(COUNTIF('Relação de CVs CUMPRIDAS'!$C$14:$D$1912,E54)&gt;0,"PAGO","-")</f>
        <v>-</v>
      </c>
      <c r="T54" s="128" t="str">
        <f>IF(S54="pago",IF(COUNTIF('Relação de CVs CUMPRIDAS'!$G:$G,L54)&gt;0,"CHECAR","-"),"-")</f>
        <v>-</v>
      </c>
      <c r="U54" s="140"/>
      <c r="V54" s="140"/>
      <c r="W54" s="140"/>
      <c r="X54" s="140"/>
      <c r="Y54" s="140"/>
      <c r="Z54" s="140"/>
      <c r="AA54" s="140"/>
      <c r="AB54" s="140"/>
      <c r="AC54" s="140"/>
      <c r="AD54" s="140"/>
      <c r="AE54" s="140"/>
      <c r="AF54" s="140"/>
      <c r="AG54" s="140"/>
      <c r="AH54" s="140"/>
      <c r="AI54" s="140"/>
      <c r="AJ54" s="140"/>
      <c r="AK54" s="140"/>
      <c r="AL54" s="140"/>
      <c r="AM54" s="140"/>
      <c r="AN54" s="140"/>
      <c r="AO54" s="140"/>
      <c r="AP54" s="140"/>
      <c r="AQ54" s="140"/>
      <c r="AR54" s="140"/>
      <c r="AS54" s="140"/>
      <c r="AT54" s="140"/>
      <c r="AU54" s="140"/>
      <c r="AV54" s="140"/>
      <c r="AW54" s="140"/>
      <c r="AX54" s="140"/>
      <c r="AY54" s="140"/>
      <c r="AZ54" s="140"/>
      <c r="BA54" s="140"/>
      <c r="BB54" s="140"/>
      <c r="BC54" s="140"/>
      <c r="BD54" s="140"/>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W54" s="140"/>
      <c r="CX54" s="140"/>
      <c r="CY54" s="140"/>
      <c r="CZ54" s="140"/>
      <c r="DA54" s="140"/>
      <c r="DB54" s="140"/>
      <c r="DC54" s="140"/>
      <c r="DD54" s="140"/>
      <c r="DE54" s="140"/>
      <c r="DF54" s="140"/>
      <c r="DG54" s="140"/>
      <c r="DH54" s="140"/>
      <c r="DI54" s="140"/>
      <c r="DJ54" s="140"/>
      <c r="DK54" s="140"/>
      <c r="DL54" s="140"/>
      <c r="DM54" s="140"/>
      <c r="DN54" s="140"/>
      <c r="DO54" s="140"/>
      <c r="DP54" s="140"/>
      <c r="DQ54" s="140"/>
      <c r="DR54" s="140"/>
      <c r="DS54" s="140"/>
      <c r="DT54" s="140"/>
      <c r="DU54" s="140"/>
      <c r="DV54" s="140"/>
      <c r="DW54" s="140"/>
      <c r="DX54" s="140"/>
      <c r="DY54" s="140"/>
      <c r="DZ54" s="140"/>
      <c r="EA54" s="140"/>
      <c r="EB54" s="140"/>
      <c r="EC54" s="140"/>
      <c r="ED54" s="140"/>
      <c r="EE54" s="140"/>
      <c r="EF54" s="140"/>
      <c r="EG54" s="140"/>
      <c r="EH54" s="140"/>
      <c r="EI54" s="140"/>
      <c r="EJ54" s="140"/>
      <c r="EK54" s="140"/>
      <c r="EL54" s="140"/>
      <c r="EM54" s="140"/>
      <c r="EN54" s="140"/>
      <c r="EO54" s="140"/>
      <c r="EP54" s="140"/>
      <c r="EQ54" s="140"/>
      <c r="ER54" s="140"/>
      <c r="ES54" s="140"/>
      <c r="ET54" s="140"/>
      <c r="EU54" s="140"/>
      <c r="EV54" s="140"/>
      <c r="EW54" s="140"/>
      <c r="EX54" s="140"/>
      <c r="EY54" s="140"/>
      <c r="EZ54" s="140"/>
      <c r="FA54" s="140"/>
      <c r="FB54" s="140"/>
      <c r="FC54" s="140"/>
      <c r="FD54" s="140"/>
      <c r="FE54" s="140"/>
      <c r="FF54" s="140"/>
      <c r="FG54" s="140"/>
      <c r="FH54" s="140"/>
      <c r="FI54" s="140"/>
      <c r="FJ54" s="140"/>
      <c r="FK54" s="140"/>
      <c r="FL54" s="140"/>
      <c r="FM54" s="140"/>
      <c r="FN54" s="140"/>
      <c r="FO54" s="140"/>
      <c r="FP54" s="140"/>
      <c r="FQ54" s="140"/>
      <c r="FR54" s="140"/>
      <c r="FS54" s="140"/>
      <c r="FT54" s="140"/>
      <c r="FU54" s="140"/>
      <c r="FV54" s="140"/>
      <c r="FW54" s="140"/>
      <c r="FX54" s="140"/>
      <c r="FY54" s="140"/>
      <c r="FZ54" s="140"/>
      <c r="GA54" s="140"/>
      <c r="GB54" s="140"/>
      <c r="GC54" s="140"/>
      <c r="GD54" s="140"/>
      <c r="GE54" s="140"/>
      <c r="GF54" s="140"/>
      <c r="GG54" s="140"/>
      <c r="GH54" s="140"/>
      <c r="GI54" s="140"/>
      <c r="GJ54" s="140"/>
      <c r="GK54" s="140"/>
      <c r="GL54" s="140"/>
      <c r="GM54" s="140"/>
      <c r="GN54" s="140"/>
      <c r="GO54" s="140"/>
      <c r="GP54" s="140"/>
      <c r="GQ54" s="140"/>
      <c r="GR54" s="140"/>
      <c r="GS54" s="140"/>
      <c r="GT54" s="140"/>
      <c r="GU54" s="140"/>
      <c r="GV54" s="140"/>
      <c r="GW54" s="140"/>
      <c r="GX54" s="140"/>
      <c r="GY54" s="140"/>
      <c r="GZ54" s="140"/>
      <c r="HA54" s="140"/>
      <c r="HB54" s="140"/>
      <c r="HC54" s="140"/>
      <c r="HD54" s="140"/>
      <c r="HE54" s="140"/>
      <c r="HF54" s="140"/>
      <c r="HG54" s="140"/>
      <c r="HH54" s="140"/>
      <c r="HI54" s="140"/>
      <c r="HJ54" s="140"/>
      <c r="HK54" s="140"/>
      <c r="HL54" s="140"/>
      <c r="HM54" s="140"/>
      <c r="HN54" s="140"/>
      <c r="HO54" s="140"/>
      <c r="HP54" s="140"/>
      <c r="HQ54" s="140"/>
      <c r="HR54" s="140"/>
      <c r="HS54" s="140"/>
      <c r="HT54" s="140"/>
      <c r="HU54" s="140"/>
      <c r="HV54" s="140"/>
      <c r="HW54" s="140"/>
      <c r="HX54" s="140"/>
      <c r="HY54" s="140"/>
    </row>
    <row r="55" spans="1:235" s="95" customFormat="1" ht="22.5" x14ac:dyDescent="0.25">
      <c r="A55" s="596">
        <v>44</v>
      </c>
      <c r="B55" s="535" t="s">
        <v>2581</v>
      </c>
      <c r="C55" s="501" t="s">
        <v>2408</v>
      </c>
      <c r="D55" s="644">
        <v>43216</v>
      </c>
      <c r="E55" s="312" t="s">
        <v>1505</v>
      </c>
      <c r="F55" s="501" t="s">
        <v>1506</v>
      </c>
      <c r="G55" s="497">
        <v>43136</v>
      </c>
      <c r="H55" s="361" t="s">
        <v>27</v>
      </c>
      <c r="I55" s="483">
        <v>68339.259999999995</v>
      </c>
      <c r="J55" s="453"/>
      <c r="K55" s="453"/>
      <c r="L55" s="459">
        <f>I55-J55</f>
        <v>68339.259999999995</v>
      </c>
      <c r="M55" s="453"/>
      <c r="N55" s="317">
        <f t="shared" si="0"/>
        <v>68339.259999999995</v>
      </c>
      <c r="O55" s="300"/>
      <c r="P55" s="298" t="s">
        <v>2726</v>
      </c>
      <c r="Q55" s="298" t="s">
        <v>3229</v>
      </c>
      <c r="R55" s="276" t="str">
        <f t="shared" si="2"/>
        <v>-</v>
      </c>
      <c r="S55" s="276" t="str">
        <f>IF(COUNTIF('Relação de CVs CUMPRIDAS'!$C$14:$D$1912,E55)&gt;0,"PAGO","-")</f>
        <v>PAGO</v>
      </c>
      <c r="T55" s="128" t="str">
        <f>IF(S55="pago",IF(COUNTIF('Relação de CVs CUMPRIDAS'!$G:$G,L55)&gt;0,"CHECAR","-"),"-")</f>
        <v>-</v>
      </c>
    </row>
    <row r="56" spans="1:235" s="95" customFormat="1" ht="22.5" x14ac:dyDescent="0.25">
      <c r="A56" s="596">
        <v>45</v>
      </c>
      <c r="B56" s="325"/>
      <c r="C56" s="708" t="s">
        <v>3420</v>
      </c>
      <c r="D56" s="374">
        <v>43271</v>
      </c>
      <c r="E56" s="312" t="s">
        <v>3421</v>
      </c>
      <c r="F56" s="361" t="s">
        <v>3422</v>
      </c>
      <c r="G56" s="706">
        <v>43136</v>
      </c>
      <c r="H56" s="708" t="s">
        <v>27</v>
      </c>
      <c r="I56" s="483">
        <v>511170.94</v>
      </c>
      <c r="J56" s="453"/>
      <c r="K56" s="453"/>
      <c r="L56" s="483">
        <v>511170.94</v>
      </c>
      <c r="M56" s="453"/>
      <c r="N56" s="483">
        <v>511170.94</v>
      </c>
      <c r="O56" s="300"/>
      <c r="P56" s="298" t="s">
        <v>2726</v>
      </c>
      <c r="Q56" s="298" t="s">
        <v>3429</v>
      </c>
      <c r="R56" s="560"/>
      <c r="S56" s="560"/>
      <c r="T56" s="128"/>
      <c r="U56" s="140"/>
      <c r="V56" s="140"/>
      <c r="W56" s="140"/>
      <c r="X56" s="140"/>
      <c r="Y56" s="140"/>
      <c r="Z56" s="140"/>
      <c r="AA56" s="140"/>
      <c r="AB56" s="140"/>
      <c r="AC56" s="140"/>
      <c r="AD56" s="140"/>
      <c r="AE56" s="140"/>
      <c r="AF56" s="140"/>
      <c r="AG56" s="140"/>
      <c r="AH56" s="140"/>
      <c r="AI56" s="140"/>
      <c r="AJ56" s="140"/>
      <c r="AK56" s="140"/>
      <c r="AL56" s="140"/>
      <c r="AM56" s="140"/>
      <c r="AN56" s="140"/>
      <c r="AO56" s="140"/>
      <c r="AP56" s="140"/>
      <c r="AQ56" s="140"/>
      <c r="AR56" s="140"/>
      <c r="AS56" s="140"/>
      <c r="AT56" s="140"/>
      <c r="AU56" s="140"/>
      <c r="AV56" s="140"/>
      <c r="AW56" s="140"/>
      <c r="AX56" s="140"/>
      <c r="AY56" s="140"/>
      <c r="AZ56" s="140"/>
      <c r="BA56" s="140"/>
      <c r="BB56" s="140"/>
      <c r="BC56" s="140"/>
      <c r="BD56" s="140"/>
      <c r="BE56" s="140"/>
      <c r="BF56" s="140"/>
      <c r="BG56" s="140"/>
      <c r="BH56" s="140"/>
      <c r="BI56" s="140"/>
      <c r="BJ56" s="140"/>
      <c r="BK56" s="140"/>
      <c r="BL56" s="140"/>
      <c r="BM56" s="140"/>
      <c r="BN56" s="140"/>
      <c r="BO56" s="140"/>
      <c r="BP56" s="140"/>
      <c r="BQ56" s="140"/>
      <c r="BR56" s="140"/>
      <c r="BS56" s="140"/>
      <c r="BT56" s="140"/>
      <c r="BU56" s="140"/>
      <c r="BV56" s="140"/>
      <c r="BW56" s="140"/>
      <c r="BX56" s="140"/>
      <c r="BY56" s="140"/>
      <c r="BZ56" s="140"/>
      <c r="CA56" s="140"/>
      <c r="CB56" s="140"/>
      <c r="CC56" s="140"/>
      <c r="CD56" s="140"/>
      <c r="CE56" s="140"/>
      <c r="CF56" s="140"/>
      <c r="CG56" s="140"/>
      <c r="CH56" s="140"/>
      <c r="CI56" s="140"/>
      <c r="CJ56" s="140"/>
      <c r="CK56" s="140"/>
      <c r="CL56" s="140"/>
      <c r="CM56" s="140"/>
      <c r="CN56" s="140"/>
      <c r="CO56" s="140"/>
      <c r="CP56" s="140"/>
      <c r="CQ56" s="140"/>
      <c r="CR56" s="140"/>
      <c r="CS56" s="140"/>
      <c r="CT56" s="140"/>
      <c r="CU56" s="140"/>
      <c r="CV56" s="140"/>
      <c r="CW56" s="140"/>
      <c r="CX56" s="140"/>
      <c r="CY56" s="140"/>
      <c r="CZ56" s="140"/>
      <c r="DA56" s="140"/>
      <c r="DB56" s="140"/>
      <c r="DC56" s="140"/>
      <c r="DD56" s="140"/>
      <c r="DE56" s="140"/>
      <c r="DF56" s="140"/>
      <c r="DG56" s="140"/>
      <c r="DH56" s="140"/>
      <c r="DI56" s="140"/>
      <c r="DJ56" s="140"/>
      <c r="DK56" s="140"/>
      <c r="DL56" s="140"/>
      <c r="DM56" s="140"/>
      <c r="DN56" s="140"/>
      <c r="DO56" s="140"/>
      <c r="DP56" s="140"/>
      <c r="DQ56" s="140"/>
      <c r="DR56" s="140"/>
      <c r="DS56" s="140"/>
      <c r="DT56" s="140"/>
      <c r="DU56" s="140"/>
      <c r="DV56" s="140"/>
      <c r="DW56" s="140"/>
      <c r="DX56" s="140"/>
      <c r="DY56" s="140"/>
      <c r="DZ56" s="140"/>
      <c r="EA56" s="140"/>
      <c r="EB56" s="140"/>
      <c r="EC56" s="140"/>
      <c r="ED56" s="140"/>
      <c r="EE56" s="140"/>
      <c r="EF56" s="140"/>
      <c r="EG56" s="140"/>
      <c r="EH56" s="140"/>
      <c r="EI56" s="140"/>
      <c r="EJ56" s="140"/>
      <c r="EK56" s="140"/>
      <c r="EL56" s="140"/>
      <c r="EM56" s="140"/>
      <c r="EN56" s="140"/>
      <c r="EO56" s="140"/>
      <c r="EP56" s="140"/>
      <c r="EQ56" s="140"/>
      <c r="ER56" s="140"/>
      <c r="ES56" s="140"/>
      <c r="ET56" s="140"/>
      <c r="EU56" s="140"/>
      <c r="EV56" s="140"/>
      <c r="EW56" s="140"/>
      <c r="EX56" s="140"/>
      <c r="EY56" s="140"/>
      <c r="EZ56" s="140"/>
      <c r="FA56" s="140"/>
      <c r="FB56" s="140"/>
      <c r="FC56" s="140"/>
      <c r="FD56" s="140"/>
      <c r="FE56" s="140"/>
      <c r="FF56" s="140"/>
      <c r="FG56" s="140"/>
      <c r="FH56" s="140"/>
      <c r="FI56" s="140"/>
      <c r="FJ56" s="140"/>
      <c r="FK56" s="140"/>
      <c r="FL56" s="140"/>
      <c r="FM56" s="140"/>
      <c r="FN56" s="140"/>
      <c r="FO56" s="140"/>
      <c r="FP56" s="140"/>
      <c r="FQ56" s="140"/>
      <c r="FR56" s="140"/>
      <c r="FS56" s="140"/>
      <c r="FT56" s="140"/>
      <c r="FU56" s="140"/>
      <c r="FV56" s="140"/>
      <c r="FW56" s="140"/>
      <c r="FX56" s="140"/>
      <c r="FY56" s="140"/>
      <c r="FZ56" s="140"/>
      <c r="GA56" s="140"/>
      <c r="GB56" s="140"/>
      <c r="GC56" s="140"/>
      <c r="GD56" s="140"/>
      <c r="GE56" s="140"/>
      <c r="GF56" s="140"/>
      <c r="GG56" s="140"/>
      <c r="GH56" s="140"/>
      <c r="GI56" s="140"/>
      <c r="GJ56" s="140"/>
      <c r="GK56" s="140"/>
      <c r="GL56" s="140"/>
      <c r="GM56" s="140"/>
      <c r="GN56" s="140"/>
      <c r="GO56" s="140"/>
      <c r="GP56" s="140"/>
      <c r="GQ56" s="140"/>
      <c r="GR56" s="140"/>
      <c r="GS56" s="140"/>
      <c r="GT56" s="140"/>
      <c r="GU56" s="140"/>
      <c r="GV56" s="140"/>
      <c r="GW56" s="140"/>
      <c r="GX56" s="140"/>
      <c r="GY56" s="140"/>
      <c r="GZ56" s="140"/>
      <c r="HA56" s="140"/>
      <c r="HB56" s="140"/>
      <c r="HC56" s="140"/>
      <c r="HD56" s="140"/>
      <c r="HE56" s="140"/>
      <c r="HF56" s="140"/>
      <c r="HG56" s="140"/>
      <c r="HH56" s="140"/>
      <c r="HI56" s="140"/>
      <c r="HJ56" s="140"/>
      <c r="HK56" s="140"/>
      <c r="HL56" s="140"/>
      <c r="HM56" s="140"/>
      <c r="HN56" s="140"/>
      <c r="HO56" s="140"/>
      <c r="HP56" s="140"/>
      <c r="HQ56" s="140"/>
      <c r="HR56" s="140"/>
      <c r="HS56" s="140"/>
      <c r="HT56" s="140"/>
      <c r="HU56" s="140"/>
      <c r="HV56" s="140"/>
      <c r="HW56" s="140"/>
      <c r="HX56" s="140"/>
      <c r="HY56" s="140"/>
    </row>
    <row r="57" spans="1:235" s="95" customFormat="1" ht="22.5" x14ac:dyDescent="0.25">
      <c r="A57" s="596">
        <v>46</v>
      </c>
      <c r="B57" s="325"/>
      <c r="C57" s="361" t="s">
        <v>3195</v>
      </c>
      <c r="D57" s="645">
        <v>43199</v>
      </c>
      <c r="E57" s="312" t="s">
        <v>3232</v>
      </c>
      <c r="F57" s="361" t="s">
        <v>3233</v>
      </c>
      <c r="G57" s="374">
        <v>43138</v>
      </c>
      <c r="H57" s="361" t="s">
        <v>27</v>
      </c>
      <c r="I57" s="405">
        <v>438101.58</v>
      </c>
      <c r="J57" s="314"/>
      <c r="K57" s="314"/>
      <c r="L57" s="459">
        <f t="shared" ref="L57:L63" si="4">I57-J57</f>
        <v>438101.58</v>
      </c>
      <c r="M57" s="314"/>
      <c r="N57" s="317">
        <f t="shared" ref="N57:N88" si="5">IF(OR(H57="idoso",H57="verbas rescisórias",H57="&gt; 80 anos"),IF(I57&gt;$P$3,143100,L57),IF(H57="doença grave",IF(I57&gt;$P$5,171720,L57),L57))</f>
        <v>438101.58</v>
      </c>
      <c r="O57" s="300"/>
      <c r="P57" s="298" t="s">
        <v>2726</v>
      </c>
      <c r="Q57" s="298" t="s">
        <v>3240</v>
      </c>
      <c r="R57" s="276" t="str">
        <f t="shared" ref="R57:R87" si="6">IF(COUNTIF($E$14:$E$113,E57)&gt;1,"REPETIDO","-")</f>
        <v>-</v>
      </c>
      <c r="S57" s="276" t="str">
        <f>IF(COUNTIF('Relação de CVs CUMPRIDAS'!$C$14:$D$1912,E57)&gt;0,"PAGO","-")</f>
        <v>-</v>
      </c>
      <c r="T57" s="128" t="str">
        <f>IF(S57="pago",IF(COUNTIF('Relação de CVs CUMPRIDAS'!$G:$G,L57)&gt;0,"CHECAR","-"),"-")</f>
        <v>-</v>
      </c>
    </row>
    <row r="58" spans="1:235" ht="22.5" customHeight="1" x14ac:dyDescent="0.25">
      <c r="A58" s="596">
        <v>47</v>
      </c>
      <c r="B58" s="535" t="s">
        <v>2581</v>
      </c>
      <c r="C58" s="501" t="s">
        <v>2560</v>
      </c>
      <c r="D58" s="644">
        <v>43217</v>
      </c>
      <c r="E58" s="312" t="s">
        <v>3223</v>
      </c>
      <c r="F58" s="501" t="s">
        <v>3224</v>
      </c>
      <c r="G58" s="497">
        <v>43150</v>
      </c>
      <c r="H58" s="361" t="s">
        <v>27</v>
      </c>
      <c r="I58" s="483">
        <v>1273275.97</v>
      </c>
      <c r="J58" s="453"/>
      <c r="K58" s="453"/>
      <c r="L58" s="459">
        <f t="shared" si="4"/>
        <v>1273275.97</v>
      </c>
      <c r="M58" s="453"/>
      <c r="N58" s="317">
        <f t="shared" si="5"/>
        <v>1273275.97</v>
      </c>
      <c r="O58" s="300"/>
      <c r="P58" s="298" t="s">
        <v>2726</v>
      </c>
      <c r="Q58" s="298" t="s">
        <v>3227</v>
      </c>
      <c r="R58" s="276" t="str">
        <f t="shared" si="6"/>
        <v>-</v>
      </c>
      <c r="S58" s="276" t="str">
        <f>IF(COUNTIF('Relação de CVs CUMPRIDAS'!$C$14:$D$1912,E58)&gt;0,"PAGO","-")</f>
        <v>-</v>
      </c>
      <c r="T58" s="128" t="str">
        <f>IF(S58="pago",IF(COUNTIF('Relação de CVs CUMPRIDAS'!$G:$G,L58)&gt;0,"CHECAR","-"),"-")</f>
        <v>-</v>
      </c>
      <c r="HZ58" s="95"/>
      <c r="IA58" s="95"/>
    </row>
    <row r="59" spans="1:235" ht="22.5" customHeight="1" x14ac:dyDescent="0.25">
      <c r="A59" s="596">
        <v>48</v>
      </c>
      <c r="B59" s="325" t="s">
        <v>2581</v>
      </c>
      <c r="C59" s="312" t="s">
        <v>3136</v>
      </c>
      <c r="D59" s="645">
        <v>43173</v>
      </c>
      <c r="E59" s="312" t="s">
        <v>3134</v>
      </c>
      <c r="F59" s="361" t="s">
        <v>3135</v>
      </c>
      <c r="G59" s="374">
        <v>43151</v>
      </c>
      <c r="H59" s="361" t="s">
        <v>27</v>
      </c>
      <c r="I59" s="405">
        <v>139843.34</v>
      </c>
      <c r="J59" s="314"/>
      <c r="K59" s="458"/>
      <c r="L59" s="459">
        <f t="shared" si="4"/>
        <v>139843.34</v>
      </c>
      <c r="M59" s="314"/>
      <c r="N59" s="317">
        <f t="shared" si="5"/>
        <v>139843.34</v>
      </c>
      <c r="O59" s="300"/>
      <c r="P59" s="298" t="s">
        <v>2726</v>
      </c>
      <c r="Q59" s="298" t="s">
        <v>3154</v>
      </c>
      <c r="R59" s="276" t="str">
        <f t="shared" si="6"/>
        <v>-</v>
      </c>
      <c r="S59" s="276" t="str">
        <f>IF(COUNTIF('Relação de CVs CUMPRIDAS'!$C$14:$D$1912,E59)&gt;0,"PAGO","-")</f>
        <v>-</v>
      </c>
      <c r="T59" s="128" t="str">
        <f>IF(S59="pago",IF(COUNTIF('Relação de CVs CUMPRIDAS'!$G:$G,L59)&gt;0,"CHECAR","-"),"-")</f>
        <v>-</v>
      </c>
      <c r="U59" s="702"/>
      <c r="V59" s="702"/>
      <c r="W59" s="702"/>
      <c r="X59" s="702"/>
      <c r="Y59" s="702"/>
      <c r="Z59" s="702"/>
      <c r="AA59" s="702"/>
      <c r="AB59" s="702"/>
      <c r="AC59" s="702"/>
      <c r="AD59" s="702"/>
      <c r="AE59" s="702"/>
      <c r="AF59" s="702"/>
      <c r="AG59" s="702"/>
      <c r="AH59" s="702"/>
      <c r="AI59" s="702"/>
      <c r="AJ59" s="702"/>
      <c r="AK59" s="702"/>
      <c r="AL59" s="702"/>
      <c r="AM59" s="702"/>
      <c r="AN59" s="702"/>
      <c r="AO59" s="702"/>
      <c r="AP59" s="702"/>
      <c r="AQ59" s="702"/>
      <c r="AR59" s="702"/>
      <c r="AS59" s="702"/>
      <c r="AT59" s="702"/>
      <c r="AU59" s="702"/>
      <c r="AV59" s="702"/>
      <c r="AW59" s="702"/>
      <c r="AX59" s="702"/>
      <c r="AY59" s="702"/>
      <c r="AZ59" s="702"/>
      <c r="BA59" s="702"/>
      <c r="BB59" s="702"/>
      <c r="BC59" s="702"/>
      <c r="BD59" s="702"/>
      <c r="BE59" s="702"/>
      <c r="BF59" s="702"/>
      <c r="BG59" s="702"/>
      <c r="BH59" s="702"/>
      <c r="BI59" s="702"/>
      <c r="BJ59" s="702"/>
      <c r="BK59" s="702"/>
      <c r="BL59" s="702"/>
      <c r="BM59" s="702"/>
      <c r="BN59" s="702"/>
      <c r="BO59" s="702"/>
      <c r="BP59" s="702"/>
      <c r="BQ59" s="702"/>
      <c r="BR59" s="702"/>
      <c r="BS59" s="702"/>
      <c r="BT59" s="702"/>
      <c r="BU59" s="702"/>
      <c r="BV59" s="702"/>
      <c r="BW59" s="702"/>
      <c r="BX59" s="702"/>
      <c r="BY59" s="702"/>
      <c r="BZ59" s="702"/>
      <c r="CA59" s="702"/>
      <c r="CB59" s="702"/>
      <c r="CC59" s="702"/>
      <c r="CD59" s="702"/>
      <c r="CE59" s="702"/>
      <c r="CF59" s="702"/>
      <c r="CG59" s="702"/>
      <c r="CH59" s="702"/>
      <c r="CI59" s="702"/>
      <c r="CJ59" s="702"/>
      <c r="CK59" s="702"/>
      <c r="CL59" s="702"/>
      <c r="CM59" s="702"/>
      <c r="CN59" s="702"/>
      <c r="CO59" s="702"/>
      <c r="CP59" s="702"/>
      <c r="CQ59" s="702"/>
      <c r="CR59" s="702"/>
      <c r="CS59" s="702"/>
      <c r="CT59" s="702"/>
      <c r="CU59" s="702"/>
      <c r="CV59" s="702"/>
      <c r="CW59" s="702"/>
      <c r="CX59" s="702"/>
      <c r="CY59" s="702"/>
      <c r="CZ59" s="702"/>
      <c r="DA59" s="702"/>
      <c r="DB59" s="702"/>
      <c r="DC59" s="702"/>
      <c r="DD59" s="702"/>
      <c r="DE59" s="702"/>
      <c r="DF59" s="702"/>
      <c r="DG59" s="702"/>
      <c r="DH59" s="702"/>
      <c r="DI59" s="702"/>
      <c r="DJ59" s="702"/>
      <c r="DK59" s="702"/>
      <c r="DL59" s="702"/>
      <c r="DM59" s="702"/>
      <c r="DN59" s="702"/>
      <c r="DO59" s="702"/>
      <c r="DP59" s="702"/>
      <c r="DQ59" s="702"/>
      <c r="DR59" s="702"/>
      <c r="DS59" s="702"/>
      <c r="DT59" s="702"/>
      <c r="DU59" s="702"/>
      <c r="DV59" s="702"/>
      <c r="DW59" s="702"/>
      <c r="DX59" s="702"/>
      <c r="DY59" s="702"/>
      <c r="DZ59" s="702"/>
      <c r="EA59" s="702"/>
      <c r="EB59" s="702"/>
      <c r="EC59" s="702"/>
      <c r="ED59" s="702"/>
      <c r="EE59" s="702"/>
      <c r="EF59" s="702"/>
      <c r="EG59" s="702"/>
      <c r="EH59" s="702"/>
      <c r="EI59" s="702"/>
      <c r="EJ59" s="702"/>
      <c r="EK59" s="702"/>
      <c r="EL59" s="702"/>
      <c r="EM59" s="702"/>
      <c r="EN59" s="702"/>
      <c r="EO59" s="702"/>
      <c r="EP59" s="702"/>
      <c r="EQ59" s="702"/>
      <c r="ER59" s="702"/>
      <c r="ES59" s="702"/>
      <c r="ET59" s="702"/>
      <c r="EU59" s="702"/>
      <c r="EV59" s="702"/>
      <c r="EW59" s="702"/>
      <c r="EX59" s="702"/>
      <c r="EY59" s="702"/>
      <c r="EZ59" s="702"/>
      <c r="FA59" s="702"/>
      <c r="FB59" s="702"/>
      <c r="FC59" s="702"/>
      <c r="FD59" s="702"/>
      <c r="FE59" s="702"/>
      <c r="FF59" s="702"/>
      <c r="FG59" s="702"/>
      <c r="FH59" s="702"/>
      <c r="FI59" s="702"/>
      <c r="FJ59" s="702"/>
      <c r="FK59" s="702"/>
      <c r="FL59" s="702"/>
      <c r="FM59" s="702"/>
      <c r="FN59" s="702"/>
      <c r="FO59" s="702"/>
      <c r="FP59" s="702"/>
      <c r="FQ59" s="702"/>
      <c r="FR59" s="702"/>
      <c r="FS59" s="702"/>
      <c r="FT59" s="702"/>
      <c r="FU59" s="702"/>
      <c r="FV59" s="702"/>
      <c r="FW59" s="702"/>
      <c r="FX59" s="702"/>
      <c r="FY59" s="702"/>
      <c r="FZ59" s="702"/>
      <c r="GA59" s="702"/>
      <c r="GB59" s="702"/>
      <c r="GC59" s="702"/>
      <c r="GD59" s="702"/>
      <c r="GE59" s="702"/>
      <c r="GF59" s="702"/>
      <c r="GG59" s="702"/>
      <c r="GH59" s="702"/>
      <c r="GI59" s="702"/>
      <c r="GJ59" s="702"/>
      <c r="GK59" s="702"/>
      <c r="GL59" s="702"/>
      <c r="GM59" s="702"/>
      <c r="GN59" s="702"/>
      <c r="GO59" s="702"/>
      <c r="GP59" s="702"/>
      <c r="GQ59" s="702"/>
      <c r="GR59" s="702"/>
      <c r="GS59" s="702"/>
      <c r="GT59" s="702"/>
      <c r="GU59" s="702"/>
      <c r="GV59" s="702"/>
      <c r="GW59" s="702"/>
      <c r="GX59" s="702"/>
      <c r="GY59" s="702"/>
      <c r="GZ59" s="702"/>
      <c r="HA59" s="702"/>
      <c r="HB59" s="702"/>
      <c r="HC59" s="702"/>
      <c r="HD59" s="702"/>
      <c r="HE59" s="702"/>
      <c r="HF59" s="702"/>
      <c r="HG59" s="702"/>
      <c r="HH59" s="702"/>
      <c r="HI59" s="702"/>
      <c r="HJ59" s="702"/>
      <c r="HK59" s="702"/>
      <c r="HL59" s="702"/>
      <c r="HM59" s="702"/>
      <c r="HN59" s="702"/>
      <c r="HO59" s="702"/>
      <c r="HP59" s="702"/>
      <c r="HQ59" s="702"/>
      <c r="HR59" s="702"/>
      <c r="HS59" s="702"/>
      <c r="HT59" s="702"/>
      <c r="HU59" s="702"/>
      <c r="HV59" s="702"/>
      <c r="HW59" s="702"/>
      <c r="HX59" s="702"/>
      <c r="HY59" s="702"/>
      <c r="HZ59" s="95"/>
      <c r="IA59" s="95"/>
    </row>
    <row r="60" spans="1:235" ht="44.25" customHeight="1" x14ac:dyDescent="0.25">
      <c r="A60" s="596">
        <v>49</v>
      </c>
      <c r="B60" s="601" t="s">
        <v>2581</v>
      </c>
      <c r="C60" s="610" t="s">
        <v>3359</v>
      </c>
      <c r="D60" s="643">
        <v>43241</v>
      </c>
      <c r="E60" s="623" t="s">
        <v>3360</v>
      </c>
      <c r="F60" s="637" t="s">
        <v>3361</v>
      </c>
      <c r="G60" s="614">
        <v>43152</v>
      </c>
      <c r="H60" s="610" t="s">
        <v>27</v>
      </c>
      <c r="I60" s="483">
        <v>292666.86</v>
      </c>
      <c r="J60" s="632"/>
      <c r="K60" s="633"/>
      <c r="L60" s="459">
        <f t="shared" si="4"/>
        <v>292666.86</v>
      </c>
      <c r="M60" s="632"/>
      <c r="N60" s="317">
        <f t="shared" si="5"/>
        <v>292666.86</v>
      </c>
      <c r="O60" s="634"/>
      <c r="P60" s="298" t="s">
        <v>2726</v>
      </c>
      <c r="Q60" s="298" t="s">
        <v>3357</v>
      </c>
      <c r="R60" s="276" t="str">
        <f t="shared" si="6"/>
        <v>-</v>
      </c>
      <c r="S60" s="276" t="str">
        <f>IF(COUNTIF('Relação de CVs CUMPRIDAS'!$C$14:$D$1912,E60)&gt;0,"PAGO","-")</f>
        <v>-</v>
      </c>
      <c r="T60" s="128" t="str">
        <f>IF(S60="pago",IF(COUNTIF('Relação de CVs CUMPRIDAS'!$G:$G,L60)&gt;0,"CHECAR","-"),"-")</f>
        <v>-</v>
      </c>
      <c r="U60" s="701"/>
      <c r="V60" s="701"/>
      <c r="W60" s="701"/>
      <c r="X60" s="701"/>
      <c r="Y60" s="701"/>
      <c r="Z60" s="701"/>
      <c r="AA60" s="701"/>
      <c r="AB60" s="701"/>
      <c r="AC60" s="701"/>
      <c r="AD60" s="701"/>
      <c r="AE60" s="701"/>
      <c r="AF60" s="701"/>
      <c r="AG60" s="701"/>
      <c r="AH60" s="701"/>
      <c r="AI60" s="701"/>
      <c r="AJ60" s="701"/>
      <c r="AK60" s="701"/>
      <c r="AL60" s="701"/>
      <c r="AM60" s="701"/>
      <c r="AN60" s="701"/>
      <c r="AO60" s="701"/>
      <c r="AP60" s="701"/>
      <c r="AQ60" s="701"/>
      <c r="AR60" s="701"/>
      <c r="AS60" s="701"/>
      <c r="AT60" s="701"/>
      <c r="AU60" s="701"/>
      <c r="AV60" s="701"/>
      <c r="AW60" s="701"/>
      <c r="AX60" s="701"/>
      <c r="AY60" s="701"/>
      <c r="AZ60" s="701"/>
      <c r="BA60" s="701"/>
      <c r="BB60" s="701"/>
      <c r="BC60" s="701"/>
      <c r="BD60" s="701"/>
      <c r="BE60" s="701"/>
      <c r="BF60" s="701"/>
      <c r="BG60" s="701"/>
      <c r="BH60" s="701"/>
      <c r="BI60" s="701"/>
      <c r="BJ60" s="701"/>
      <c r="BK60" s="701"/>
      <c r="BL60" s="701"/>
      <c r="BM60" s="701"/>
      <c r="BN60" s="701"/>
      <c r="BO60" s="701"/>
      <c r="BP60" s="701"/>
      <c r="BQ60" s="701"/>
      <c r="BR60" s="701"/>
      <c r="BS60" s="701"/>
      <c r="BT60" s="701"/>
      <c r="BU60" s="701"/>
      <c r="BV60" s="701"/>
      <c r="BW60" s="701"/>
      <c r="BX60" s="701"/>
      <c r="BY60" s="701"/>
      <c r="BZ60" s="701"/>
      <c r="CA60" s="701"/>
      <c r="CB60" s="701"/>
      <c r="CC60" s="701"/>
      <c r="CD60" s="701"/>
      <c r="CE60" s="701"/>
      <c r="CF60" s="701"/>
      <c r="CG60" s="701"/>
      <c r="CH60" s="701"/>
      <c r="CI60" s="701"/>
      <c r="CJ60" s="701"/>
      <c r="CK60" s="701"/>
      <c r="CL60" s="701"/>
      <c r="CM60" s="701"/>
      <c r="CN60" s="701"/>
      <c r="CO60" s="701"/>
      <c r="CP60" s="701"/>
      <c r="CQ60" s="701"/>
      <c r="CR60" s="701"/>
      <c r="CS60" s="701"/>
      <c r="CT60" s="701"/>
      <c r="CU60" s="701"/>
      <c r="CV60" s="701"/>
      <c r="CW60" s="701"/>
      <c r="CX60" s="701"/>
      <c r="CY60" s="701"/>
      <c r="CZ60" s="701"/>
      <c r="DA60" s="701"/>
      <c r="DB60" s="701"/>
      <c r="DC60" s="701"/>
      <c r="DD60" s="701"/>
      <c r="DE60" s="701"/>
      <c r="DF60" s="701"/>
      <c r="DG60" s="701"/>
      <c r="DH60" s="701"/>
      <c r="DI60" s="701"/>
      <c r="DJ60" s="701"/>
      <c r="DK60" s="701"/>
      <c r="DL60" s="701"/>
      <c r="DM60" s="701"/>
      <c r="DN60" s="701"/>
      <c r="DO60" s="701"/>
      <c r="DP60" s="701"/>
      <c r="DQ60" s="701"/>
      <c r="DR60" s="701"/>
      <c r="DS60" s="701"/>
      <c r="DT60" s="701"/>
      <c r="DU60" s="701"/>
      <c r="DV60" s="701"/>
      <c r="DW60" s="701"/>
      <c r="DX60" s="701"/>
      <c r="DY60" s="701"/>
      <c r="DZ60" s="701"/>
      <c r="EA60" s="701"/>
      <c r="EB60" s="701"/>
      <c r="EC60" s="701"/>
      <c r="ED60" s="701"/>
      <c r="EE60" s="701"/>
      <c r="EF60" s="701"/>
      <c r="EG60" s="701"/>
      <c r="EH60" s="701"/>
      <c r="EI60" s="701"/>
      <c r="EJ60" s="701"/>
      <c r="EK60" s="701"/>
      <c r="EL60" s="701"/>
      <c r="EM60" s="701"/>
      <c r="EN60" s="701"/>
      <c r="EO60" s="701"/>
      <c r="EP60" s="701"/>
      <c r="EQ60" s="701"/>
      <c r="ER60" s="701"/>
      <c r="ES60" s="701"/>
      <c r="ET60" s="701"/>
      <c r="EU60" s="701"/>
      <c r="EV60" s="701"/>
      <c r="EW60" s="701"/>
      <c r="EX60" s="701"/>
      <c r="EY60" s="701"/>
      <c r="EZ60" s="701"/>
      <c r="FA60" s="701"/>
      <c r="FB60" s="701"/>
      <c r="FC60" s="701"/>
      <c r="FD60" s="701"/>
      <c r="FE60" s="701"/>
      <c r="FF60" s="701"/>
      <c r="FG60" s="701"/>
      <c r="FH60" s="701"/>
      <c r="FI60" s="701"/>
      <c r="FJ60" s="701"/>
      <c r="FK60" s="701"/>
      <c r="FL60" s="701"/>
      <c r="FM60" s="701"/>
      <c r="FN60" s="701"/>
      <c r="FO60" s="701"/>
      <c r="FP60" s="701"/>
      <c r="FQ60" s="701"/>
      <c r="FR60" s="701"/>
      <c r="FS60" s="701"/>
      <c r="FT60" s="701"/>
      <c r="FU60" s="701"/>
      <c r="FV60" s="701"/>
      <c r="FW60" s="701"/>
      <c r="FX60" s="701"/>
      <c r="FY60" s="701"/>
      <c r="FZ60" s="701"/>
      <c r="GA60" s="701"/>
      <c r="GB60" s="701"/>
      <c r="GC60" s="701"/>
      <c r="GD60" s="701"/>
      <c r="GE60" s="701"/>
      <c r="GF60" s="701"/>
      <c r="GG60" s="701"/>
      <c r="GH60" s="701"/>
      <c r="GI60" s="701"/>
      <c r="GJ60" s="701"/>
      <c r="GK60" s="701"/>
      <c r="GL60" s="701"/>
      <c r="GM60" s="701"/>
      <c r="GN60" s="701"/>
      <c r="GO60" s="701"/>
      <c r="GP60" s="701"/>
      <c r="GQ60" s="701"/>
      <c r="GR60" s="701"/>
      <c r="GS60" s="701"/>
      <c r="GT60" s="701"/>
      <c r="GU60" s="701"/>
      <c r="GV60" s="701"/>
      <c r="GW60" s="701"/>
      <c r="GX60" s="701"/>
      <c r="GY60" s="701"/>
      <c r="GZ60" s="701"/>
      <c r="HA60" s="701"/>
      <c r="HB60" s="701"/>
      <c r="HC60" s="701"/>
      <c r="HD60" s="701"/>
      <c r="HE60" s="701"/>
      <c r="HF60" s="701"/>
      <c r="HG60" s="701"/>
      <c r="HH60" s="701"/>
      <c r="HI60" s="701"/>
      <c r="HJ60" s="701"/>
      <c r="HK60" s="701"/>
      <c r="HL60" s="701"/>
      <c r="HM60" s="701"/>
      <c r="HN60" s="701"/>
      <c r="HO60" s="701"/>
      <c r="HP60" s="701"/>
      <c r="HQ60" s="701"/>
      <c r="HR60" s="701"/>
      <c r="HS60" s="701"/>
      <c r="HT60" s="701"/>
      <c r="HU60" s="701"/>
      <c r="HV60" s="701"/>
      <c r="HW60" s="701"/>
      <c r="HX60" s="701"/>
      <c r="HY60" s="701"/>
      <c r="HZ60" s="95"/>
      <c r="IA60" s="95"/>
    </row>
    <row r="61" spans="1:235" ht="57" customHeight="1" x14ac:dyDescent="0.25">
      <c r="A61" s="596">
        <v>50</v>
      </c>
      <c r="B61" s="597" t="s">
        <v>2581</v>
      </c>
      <c r="C61" s="597"/>
      <c r="D61" s="614"/>
      <c r="E61" s="621" t="s">
        <v>3342</v>
      </c>
      <c r="F61" s="624" t="s">
        <v>3343</v>
      </c>
      <c r="G61" s="614">
        <v>43152</v>
      </c>
      <c r="H61" s="628" t="s">
        <v>27</v>
      </c>
      <c r="I61" s="760">
        <v>56768.79</v>
      </c>
      <c r="J61" s="631"/>
      <c r="K61" s="631"/>
      <c r="L61" s="459">
        <f t="shared" si="4"/>
        <v>56768.79</v>
      </c>
      <c r="M61" s="631"/>
      <c r="N61" s="317">
        <f t="shared" si="5"/>
        <v>56768.79</v>
      </c>
      <c r="O61" s="577"/>
      <c r="P61" s="278" t="s">
        <v>2728</v>
      </c>
      <c r="Q61" s="278" t="s">
        <v>3424</v>
      </c>
      <c r="R61" s="276" t="str">
        <f t="shared" si="6"/>
        <v>-</v>
      </c>
      <c r="S61" s="276" t="str">
        <f>IF(COUNTIF('Relação de CVs CUMPRIDAS'!$C$14:$D$1912,E61)&gt;0,"PAGO","-")</f>
        <v>-</v>
      </c>
      <c r="T61" s="128" t="str">
        <f>IF(S61="pago",IF(COUNTIF('Relação de CVs CUMPRIDAS'!$G:$G,L61)&gt;0,"CHECAR","-"),"-")</f>
        <v>-</v>
      </c>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row>
    <row r="62" spans="1:235" ht="33.75" customHeight="1" x14ac:dyDescent="0.25">
      <c r="A62" s="596">
        <v>51</v>
      </c>
      <c r="B62" s="409"/>
      <c r="C62" s="312" t="s">
        <v>3051</v>
      </c>
      <c r="D62" s="509">
        <v>43168</v>
      </c>
      <c r="E62" s="312" t="s">
        <v>1052</v>
      </c>
      <c r="F62" s="326" t="s">
        <v>3052</v>
      </c>
      <c r="G62" s="509">
        <v>43154</v>
      </c>
      <c r="H62" s="361" t="s">
        <v>27</v>
      </c>
      <c r="I62" s="512">
        <v>61863.48</v>
      </c>
      <c r="J62" s="510"/>
      <c r="K62" s="409"/>
      <c r="L62" s="459">
        <f t="shared" si="4"/>
        <v>61863.48</v>
      </c>
      <c r="M62" s="510"/>
      <c r="N62" s="317">
        <f t="shared" si="5"/>
        <v>61863.48</v>
      </c>
      <c r="O62" s="300"/>
      <c r="P62" s="298" t="s">
        <v>3053</v>
      </c>
      <c r="Q62" s="298" t="s">
        <v>3054</v>
      </c>
      <c r="R62" s="276" t="str">
        <f t="shared" si="6"/>
        <v>-</v>
      </c>
      <c r="S62" s="276" t="str">
        <f>IF(COUNTIF('Relação de CVs CUMPRIDAS'!$C$14:$D$1912,E62)&gt;0,"PAGO","-")</f>
        <v>PAGO</v>
      </c>
      <c r="T62" s="128" t="str">
        <f>IF(S62="pago",IF(COUNTIF('Relação de CVs CUMPRIDAS'!$G:$G,L62)&gt;0,"CHECAR","-"),"-")</f>
        <v>-</v>
      </c>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row>
    <row r="63" spans="1:235" ht="22.5" customHeight="1" x14ac:dyDescent="0.2">
      <c r="A63" s="596">
        <v>52</v>
      </c>
      <c r="B63" s="535" t="s">
        <v>2581</v>
      </c>
      <c r="C63" s="501" t="s">
        <v>3100</v>
      </c>
      <c r="D63" s="497">
        <v>43216</v>
      </c>
      <c r="E63" s="312" t="s">
        <v>3242</v>
      </c>
      <c r="F63" s="498" t="s">
        <v>3243</v>
      </c>
      <c r="G63" s="497">
        <v>43154</v>
      </c>
      <c r="H63" s="361" t="s">
        <v>27</v>
      </c>
      <c r="I63" s="483">
        <v>100363.3</v>
      </c>
      <c r="J63" s="453"/>
      <c r="K63" s="453"/>
      <c r="L63" s="459">
        <f t="shared" si="4"/>
        <v>100363.3</v>
      </c>
      <c r="M63" s="453"/>
      <c r="N63" s="317">
        <f t="shared" si="5"/>
        <v>100363.3</v>
      </c>
      <c r="O63" s="300"/>
      <c r="P63" s="298" t="s">
        <v>3244</v>
      </c>
      <c r="Q63" s="298" t="s">
        <v>3241</v>
      </c>
      <c r="R63" s="276" t="str">
        <f t="shared" si="6"/>
        <v>-</v>
      </c>
      <c r="S63" s="276" t="str">
        <f>IF(COUNTIF('Relação de CVs CUMPRIDAS'!$C$14:$D$1912,E63)&gt;0,"PAGO","-")</f>
        <v>-</v>
      </c>
      <c r="T63" s="128" t="str">
        <f>IF(S63="pago",IF(COUNTIF('Relação de CVs CUMPRIDAS'!$G:$G,L63)&gt;0,"CHECAR","-"),"-")</f>
        <v>-</v>
      </c>
      <c r="U63" s="701"/>
      <c r="V63" s="701"/>
      <c r="W63" s="701"/>
      <c r="X63" s="701"/>
      <c r="Y63" s="701"/>
      <c r="Z63" s="701"/>
      <c r="AA63" s="701"/>
      <c r="AB63" s="701"/>
      <c r="AC63" s="701"/>
      <c r="AD63" s="701"/>
      <c r="AE63" s="701"/>
      <c r="AF63" s="701"/>
      <c r="AG63" s="701"/>
      <c r="AH63" s="701"/>
      <c r="AI63" s="701"/>
      <c r="AJ63" s="701"/>
      <c r="AK63" s="701"/>
      <c r="AL63" s="701"/>
      <c r="AM63" s="701"/>
      <c r="AN63" s="701"/>
      <c r="AO63" s="701"/>
      <c r="AP63" s="701"/>
      <c r="AQ63" s="701"/>
      <c r="AR63" s="701"/>
      <c r="AS63" s="701"/>
      <c r="AT63" s="701"/>
      <c r="AU63" s="701"/>
      <c r="AV63" s="701"/>
      <c r="AW63" s="701"/>
      <c r="AX63" s="701"/>
      <c r="AY63" s="701"/>
      <c r="AZ63" s="701"/>
      <c r="BA63" s="701"/>
      <c r="BB63" s="701"/>
      <c r="BC63" s="701"/>
      <c r="BD63" s="701"/>
      <c r="BE63" s="701"/>
      <c r="BF63" s="701"/>
      <c r="BG63" s="701"/>
      <c r="BH63" s="701"/>
      <c r="BI63" s="701"/>
      <c r="BJ63" s="701"/>
      <c r="BK63" s="701"/>
      <c r="BL63" s="701"/>
      <c r="BM63" s="701"/>
      <c r="BN63" s="701"/>
      <c r="BO63" s="701"/>
      <c r="BP63" s="701"/>
      <c r="BQ63" s="701"/>
      <c r="BR63" s="701"/>
      <c r="BS63" s="701"/>
      <c r="BT63" s="701"/>
      <c r="BU63" s="701"/>
      <c r="BV63" s="701"/>
      <c r="BW63" s="701"/>
      <c r="BX63" s="701"/>
      <c r="BY63" s="701"/>
      <c r="BZ63" s="701"/>
      <c r="CA63" s="701"/>
      <c r="CB63" s="701"/>
      <c r="CC63" s="701"/>
      <c r="CD63" s="701"/>
      <c r="CE63" s="701"/>
      <c r="CF63" s="701"/>
      <c r="CG63" s="701"/>
      <c r="CH63" s="701"/>
      <c r="CI63" s="701"/>
      <c r="CJ63" s="701"/>
      <c r="CK63" s="701"/>
      <c r="CL63" s="701"/>
      <c r="CM63" s="701"/>
      <c r="CN63" s="701"/>
      <c r="CO63" s="701"/>
      <c r="CP63" s="701"/>
      <c r="CQ63" s="701"/>
      <c r="CR63" s="701"/>
      <c r="CS63" s="701"/>
      <c r="CT63" s="701"/>
      <c r="CU63" s="701"/>
      <c r="CV63" s="701"/>
      <c r="CW63" s="701"/>
      <c r="CX63" s="701"/>
      <c r="CY63" s="701"/>
      <c r="CZ63" s="701"/>
      <c r="DA63" s="701"/>
      <c r="DB63" s="701"/>
      <c r="DC63" s="701"/>
      <c r="DD63" s="701"/>
      <c r="DE63" s="701"/>
      <c r="DF63" s="701"/>
      <c r="DG63" s="701"/>
      <c r="DH63" s="701"/>
      <c r="DI63" s="701"/>
      <c r="DJ63" s="701"/>
      <c r="DK63" s="701"/>
      <c r="DL63" s="701"/>
      <c r="DM63" s="701"/>
      <c r="DN63" s="701"/>
      <c r="DO63" s="701"/>
      <c r="DP63" s="701"/>
      <c r="DQ63" s="701"/>
      <c r="DR63" s="701"/>
      <c r="DS63" s="701"/>
      <c r="DT63" s="701"/>
      <c r="DU63" s="701"/>
      <c r="DV63" s="701"/>
      <c r="DW63" s="701"/>
      <c r="DX63" s="701"/>
      <c r="DY63" s="701"/>
      <c r="DZ63" s="701"/>
      <c r="EA63" s="701"/>
      <c r="EB63" s="701"/>
      <c r="EC63" s="701"/>
      <c r="ED63" s="701"/>
      <c r="EE63" s="701"/>
      <c r="EF63" s="701"/>
      <c r="EG63" s="701"/>
      <c r="EH63" s="701"/>
      <c r="EI63" s="701"/>
      <c r="EJ63" s="701"/>
      <c r="EK63" s="701"/>
      <c r="EL63" s="701"/>
      <c r="EM63" s="701"/>
      <c r="EN63" s="701"/>
      <c r="EO63" s="701"/>
      <c r="EP63" s="701"/>
      <c r="EQ63" s="701"/>
      <c r="ER63" s="701"/>
      <c r="ES63" s="701"/>
      <c r="ET63" s="701"/>
      <c r="EU63" s="701"/>
      <c r="EV63" s="701"/>
      <c r="EW63" s="701"/>
      <c r="EX63" s="701"/>
      <c r="EY63" s="701"/>
      <c r="EZ63" s="701"/>
      <c r="FA63" s="701"/>
      <c r="FB63" s="701"/>
      <c r="FC63" s="701"/>
      <c r="FD63" s="701"/>
      <c r="FE63" s="701"/>
      <c r="FF63" s="701"/>
      <c r="FG63" s="701"/>
      <c r="FH63" s="701"/>
      <c r="FI63" s="701"/>
      <c r="FJ63" s="701"/>
      <c r="FK63" s="701"/>
      <c r="FL63" s="701"/>
      <c r="FM63" s="701"/>
      <c r="FN63" s="701"/>
      <c r="FO63" s="701"/>
      <c r="FP63" s="701"/>
      <c r="FQ63" s="701"/>
      <c r="FR63" s="701"/>
      <c r="FS63" s="701"/>
      <c r="FT63" s="701"/>
      <c r="FU63" s="701"/>
      <c r="FV63" s="701"/>
      <c r="FW63" s="701"/>
      <c r="FX63" s="701"/>
      <c r="FY63" s="701"/>
      <c r="FZ63" s="701"/>
      <c r="GA63" s="701"/>
      <c r="GB63" s="701"/>
      <c r="GC63" s="701"/>
      <c r="GD63" s="701"/>
      <c r="GE63" s="701"/>
      <c r="GF63" s="701"/>
      <c r="GG63" s="701"/>
      <c r="GH63" s="701"/>
      <c r="GI63" s="701"/>
      <c r="GJ63" s="701"/>
      <c r="GK63" s="701"/>
      <c r="GL63" s="701"/>
      <c r="GM63" s="701"/>
      <c r="GN63" s="701"/>
      <c r="GO63" s="701"/>
      <c r="GP63" s="701"/>
      <c r="GQ63" s="701"/>
      <c r="GR63" s="701"/>
      <c r="GS63" s="701"/>
      <c r="GT63" s="701"/>
      <c r="GU63" s="701"/>
      <c r="GV63" s="701"/>
      <c r="GW63" s="701"/>
      <c r="GX63" s="701"/>
      <c r="GY63" s="701"/>
      <c r="GZ63" s="701"/>
      <c r="HA63" s="701"/>
      <c r="HB63" s="701"/>
      <c r="HC63" s="701"/>
      <c r="HD63" s="701"/>
      <c r="HE63" s="701"/>
      <c r="HF63" s="701"/>
      <c r="HG63" s="701"/>
      <c r="HH63" s="701"/>
      <c r="HI63" s="701"/>
      <c r="HJ63" s="701"/>
      <c r="HK63" s="701"/>
      <c r="HL63" s="701"/>
      <c r="HM63" s="701"/>
      <c r="HN63" s="701"/>
      <c r="HO63" s="701"/>
      <c r="HP63" s="701"/>
      <c r="HQ63" s="701"/>
      <c r="HR63" s="701"/>
      <c r="HS63" s="701"/>
      <c r="HT63" s="701"/>
      <c r="HU63" s="701"/>
      <c r="HV63" s="701"/>
      <c r="HW63" s="701"/>
      <c r="HX63" s="701"/>
      <c r="HY63" s="701"/>
    </row>
    <row r="64" spans="1:235" ht="22.5" customHeight="1" x14ac:dyDescent="0.25">
      <c r="A64" s="596">
        <v>53</v>
      </c>
      <c r="B64" s="597" t="s">
        <v>2581</v>
      </c>
      <c r="C64" s="597" t="s">
        <v>2544</v>
      </c>
      <c r="D64" s="614">
        <v>43236</v>
      </c>
      <c r="E64" s="621" t="s">
        <v>3335</v>
      </c>
      <c r="F64" s="624" t="s">
        <v>3336</v>
      </c>
      <c r="G64" s="614">
        <v>43154</v>
      </c>
      <c r="H64" s="361" t="s">
        <v>27</v>
      </c>
      <c r="I64" s="483">
        <v>742236.48</v>
      </c>
      <c r="J64" s="453"/>
      <c r="K64" s="453"/>
      <c r="L64" s="459">
        <v>742236.48</v>
      </c>
      <c r="M64" s="453"/>
      <c r="N64" s="317">
        <f t="shared" si="5"/>
        <v>742236.48</v>
      </c>
      <c r="O64" s="577"/>
      <c r="P64" s="298" t="s">
        <v>3337</v>
      </c>
      <c r="Q64" s="298" t="s">
        <v>3258</v>
      </c>
      <c r="R64" s="276" t="str">
        <f t="shared" si="6"/>
        <v>-</v>
      </c>
      <c r="S64" s="276" t="str">
        <f>IF(COUNTIF('Relação de CVs CUMPRIDAS'!$C$14:$D$1912,E64)&gt;0,"PAGO","-")</f>
        <v>-</v>
      </c>
      <c r="T64" s="128" t="str">
        <f>IF(S64="pago",IF(COUNTIF('Relação de CVs CUMPRIDAS'!$G:$G,L64)&gt;0,"CHECAR","-"),"-")</f>
        <v>-</v>
      </c>
      <c r="U64" s="140"/>
      <c r="V64" s="140"/>
      <c r="W64" s="140"/>
      <c r="X64" s="140"/>
      <c r="Y64" s="140"/>
      <c r="Z64" s="140"/>
      <c r="AA64" s="140"/>
      <c r="AB64" s="140"/>
      <c r="AC64" s="140"/>
      <c r="AD64" s="140"/>
      <c r="AE64" s="140"/>
      <c r="AF64" s="140"/>
      <c r="AG64" s="140"/>
      <c r="AH64" s="140"/>
      <c r="AI64" s="140"/>
      <c r="AJ64" s="140"/>
      <c r="AK64" s="140"/>
      <c r="AL64" s="140"/>
      <c r="AM64" s="140"/>
      <c r="AN64" s="140"/>
      <c r="AO64" s="140"/>
      <c r="AP64" s="140"/>
      <c r="AQ64" s="140"/>
      <c r="AR64" s="140"/>
      <c r="AS64" s="140"/>
      <c r="AT64" s="140"/>
      <c r="AU64" s="140"/>
      <c r="AV64" s="140"/>
      <c r="AW64" s="140"/>
      <c r="AX64" s="140"/>
      <c r="AY64" s="140"/>
      <c r="AZ64" s="140"/>
      <c r="BA64" s="140"/>
      <c r="BB64" s="140"/>
      <c r="BC64" s="140"/>
      <c r="BD64" s="140"/>
      <c r="BE64" s="140"/>
      <c r="BF64" s="140"/>
      <c r="BG64" s="140"/>
      <c r="BH64" s="140"/>
      <c r="BI64" s="140"/>
      <c r="BJ64" s="140"/>
      <c r="BK64" s="140"/>
      <c r="BL64" s="140"/>
      <c r="BM64" s="140"/>
      <c r="BN64" s="140"/>
      <c r="BO64" s="140"/>
      <c r="BP64" s="140"/>
      <c r="BQ64" s="140"/>
      <c r="BR64" s="140"/>
      <c r="BS64" s="140"/>
      <c r="BT64" s="140"/>
      <c r="BU64" s="140"/>
      <c r="BV64" s="140"/>
      <c r="BW64" s="140"/>
      <c r="BX64" s="140"/>
      <c r="BY64" s="140"/>
      <c r="BZ64" s="140"/>
      <c r="CA64" s="140"/>
      <c r="CB64" s="140"/>
      <c r="CC64" s="140"/>
      <c r="CD64" s="140"/>
      <c r="CE64" s="140"/>
      <c r="CF64" s="140"/>
      <c r="CG64" s="140"/>
      <c r="CH64" s="140"/>
      <c r="CI64" s="140"/>
      <c r="CJ64" s="140"/>
      <c r="CK64" s="140"/>
      <c r="CL64" s="140"/>
      <c r="CM64" s="140"/>
      <c r="CN64" s="140"/>
      <c r="CO64" s="140"/>
      <c r="CP64" s="140"/>
      <c r="CQ64" s="140"/>
      <c r="CR64" s="140"/>
      <c r="CS64" s="140"/>
      <c r="CT64" s="140"/>
      <c r="CU64" s="140"/>
      <c r="CV64" s="140"/>
      <c r="CW64" s="140"/>
      <c r="CX64" s="140"/>
      <c r="CY64" s="140"/>
      <c r="CZ64" s="140"/>
      <c r="DA64" s="140"/>
      <c r="DB64" s="140"/>
      <c r="DC64" s="140"/>
      <c r="DD64" s="140"/>
      <c r="DE64" s="140"/>
      <c r="DF64" s="140"/>
      <c r="DG64" s="140"/>
      <c r="DH64" s="140"/>
      <c r="DI64" s="140"/>
      <c r="DJ64" s="140"/>
      <c r="DK64" s="140"/>
      <c r="DL64" s="140"/>
      <c r="DM64" s="140"/>
      <c r="DN64" s="140"/>
      <c r="DO64" s="140"/>
      <c r="DP64" s="140"/>
      <c r="DQ64" s="140"/>
      <c r="DR64" s="140"/>
      <c r="DS64" s="140"/>
      <c r="DT64" s="140"/>
      <c r="DU64" s="140"/>
      <c r="DV64" s="140"/>
      <c r="DW64" s="140"/>
      <c r="DX64" s="140"/>
      <c r="DY64" s="140"/>
      <c r="DZ64" s="140"/>
      <c r="EA64" s="140"/>
      <c r="EB64" s="140"/>
      <c r="EC64" s="140"/>
      <c r="ED64" s="140"/>
      <c r="EE64" s="140"/>
      <c r="EF64" s="140"/>
      <c r="EG64" s="140"/>
      <c r="EH64" s="140"/>
      <c r="EI64" s="140"/>
      <c r="EJ64" s="140"/>
      <c r="EK64" s="140"/>
      <c r="EL64" s="140"/>
      <c r="EM64" s="140"/>
      <c r="EN64" s="140"/>
      <c r="EO64" s="140"/>
      <c r="EP64" s="140"/>
      <c r="EQ64" s="140"/>
      <c r="ER64" s="140"/>
      <c r="ES64" s="140"/>
      <c r="ET64" s="140"/>
      <c r="EU64" s="140"/>
      <c r="EV64" s="140"/>
      <c r="EW64" s="140"/>
      <c r="EX64" s="140"/>
      <c r="EY64" s="140"/>
      <c r="EZ64" s="140"/>
      <c r="FA64" s="140"/>
      <c r="FB64" s="140"/>
      <c r="FC64" s="140"/>
      <c r="FD64" s="140"/>
      <c r="FE64" s="140"/>
      <c r="FF64" s="140"/>
      <c r="FG64" s="140"/>
      <c r="FH64" s="140"/>
      <c r="FI64" s="140"/>
      <c r="FJ64" s="140"/>
      <c r="FK64" s="140"/>
      <c r="FL64" s="140"/>
      <c r="FM64" s="140"/>
      <c r="FN64" s="140"/>
      <c r="FO64" s="140"/>
      <c r="FP64" s="140"/>
      <c r="FQ64" s="140"/>
      <c r="FR64" s="140"/>
      <c r="FS64" s="140"/>
      <c r="FT64" s="140"/>
      <c r="FU64" s="140"/>
      <c r="FV64" s="140"/>
      <c r="FW64" s="140"/>
      <c r="FX64" s="140"/>
      <c r="FY64" s="140"/>
      <c r="FZ64" s="140"/>
      <c r="GA64" s="140"/>
      <c r="GB64" s="140"/>
      <c r="GC64" s="140"/>
      <c r="GD64" s="140"/>
      <c r="GE64" s="140"/>
      <c r="GF64" s="140"/>
      <c r="GG64" s="140"/>
      <c r="GH64" s="140"/>
      <c r="GI64" s="140"/>
      <c r="GJ64" s="140"/>
      <c r="GK64" s="140"/>
      <c r="GL64" s="140"/>
      <c r="GM64" s="140"/>
      <c r="GN64" s="140"/>
      <c r="GO64" s="140"/>
      <c r="GP64" s="140"/>
      <c r="GQ64" s="140"/>
      <c r="GR64" s="140"/>
      <c r="GS64" s="140"/>
      <c r="GT64" s="140"/>
      <c r="GU64" s="140"/>
      <c r="GV64" s="140"/>
      <c r="GW64" s="140"/>
      <c r="GX64" s="140"/>
      <c r="GY64" s="140"/>
      <c r="GZ64" s="140"/>
      <c r="HA64" s="140"/>
      <c r="HB64" s="140"/>
      <c r="HC64" s="140"/>
      <c r="HD64" s="140"/>
      <c r="HE64" s="140"/>
      <c r="HF64" s="140"/>
      <c r="HG64" s="140"/>
      <c r="HH64" s="140"/>
      <c r="HI64" s="140"/>
      <c r="HJ64" s="140"/>
      <c r="HK64" s="140"/>
      <c r="HL64" s="140"/>
      <c r="HM64" s="140"/>
      <c r="HN64" s="140"/>
      <c r="HO64" s="140"/>
      <c r="HP64" s="140"/>
      <c r="HQ64" s="140"/>
      <c r="HR64" s="140"/>
      <c r="HS64" s="140"/>
      <c r="HT64" s="140"/>
      <c r="HU64" s="140"/>
      <c r="HV64" s="140"/>
      <c r="HW64" s="140"/>
      <c r="HX64" s="140"/>
      <c r="HY64" s="140"/>
    </row>
    <row r="65" spans="1:235" ht="22.5" customHeight="1" x14ac:dyDescent="0.25">
      <c r="A65" s="596">
        <v>54</v>
      </c>
      <c r="B65" s="409"/>
      <c r="C65" s="409" t="s">
        <v>2825</v>
      </c>
      <c r="D65" s="509">
        <v>43173</v>
      </c>
      <c r="E65" s="409" t="s">
        <v>3064</v>
      </c>
      <c r="F65" s="410" t="s">
        <v>3065</v>
      </c>
      <c r="G65" s="509">
        <v>43164</v>
      </c>
      <c r="H65" s="361" t="s">
        <v>27</v>
      </c>
      <c r="I65" s="483">
        <v>87338.79</v>
      </c>
      <c r="J65" s="453"/>
      <c r="K65" s="453"/>
      <c r="L65" s="459">
        <f>I65-J65</f>
        <v>87338.79</v>
      </c>
      <c r="M65" s="453"/>
      <c r="N65" s="317">
        <f t="shared" si="5"/>
        <v>87338.79</v>
      </c>
      <c r="O65" s="300"/>
      <c r="P65" s="298" t="s">
        <v>3053</v>
      </c>
      <c r="Q65" s="298" t="s">
        <v>3094</v>
      </c>
      <c r="R65" s="276" t="str">
        <f t="shared" si="6"/>
        <v>-</v>
      </c>
      <c r="S65" s="276" t="str">
        <f>IF(COUNTIF('Relação de CVs CUMPRIDAS'!$C$14:$D$1912,E65)&gt;0,"PAGO","-")</f>
        <v>-</v>
      </c>
      <c r="T65" s="128" t="str">
        <f>IF(S65="pago",IF(COUNTIF('Relação de CVs CUMPRIDAS'!$G:$G,L65)&gt;0,"CHECAR","-"),"-")</f>
        <v>-</v>
      </c>
      <c r="U65" s="702"/>
      <c r="V65" s="702"/>
      <c r="W65" s="702"/>
      <c r="X65" s="702"/>
      <c r="Y65" s="702"/>
      <c r="Z65" s="702"/>
      <c r="AA65" s="702"/>
      <c r="AB65" s="702"/>
      <c r="AC65" s="702"/>
      <c r="AD65" s="702"/>
      <c r="AE65" s="702"/>
      <c r="AF65" s="702"/>
      <c r="AG65" s="702"/>
      <c r="AH65" s="702"/>
      <c r="AI65" s="702"/>
      <c r="AJ65" s="702"/>
      <c r="AK65" s="702"/>
      <c r="AL65" s="702"/>
      <c r="AM65" s="702"/>
      <c r="AN65" s="702"/>
      <c r="AO65" s="702"/>
      <c r="AP65" s="702"/>
      <c r="AQ65" s="702"/>
      <c r="AR65" s="702"/>
      <c r="AS65" s="702"/>
      <c r="AT65" s="702"/>
      <c r="AU65" s="702"/>
      <c r="AV65" s="702"/>
      <c r="AW65" s="702"/>
      <c r="AX65" s="702"/>
      <c r="AY65" s="702"/>
      <c r="AZ65" s="702"/>
      <c r="BA65" s="702"/>
      <c r="BB65" s="702"/>
      <c r="BC65" s="702"/>
      <c r="BD65" s="702"/>
      <c r="BE65" s="702"/>
      <c r="BF65" s="702"/>
      <c r="BG65" s="702"/>
      <c r="BH65" s="702"/>
      <c r="BI65" s="702"/>
      <c r="BJ65" s="702"/>
      <c r="BK65" s="702"/>
      <c r="BL65" s="702"/>
      <c r="BM65" s="702"/>
      <c r="BN65" s="702"/>
      <c r="BO65" s="702"/>
      <c r="BP65" s="702"/>
      <c r="BQ65" s="702"/>
      <c r="BR65" s="702"/>
      <c r="BS65" s="702"/>
      <c r="BT65" s="702"/>
      <c r="BU65" s="702"/>
      <c r="BV65" s="702"/>
      <c r="BW65" s="702"/>
      <c r="BX65" s="702"/>
      <c r="BY65" s="702"/>
      <c r="BZ65" s="702"/>
      <c r="CA65" s="702"/>
      <c r="CB65" s="702"/>
      <c r="CC65" s="702"/>
      <c r="CD65" s="702"/>
      <c r="CE65" s="702"/>
      <c r="CF65" s="702"/>
      <c r="CG65" s="702"/>
      <c r="CH65" s="702"/>
      <c r="CI65" s="702"/>
      <c r="CJ65" s="702"/>
      <c r="CK65" s="702"/>
      <c r="CL65" s="702"/>
      <c r="CM65" s="702"/>
      <c r="CN65" s="702"/>
      <c r="CO65" s="702"/>
      <c r="CP65" s="702"/>
      <c r="CQ65" s="702"/>
      <c r="CR65" s="702"/>
      <c r="CS65" s="702"/>
      <c r="CT65" s="702"/>
      <c r="CU65" s="702"/>
      <c r="CV65" s="702"/>
      <c r="CW65" s="702"/>
      <c r="CX65" s="702"/>
      <c r="CY65" s="702"/>
      <c r="CZ65" s="702"/>
      <c r="DA65" s="702"/>
      <c r="DB65" s="702"/>
      <c r="DC65" s="702"/>
      <c r="DD65" s="702"/>
      <c r="DE65" s="702"/>
      <c r="DF65" s="702"/>
      <c r="DG65" s="702"/>
      <c r="DH65" s="702"/>
      <c r="DI65" s="702"/>
      <c r="DJ65" s="702"/>
      <c r="DK65" s="702"/>
      <c r="DL65" s="702"/>
      <c r="DM65" s="702"/>
      <c r="DN65" s="702"/>
      <c r="DO65" s="702"/>
      <c r="DP65" s="702"/>
      <c r="DQ65" s="702"/>
      <c r="DR65" s="702"/>
      <c r="DS65" s="702"/>
      <c r="DT65" s="702"/>
      <c r="DU65" s="702"/>
      <c r="DV65" s="702"/>
      <c r="DW65" s="702"/>
      <c r="DX65" s="702"/>
      <c r="DY65" s="702"/>
      <c r="DZ65" s="702"/>
      <c r="EA65" s="702"/>
      <c r="EB65" s="702"/>
      <c r="EC65" s="702"/>
      <c r="ED65" s="702"/>
      <c r="EE65" s="702"/>
      <c r="EF65" s="702"/>
      <c r="EG65" s="702"/>
      <c r="EH65" s="702"/>
      <c r="EI65" s="702"/>
      <c r="EJ65" s="702"/>
      <c r="EK65" s="702"/>
      <c r="EL65" s="702"/>
      <c r="EM65" s="702"/>
      <c r="EN65" s="702"/>
      <c r="EO65" s="702"/>
      <c r="EP65" s="702"/>
      <c r="EQ65" s="702"/>
      <c r="ER65" s="702"/>
      <c r="ES65" s="702"/>
      <c r="ET65" s="702"/>
      <c r="EU65" s="702"/>
      <c r="EV65" s="702"/>
      <c r="EW65" s="702"/>
      <c r="EX65" s="702"/>
      <c r="EY65" s="702"/>
      <c r="EZ65" s="702"/>
      <c r="FA65" s="702"/>
      <c r="FB65" s="702"/>
      <c r="FC65" s="702"/>
      <c r="FD65" s="702"/>
      <c r="FE65" s="702"/>
      <c r="FF65" s="702"/>
      <c r="FG65" s="702"/>
      <c r="FH65" s="702"/>
      <c r="FI65" s="702"/>
      <c r="FJ65" s="702"/>
      <c r="FK65" s="702"/>
      <c r="FL65" s="702"/>
      <c r="FM65" s="702"/>
      <c r="FN65" s="702"/>
      <c r="FO65" s="702"/>
      <c r="FP65" s="702"/>
      <c r="FQ65" s="702"/>
      <c r="FR65" s="702"/>
      <c r="FS65" s="702"/>
      <c r="FT65" s="702"/>
      <c r="FU65" s="702"/>
      <c r="FV65" s="702"/>
      <c r="FW65" s="702"/>
      <c r="FX65" s="702"/>
      <c r="FY65" s="702"/>
      <c r="FZ65" s="702"/>
      <c r="GA65" s="702"/>
      <c r="GB65" s="702"/>
      <c r="GC65" s="702"/>
      <c r="GD65" s="702"/>
      <c r="GE65" s="702"/>
      <c r="GF65" s="702"/>
      <c r="GG65" s="702"/>
      <c r="GH65" s="702"/>
      <c r="GI65" s="702"/>
      <c r="GJ65" s="702"/>
      <c r="GK65" s="702"/>
      <c r="GL65" s="702"/>
      <c r="GM65" s="702"/>
      <c r="GN65" s="702"/>
      <c r="GO65" s="702"/>
      <c r="GP65" s="702"/>
      <c r="GQ65" s="702"/>
      <c r="GR65" s="702"/>
      <c r="GS65" s="702"/>
      <c r="GT65" s="702"/>
      <c r="GU65" s="702"/>
      <c r="GV65" s="702"/>
      <c r="GW65" s="702"/>
      <c r="GX65" s="702"/>
      <c r="GY65" s="702"/>
      <c r="GZ65" s="702"/>
      <c r="HA65" s="702"/>
      <c r="HB65" s="702"/>
      <c r="HC65" s="702"/>
      <c r="HD65" s="702"/>
      <c r="HE65" s="702"/>
      <c r="HF65" s="702"/>
      <c r="HG65" s="702"/>
      <c r="HH65" s="702"/>
      <c r="HI65" s="702"/>
      <c r="HJ65" s="702"/>
      <c r="HK65" s="702"/>
      <c r="HL65" s="702"/>
      <c r="HM65" s="702"/>
      <c r="HN65" s="702"/>
      <c r="HO65" s="702"/>
      <c r="HP65" s="702"/>
      <c r="HQ65" s="702"/>
      <c r="HR65" s="702"/>
      <c r="HS65" s="702"/>
      <c r="HT65" s="702"/>
      <c r="HU65" s="702"/>
      <c r="HV65" s="702"/>
      <c r="HW65" s="702"/>
      <c r="HX65" s="702"/>
      <c r="HY65" s="702"/>
    </row>
    <row r="66" spans="1:235" ht="22.5" customHeight="1" x14ac:dyDescent="0.2">
      <c r="A66" s="596">
        <v>55</v>
      </c>
      <c r="B66" s="601" t="s">
        <v>2581</v>
      </c>
      <c r="C66" s="610" t="s">
        <v>2686</v>
      </c>
      <c r="D66" s="617">
        <v>43236</v>
      </c>
      <c r="E66" s="623" t="s">
        <v>3365</v>
      </c>
      <c r="F66" s="638" t="s">
        <v>3366</v>
      </c>
      <c r="G66" s="614">
        <v>43165</v>
      </c>
      <c r="H66" s="361" t="s">
        <v>27</v>
      </c>
      <c r="I66" s="483">
        <v>101893.41</v>
      </c>
      <c r="J66" s="453"/>
      <c r="K66" s="453"/>
      <c r="L66" s="459">
        <v>101893.41</v>
      </c>
      <c r="M66" s="453"/>
      <c r="N66" s="317">
        <f t="shared" si="5"/>
        <v>101893.41</v>
      </c>
      <c r="O66" s="634"/>
      <c r="P66" s="298" t="s">
        <v>2726</v>
      </c>
      <c r="Q66" s="298" t="s">
        <v>3367</v>
      </c>
      <c r="R66" s="276" t="str">
        <f t="shared" si="6"/>
        <v>-</v>
      </c>
      <c r="S66" s="276" t="str">
        <f>IF(COUNTIF('Relação de CVs CUMPRIDAS'!$C$14:$D$1912,E66)&gt;0,"PAGO","-")</f>
        <v>-</v>
      </c>
      <c r="T66" s="128" t="str">
        <f>IF(S66="pago",IF(COUNTIF('Relação de CVs CUMPRIDAS'!$G:$G,L66)&gt;0,"CHECAR","-"),"-")</f>
        <v>-</v>
      </c>
    </row>
    <row r="67" spans="1:235" ht="22.5" customHeight="1" x14ac:dyDescent="0.2">
      <c r="A67" s="596">
        <v>56</v>
      </c>
      <c r="B67" s="535"/>
      <c r="C67" s="501" t="s">
        <v>3253</v>
      </c>
      <c r="D67" s="497">
        <v>43192</v>
      </c>
      <c r="E67" s="312" t="s">
        <v>3254</v>
      </c>
      <c r="F67" s="498" t="s">
        <v>3255</v>
      </c>
      <c r="G67" s="497">
        <v>43171</v>
      </c>
      <c r="H67" s="361" t="s">
        <v>27</v>
      </c>
      <c r="I67" s="483">
        <v>74180.490000000005</v>
      </c>
      <c r="J67" s="453"/>
      <c r="K67" s="453"/>
      <c r="L67" s="459">
        <f t="shared" ref="L67:L74" si="7">I67-J67</f>
        <v>74180.490000000005</v>
      </c>
      <c r="M67" s="453"/>
      <c r="N67" s="317">
        <f t="shared" si="5"/>
        <v>74180.490000000005</v>
      </c>
      <c r="O67" s="300"/>
      <c r="P67" s="298" t="s">
        <v>3053</v>
      </c>
      <c r="Q67" s="298" t="s">
        <v>3256</v>
      </c>
      <c r="R67" s="276" t="str">
        <f t="shared" si="6"/>
        <v>-</v>
      </c>
      <c r="S67" s="276" t="str">
        <f>IF(COUNTIF('Relação de CVs CUMPRIDAS'!$C$14:$D$1912,E67)&gt;0,"PAGO","-")</f>
        <v>-</v>
      </c>
      <c r="T67" s="128" t="str">
        <f>IF(S67="pago",IF(COUNTIF('Relação de CVs CUMPRIDAS'!$G:$G,L67)&gt;0,"CHECAR","-"),"-")</f>
        <v>-</v>
      </c>
      <c r="U67" s="140"/>
      <c r="V67" s="140"/>
      <c r="W67" s="140"/>
      <c r="X67" s="140"/>
      <c r="Y67" s="140"/>
      <c r="Z67" s="140"/>
      <c r="AA67" s="140"/>
      <c r="AB67" s="140"/>
      <c r="AC67" s="140"/>
      <c r="AD67" s="140"/>
      <c r="AE67" s="140"/>
      <c r="AF67" s="140"/>
      <c r="AG67" s="140"/>
      <c r="AH67" s="140"/>
      <c r="AI67" s="140"/>
      <c r="AJ67" s="140"/>
      <c r="AK67" s="140"/>
      <c r="AL67" s="140"/>
      <c r="AM67" s="140"/>
      <c r="AN67" s="140"/>
      <c r="AO67" s="140"/>
      <c r="AP67" s="140"/>
      <c r="AQ67" s="140"/>
      <c r="AR67" s="140"/>
      <c r="AS67" s="140"/>
      <c r="AT67" s="140"/>
      <c r="AU67" s="140"/>
      <c r="AV67" s="140"/>
      <c r="AW67" s="140"/>
      <c r="AX67" s="140"/>
      <c r="AY67" s="140"/>
      <c r="AZ67" s="140"/>
      <c r="BA67" s="140"/>
      <c r="BB67" s="140"/>
      <c r="BC67" s="140"/>
      <c r="BD67" s="140"/>
      <c r="BE67" s="140"/>
      <c r="BF67" s="140"/>
      <c r="BG67" s="140"/>
      <c r="BH67" s="140"/>
      <c r="BI67" s="140"/>
      <c r="BJ67" s="140"/>
      <c r="BK67" s="140"/>
      <c r="BL67" s="140"/>
      <c r="BM67" s="140"/>
      <c r="BN67" s="140"/>
      <c r="BO67" s="140"/>
      <c r="BP67" s="140"/>
      <c r="BQ67" s="140"/>
      <c r="BR67" s="140"/>
      <c r="BS67" s="140"/>
      <c r="BT67" s="140"/>
      <c r="BU67" s="140"/>
      <c r="BV67" s="140"/>
      <c r="BW67" s="140"/>
      <c r="BX67" s="140"/>
      <c r="BY67" s="140"/>
      <c r="BZ67" s="140"/>
      <c r="CA67" s="140"/>
      <c r="CB67" s="140"/>
      <c r="CC67" s="140"/>
      <c r="CD67" s="140"/>
      <c r="CE67" s="140"/>
      <c r="CF67" s="140"/>
      <c r="CG67" s="140"/>
      <c r="CH67" s="140"/>
      <c r="CI67" s="140"/>
      <c r="CJ67" s="140"/>
      <c r="CK67" s="140"/>
      <c r="CL67" s="140"/>
      <c r="CM67" s="140"/>
      <c r="CN67" s="140"/>
      <c r="CO67" s="140"/>
      <c r="CP67" s="140"/>
      <c r="CQ67" s="140"/>
      <c r="CR67" s="140"/>
      <c r="CS67" s="140"/>
      <c r="CT67" s="140"/>
      <c r="CU67" s="140"/>
      <c r="CV67" s="140"/>
      <c r="CW67" s="140"/>
      <c r="CX67" s="140"/>
      <c r="CY67" s="140"/>
      <c r="CZ67" s="140"/>
      <c r="DA67" s="140"/>
      <c r="DB67" s="140"/>
      <c r="DC67" s="140"/>
      <c r="DD67" s="140"/>
      <c r="DE67" s="140"/>
      <c r="DF67" s="140"/>
      <c r="DG67" s="140"/>
      <c r="DH67" s="140"/>
      <c r="DI67" s="140"/>
      <c r="DJ67" s="140"/>
      <c r="DK67" s="140"/>
      <c r="DL67" s="140"/>
      <c r="DM67" s="140"/>
      <c r="DN67" s="140"/>
      <c r="DO67" s="140"/>
      <c r="DP67" s="140"/>
      <c r="DQ67" s="140"/>
      <c r="DR67" s="140"/>
      <c r="DS67" s="140"/>
      <c r="DT67" s="140"/>
      <c r="DU67" s="140"/>
      <c r="DV67" s="140"/>
      <c r="DW67" s="140"/>
      <c r="DX67" s="140"/>
      <c r="DY67" s="140"/>
      <c r="DZ67" s="140"/>
      <c r="EA67" s="140"/>
      <c r="EB67" s="140"/>
      <c r="EC67" s="140"/>
      <c r="ED67" s="140"/>
      <c r="EE67" s="140"/>
      <c r="EF67" s="140"/>
      <c r="EG67" s="140"/>
      <c r="EH67" s="140"/>
      <c r="EI67" s="140"/>
      <c r="EJ67" s="140"/>
      <c r="EK67" s="140"/>
      <c r="EL67" s="140"/>
      <c r="EM67" s="140"/>
      <c r="EN67" s="140"/>
      <c r="EO67" s="140"/>
      <c r="EP67" s="140"/>
      <c r="EQ67" s="140"/>
      <c r="ER67" s="140"/>
      <c r="ES67" s="140"/>
      <c r="ET67" s="140"/>
      <c r="EU67" s="140"/>
      <c r="EV67" s="140"/>
      <c r="EW67" s="140"/>
      <c r="EX67" s="140"/>
      <c r="EY67" s="140"/>
      <c r="EZ67" s="140"/>
      <c r="FA67" s="140"/>
      <c r="FB67" s="140"/>
      <c r="FC67" s="140"/>
      <c r="FD67" s="140"/>
      <c r="FE67" s="140"/>
      <c r="FF67" s="140"/>
      <c r="FG67" s="140"/>
      <c r="FH67" s="140"/>
      <c r="FI67" s="140"/>
      <c r="FJ67" s="140"/>
      <c r="FK67" s="140"/>
      <c r="FL67" s="140"/>
      <c r="FM67" s="140"/>
      <c r="FN67" s="140"/>
      <c r="FO67" s="140"/>
      <c r="FP67" s="140"/>
      <c r="FQ67" s="140"/>
      <c r="FR67" s="140"/>
      <c r="FS67" s="140"/>
      <c r="FT67" s="140"/>
      <c r="FU67" s="140"/>
      <c r="FV67" s="140"/>
      <c r="FW67" s="140"/>
      <c r="FX67" s="140"/>
      <c r="FY67" s="140"/>
      <c r="FZ67" s="140"/>
      <c r="GA67" s="140"/>
      <c r="GB67" s="140"/>
      <c r="GC67" s="140"/>
      <c r="GD67" s="140"/>
      <c r="GE67" s="140"/>
      <c r="GF67" s="140"/>
      <c r="GG67" s="140"/>
      <c r="GH67" s="140"/>
      <c r="GI67" s="140"/>
      <c r="GJ67" s="140"/>
      <c r="GK67" s="140"/>
      <c r="GL67" s="140"/>
      <c r="GM67" s="140"/>
      <c r="GN67" s="140"/>
      <c r="GO67" s="140"/>
      <c r="GP67" s="140"/>
      <c r="GQ67" s="140"/>
      <c r="GR67" s="140"/>
      <c r="GS67" s="140"/>
      <c r="GT67" s="140"/>
      <c r="GU67" s="140"/>
      <c r="GV67" s="140"/>
      <c r="GW67" s="140"/>
      <c r="GX67" s="140"/>
      <c r="GY67" s="140"/>
      <c r="GZ67" s="140"/>
      <c r="HA67" s="140"/>
      <c r="HB67" s="140"/>
      <c r="HC67" s="140"/>
      <c r="HD67" s="140"/>
      <c r="HE67" s="140"/>
      <c r="HF67" s="140"/>
      <c r="HG67" s="140"/>
      <c r="HH67" s="140"/>
      <c r="HI67" s="140"/>
      <c r="HJ67" s="140"/>
      <c r="HK67" s="140"/>
      <c r="HL67" s="140"/>
      <c r="HM67" s="140"/>
      <c r="HN67" s="140"/>
      <c r="HO67" s="140"/>
      <c r="HP67" s="140"/>
      <c r="HQ67" s="140"/>
      <c r="HR67" s="140"/>
      <c r="HS67" s="140"/>
      <c r="HT67" s="140"/>
      <c r="HU67" s="140"/>
      <c r="HV67" s="140"/>
      <c r="HW67" s="140"/>
      <c r="HX67" s="140"/>
      <c r="HY67" s="140"/>
    </row>
    <row r="68" spans="1:235" ht="22.5" customHeight="1" x14ac:dyDescent="0.2">
      <c r="A68" s="596">
        <v>57</v>
      </c>
      <c r="B68" s="325" t="s">
        <v>2581</v>
      </c>
      <c r="C68" s="312" t="s">
        <v>2570</v>
      </c>
      <c r="D68" s="374">
        <v>43185</v>
      </c>
      <c r="E68" s="312" t="s">
        <v>3124</v>
      </c>
      <c r="F68" s="326" t="s">
        <v>3125</v>
      </c>
      <c r="G68" s="374">
        <v>43173</v>
      </c>
      <c r="H68" s="361" t="s">
        <v>27</v>
      </c>
      <c r="I68" s="483">
        <v>435922.15</v>
      </c>
      <c r="J68" s="453"/>
      <c r="K68" s="453"/>
      <c r="L68" s="459">
        <f t="shared" si="7"/>
        <v>435922.15</v>
      </c>
      <c r="M68" s="453"/>
      <c r="N68" s="317">
        <f t="shared" si="5"/>
        <v>435922.15</v>
      </c>
      <c r="O68" s="300"/>
      <c r="P68" s="298" t="s">
        <v>2726</v>
      </c>
      <c r="Q68" s="298" t="s">
        <v>3155</v>
      </c>
      <c r="R68" s="276" t="str">
        <f t="shared" si="6"/>
        <v>-</v>
      </c>
      <c r="S68" s="276" t="str">
        <f>IF(COUNTIF('Relação de CVs CUMPRIDAS'!$C$14:$D$1912,E68)&gt;0,"PAGO","-")</f>
        <v>-</v>
      </c>
      <c r="T68" s="128" t="str">
        <f>IF(S68="pago",IF(COUNTIF('Relação de CVs CUMPRIDAS'!$G:$G,L68)&gt;0,"CHECAR","-"),"-")</f>
        <v>-</v>
      </c>
      <c r="U68" s="140"/>
      <c r="V68" s="140"/>
      <c r="W68" s="140"/>
      <c r="X68" s="140"/>
      <c r="Y68" s="140"/>
      <c r="Z68" s="140"/>
      <c r="AA68" s="140"/>
      <c r="AB68" s="140"/>
      <c r="AC68" s="140"/>
      <c r="AD68" s="140"/>
      <c r="AE68" s="140"/>
      <c r="AF68" s="140"/>
      <c r="AG68" s="140"/>
      <c r="AH68" s="140"/>
      <c r="AI68" s="140"/>
      <c r="AJ68" s="140"/>
      <c r="AK68" s="140"/>
      <c r="AL68" s="140"/>
      <c r="AM68" s="140"/>
      <c r="AN68" s="140"/>
      <c r="AO68" s="140"/>
      <c r="AP68" s="140"/>
      <c r="AQ68" s="140"/>
      <c r="AR68" s="140"/>
      <c r="AS68" s="140"/>
      <c r="AT68" s="140"/>
      <c r="AU68" s="140"/>
      <c r="AV68" s="140"/>
      <c r="AW68" s="140"/>
      <c r="AX68" s="140"/>
      <c r="AY68" s="140"/>
      <c r="AZ68" s="140"/>
      <c r="BA68" s="140"/>
      <c r="BB68" s="140"/>
      <c r="BC68" s="140"/>
      <c r="BD68" s="140"/>
      <c r="BE68" s="140"/>
      <c r="BF68" s="140"/>
      <c r="BG68" s="140"/>
      <c r="BH68" s="140"/>
      <c r="BI68" s="140"/>
      <c r="BJ68" s="140"/>
      <c r="BK68" s="140"/>
      <c r="BL68" s="140"/>
      <c r="BM68" s="140"/>
      <c r="BN68" s="140"/>
      <c r="BO68" s="140"/>
      <c r="BP68" s="140"/>
      <c r="BQ68" s="140"/>
      <c r="BR68" s="140"/>
      <c r="BS68" s="140"/>
      <c r="BT68" s="140"/>
      <c r="BU68" s="140"/>
      <c r="BV68" s="140"/>
      <c r="BW68" s="140"/>
      <c r="BX68" s="140"/>
      <c r="BY68" s="140"/>
      <c r="BZ68" s="140"/>
      <c r="CA68" s="140"/>
      <c r="CB68" s="140"/>
      <c r="CC68" s="140"/>
      <c r="CD68" s="140"/>
      <c r="CE68" s="140"/>
      <c r="CF68" s="140"/>
      <c r="CG68" s="140"/>
      <c r="CH68" s="140"/>
      <c r="CI68" s="140"/>
      <c r="CJ68" s="140"/>
      <c r="CK68" s="140"/>
      <c r="CL68" s="140"/>
      <c r="CM68" s="140"/>
      <c r="CN68" s="140"/>
      <c r="CO68" s="140"/>
      <c r="CP68" s="140"/>
      <c r="CQ68" s="140"/>
      <c r="CR68" s="140"/>
      <c r="CS68" s="140"/>
      <c r="CT68" s="140"/>
      <c r="CU68" s="140"/>
      <c r="CV68" s="140"/>
      <c r="CW68" s="140"/>
      <c r="CX68" s="140"/>
      <c r="CY68" s="140"/>
      <c r="CZ68" s="140"/>
      <c r="DA68" s="140"/>
      <c r="DB68" s="140"/>
      <c r="DC68" s="140"/>
      <c r="DD68" s="140"/>
      <c r="DE68" s="140"/>
      <c r="DF68" s="140"/>
      <c r="DG68" s="140"/>
      <c r="DH68" s="140"/>
      <c r="DI68" s="140"/>
      <c r="DJ68" s="140"/>
      <c r="DK68" s="140"/>
      <c r="DL68" s="140"/>
      <c r="DM68" s="140"/>
      <c r="DN68" s="140"/>
      <c r="DO68" s="140"/>
      <c r="DP68" s="140"/>
      <c r="DQ68" s="140"/>
      <c r="DR68" s="140"/>
      <c r="DS68" s="140"/>
      <c r="DT68" s="140"/>
      <c r="DU68" s="140"/>
      <c r="DV68" s="140"/>
      <c r="DW68" s="140"/>
      <c r="DX68" s="140"/>
      <c r="DY68" s="140"/>
      <c r="DZ68" s="140"/>
      <c r="EA68" s="140"/>
      <c r="EB68" s="140"/>
      <c r="EC68" s="140"/>
      <c r="ED68" s="140"/>
      <c r="EE68" s="140"/>
      <c r="EF68" s="140"/>
      <c r="EG68" s="140"/>
      <c r="EH68" s="140"/>
      <c r="EI68" s="140"/>
      <c r="EJ68" s="140"/>
      <c r="EK68" s="140"/>
      <c r="EL68" s="140"/>
      <c r="EM68" s="140"/>
      <c r="EN68" s="140"/>
      <c r="EO68" s="140"/>
      <c r="EP68" s="140"/>
      <c r="EQ68" s="140"/>
      <c r="ER68" s="140"/>
      <c r="ES68" s="140"/>
      <c r="ET68" s="140"/>
      <c r="EU68" s="140"/>
      <c r="EV68" s="140"/>
      <c r="EW68" s="140"/>
      <c r="EX68" s="140"/>
      <c r="EY68" s="140"/>
      <c r="EZ68" s="140"/>
      <c r="FA68" s="140"/>
      <c r="FB68" s="140"/>
      <c r="FC68" s="140"/>
      <c r="FD68" s="140"/>
      <c r="FE68" s="140"/>
      <c r="FF68" s="140"/>
      <c r="FG68" s="140"/>
      <c r="FH68" s="140"/>
      <c r="FI68" s="140"/>
      <c r="FJ68" s="140"/>
      <c r="FK68" s="140"/>
      <c r="FL68" s="140"/>
      <c r="FM68" s="140"/>
      <c r="FN68" s="140"/>
      <c r="FO68" s="140"/>
      <c r="FP68" s="140"/>
      <c r="FQ68" s="140"/>
      <c r="FR68" s="140"/>
      <c r="FS68" s="140"/>
      <c r="FT68" s="140"/>
      <c r="FU68" s="140"/>
      <c r="FV68" s="140"/>
      <c r="FW68" s="140"/>
      <c r="FX68" s="140"/>
      <c r="FY68" s="140"/>
      <c r="FZ68" s="140"/>
      <c r="GA68" s="140"/>
      <c r="GB68" s="140"/>
      <c r="GC68" s="140"/>
      <c r="GD68" s="140"/>
      <c r="GE68" s="140"/>
      <c r="GF68" s="140"/>
      <c r="GG68" s="140"/>
      <c r="GH68" s="140"/>
      <c r="GI68" s="140"/>
      <c r="GJ68" s="140"/>
      <c r="GK68" s="140"/>
      <c r="GL68" s="140"/>
      <c r="GM68" s="140"/>
      <c r="GN68" s="140"/>
      <c r="GO68" s="140"/>
      <c r="GP68" s="140"/>
      <c r="GQ68" s="140"/>
      <c r="GR68" s="140"/>
      <c r="GS68" s="140"/>
      <c r="GT68" s="140"/>
      <c r="GU68" s="140"/>
      <c r="GV68" s="140"/>
      <c r="GW68" s="140"/>
      <c r="GX68" s="140"/>
      <c r="GY68" s="140"/>
      <c r="GZ68" s="140"/>
      <c r="HA68" s="140"/>
      <c r="HB68" s="140"/>
      <c r="HC68" s="140"/>
      <c r="HD68" s="140"/>
      <c r="HE68" s="140"/>
      <c r="HF68" s="140"/>
      <c r="HG68" s="140"/>
      <c r="HH68" s="140"/>
      <c r="HI68" s="140"/>
      <c r="HJ68" s="140"/>
      <c r="HK68" s="140"/>
      <c r="HL68" s="140"/>
      <c r="HM68" s="140"/>
      <c r="HN68" s="140"/>
      <c r="HO68" s="140"/>
      <c r="HP68" s="140"/>
      <c r="HQ68" s="140"/>
      <c r="HR68" s="140"/>
      <c r="HS68" s="140"/>
      <c r="HT68" s="140"/>
      <c r="HU68" s="140"/>
      <c r="HV68" s="140"/>
      <c r="HW68" s="140"/>
      <c r="HX68" s="140"/>
      <c r="HY68" s="140"/>
    </row>
    <row r="69" spans="1:235" ht="22.5" customHeight="1" x14ac:dyDescent="0.25">
      <c r="A69" s="596">
        <v>58</v>
      </c>
      <c r="B69" s="325"/>
      <c r="C69" s="312" t="s">
        <v>3368</v>
      </c>
      <c r="D69" s="374">
        <v>43262</v>
      </c>
      <c r="E69" s="312" t="s">
        <v>3408</v>
      </c>
      <c r="F69" s="326" t="s">
        <v>2330</v>
      </c>
      <c r="G69" s="374">
        <v>43173</v>
      </c>
      <c r="H69" s="361" t="s">
        <v>27</v>
      </c>
      <c r="I69" s="483">
        <v>158257.48000000001</v>
      </c>
      <c r="J69" s="453"/>
      <c r="K69" s="453"/>
      <c r="L69" s="459">
        <f t="shared" si="7"/>
        <v>158257.48000000001</v>
      </c>
      <c r="M69" s="453"/>
      <c r="N69" s="317">
        <f t="shared" si="5"/>
        <v>158257.48000000001</v>
      </c>
      <c r="O69" s="300"/>
      <c r="P69" s="298" t="s">
        <v>3337</v>
      </c>
      <c r="Q69" s="298"/>
      <c r="R69" s="276" t="str">
        <f t="shared" si="6"/>
        <v>-</v>
      </c>
      <c r="S69" s="276" t="str">
        <f>IF(COUNTIF('Relação de CVs CUMPRIDAS'!$C$14:$D$1912,E69)&gt;0,"PAGO","-")</f>
        <v>-</v>
      </c>
      <c r="T69" s="128" t="str">
        <f>IF(S69="pago",IF(COUNTIF('Relação de CVs CUMPRIDAS'!$G:$G,L69)&gt;0,"CHECAR","-"),"-")</f>
        <v>-</v>
      </c>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row>
    <row r="70" spans="1:235" ht="22.5" customHeight="1" x14ac:dyDescent="0.25">
      <c r="A70" s="596">
        <v>59</v>
      </c>
      <c r="B70" s="535"/>
      <c r="C70" s="501" t="s">
        <v>3082</v>
      </c>
      <c r="D70" s="497">
        <v>43201</v>
      </c>
      <c r="E70" s="312" t="s">
        <v>3245</v>
      </c>
      <c r="F70" s="498" t="s">
        <v>3246</v>
      </c>
      <c r="G70" s="497">
        <v>43178</v>
      </c>
      <c r="H70" s="361" t="s">
        <v>27</v>
      </c>
      <c r="I70" s="483">
        <v>118100.13</v>
      </c>
      <c r="J70" s="453"/>
      <c r="K70" s="453"/>
      <c r="L70" s="459">
        <f t="shared" si="7"/>
        <v>118100.13</v>
      </c>
      <c r="M70" s="453"/>
      <c r="N70" s="317">
        <f t="shared" si="5"/>
        <v>118100.13</v>
      </c>
      <c r="O70" s="300"/>
      <c r="P70" s="298" t="s">
        <v>3220</v>
      </c>
      <c r="Q70" s="298" t="s">
        <v>3258</v>
      </c>
      <c r="R70" s="276" t="str">
        <f t="shared" si="6"/>
        <v>-</v>
      </c>
      <c r="S70" s="276" t="str">
        <f>IF(COUNTIF('Relação de CVs CUMPRIDAS'!$C$14:$D$1912,E70)&gt;0,"PAGO","-")</f>
        <v>-</v>
      </c>
      <c r="T70" s="128" t="str">
        <f>IF(S70="pago",IF(COUNTIF('Relação de CVs CUMPRIDAS'!$G:$G,L70)&gt;0,"CHECAR","-"),"-")</f>
        <v>-</v>
      </c>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row>
    <row r="71" spans="1:235" s="701" customFormat="1" ht="22.5" customHeight="1" x14ac:dyDescent="0.25">
      <c r="A71" s="596">
        <v>60</v>
      </c>
      <c r="B71" s="707"/>
      <c r="C71" s="472" t="s">
        <v>2570</v>
      </c>
      <c r="D71" s="660">
        <v>43049</v>
      </c>
      <c r="E71" s="472" t="s">
        <v>2987</v>
      </c>
      <c r="F71" s="626" t="s">
        <v>2988</v>
      </c>
      <c r="G71" s="661">
        <v>43180</v>
      </c>
      <c r="H71" s="361" t="s">
        <v>27</v>
      </c>
      <c r="I71" s="483">
        <v>57716.55</v>
      </c>
      <c r="J71" s="453"/>
      <c r="K71" s="453"/>
      <c r="L71" s="459">
        <f t="shared" si="7"/>
        <v>57716.55</v>
      </c>
      <c r="M71" s="453"/>
      <c r="N71" s="317">
        <f t="shared" si="5"/>
        <v>57716.55</v>
      </c>
      <c r="O71" s="300" t="s">
        <v>3050</v>
      </c>
      <c r="P71" s="298" t="s">
        <v>3405</v>
      </c>
      <c r="Q71" s="298" t="s">
        <v>3218</v>
      </c>
      <c r="R71" s="276" t="str">
        <f t="shared" si="6"/>
        <v>-</v>
      </c>
      <c r="S71" s="276" t="str">
        <f>IF(COUNTIF('Relação de CVs CUMPRIDAS'!$C$14:$D$1912,E71)&gt;0,"PAGO","-")</f>
        <v>-</v>
      </c>
      <c r="T71" s="128" t="str">
        <f>IF(S71="pago",IF(COUNTIF('Relação de CVs CUMPRIDAS'!$G:$G,L71)&gt;0,"CHECAR","-"),"-")</f>
        <v>-</v>
      </c>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655"/>
      <c r="IA71" s="655"/>
    </row>
    <row r="72" spans="1:235" s="701" customFormat="1" ht="22.5" customHeight="1" x14ac:dyDescent="0.25">
      <c r="A72" s="596">
        <v>61</v>
      </c>
      <c r="B72" s="612"/>
      <c r="C72" s="612" t="s">
        <v>2570</v>
      </c>
      <c r="D72" s="661">
        <v>42983</v>
      </c>
      <c r="E72" s="612" t="s">
        <v>2569</v>
      </c>
      <c r="F72" s="626" t="s">
        <v>2741</v>
      </c>
      <c r="G72" s="661">
        <v>43181</v>
      </c>
      <c r="H72" s="361" t="s">
        <v>27</v>
      </c>
      <c r="I72" s="483">
        <v>4108960.39</v>
      </c>
      <c r="J72" s="453"/>
      <c r="K72" s="453"/>
      <c r="L72" s="459">
        <f t="shared" si="7"/>
        <v>4108960.39</v>
      </c>
      <c r="M72" s="453"/>
      <c r="N72" s="317">
        <f t="shared" si="5"/>
        <v>4108960.39</v>
      </c>
      <c r="O72" s="300" t="s">
        <v>3093</v>
      </c>
      <c r="P72" s="298" t="s">
        <v>2742</v>
      </c>
      <c r="Q72" s="298" t="s">
        <v>2740</v>
      </c>
      <c r="R72" s="276" t="str">
        <f t="shared" si="6"/>
        <v>REPETIDO</v>
      </c>
      <c r="S72" s="276" t="str">
        <f>IF(COUNTIF('Relação de CVs CUMPRIDAS'!$C$14:$D$1912,E72)&gt;0,"PAGO","-")</f>
        <v>-</v>
      </c>
      <c r="T72" s="128" t="str">
        <f>IF(S72="pago",IF(COUNTIF('Relação de CVs CUMPRIDAS'!$G:$G,L72)&gt;0,"CHECAR","-"),"-")</f>
        <v>-</v>
      </c>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655"/>
      <c r="IA72" s="655"/>
    </row>
    <row r="73" spans="1:235" s="701" customFormat="1" ht="22.5" customHeight="1" x14ac:dyDescent="0.25">
      <c r="A73" s="596">
        <v>62</v>
      </c>
      <c r="B73" s="606" t="s">
        <v>2581</v>
      </c>
      <c r="C73" s="609" t="s">
        <v>3144</v>
      </c>
      <c r="D73" s="618">
        <v>43192</v>
      </c>
      <c r="E73" s="612" t="s">
        <v>3234</v>
      </c>
      <c r="F73" s="625" t="s">
        <v>3235</v>
      </c>
      <c r="G73" s="618">
        <v>43192</v>
      </c>
      <c r="H73" s="361" t="s">
        <v>27</v>
      </c>
      <c r="I73" s="483">
        <v>75842.070000000007</v>
      </c>
      <c r="J73" s="453"/>
      <c r="K73" s="453"/>
      <c r="L73" s="459">
        <f t="shared" si="7"/>
        <v>75842.070000000007</v>
      </c>
      <c r="M73" s="453"/>
      <c r="N73" s="317">
        <f t="shared" si="5"/>
        <v>75842.070000000007</v>
      </c>
      <c r="O73" s="300"/>
      <c r="P73" s="298" t="s">
        <v>2742</v>
      </c>
      <c r="Q73" s="298" t="s">
        <v>3241</v>
      </c>
      <c r="R73" s="276" t="str">
        <f t="shared" si="6"/>
        <v>-</v>
      </c>
      <c r="S73" s="276" t="str">
        <f>IF(COUNTIF('Relação de CVs CUMPRIDAS'!$C$14:$D$1912,E73)&gt;0,"PAGO","-")</f>
        <v>-</v>
      </c>
      <c r="T73" s="128" t="str">
        <f>IF(S73="pago",IF(COUNTIF('Relação de CVs CUMPRIDAS'!$G:$G,L73)&gt;0,"CHECAR","-"),"-")</f>
        <v>-</v>
      </c>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655"/>
      <c r="IA73" s="655"/>
    </row>
    <row r="74" spans="1:235" s="701" customFormat="1" ht="22.5" customHeight="1" x14ac:dyDescent="0.25">
      <c r="A74" s="596">
        <v>63</v>
      </c>
      <c r="B74" s="604"/>
      <c r="C74" s="609" t="s">
        <v>2825</v>
      </c>
      <c r="D74" s="618">
        <v>43196</v>
      </c>
      <c r="E74" s="612" t="s">
        <v>2005</v>
      </c>
      <c r="F74" s="625" t="s">
        <v>2004</v>
      </c>
      <c r="G74" s="618">
        <v>43192</v>
      </c>
      <c r="H74" s="361" t="s">
        <v>27</v>
      </c>
      <c r="I74" s="483">
        <v>199478.98</v>
      </c>
      <c r="J74" s="453"/>
      <c r="K74" s="453"/>
      <c r="L74" s="459">
        <f t="shared" si="7"/>
        <v>199478.98</v>
      </c>
      <c r="M74" s="453"/>
      <c r="N74" s="317">
        <f t="shared" si="5"/>
        <v>199478.98</v>
      </c>
      <c r="O74" s="300"/>
      <c r="P74" s="298" t="s">
        <v>2742</v>
      </c>
      <c r="Q74" s="298" t="s">
        <v>3241</v>
      </c>
      <c r="R74" s="276" t="str">
        <f t="shared" si="6"/>
        <v>-</v>
      </c>
      <c r="S74" s="276" t="str">
        <f>IF(COUNTIF('Relação de CVs CUMPRIDAS'!$C$14:$D$1912,E74)&gt;0,"PAGO","-")</f>
        <v>PAGO</v>
      </c>
      <c r="T74" s="128" t="str">
        <f>IF(S74="pago",IF(COUNTIF('Relação de CVs CUMPRIDAS'!$G:$G,L74)&gt;0,"CHECAR","-"),"-")</f>
        <v>-</v>
      </c>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655"/>
      <c r="IA74" s="655"/>
    </row>
    <row r="75" spans="1:235" s="701" customFormat="1" ht="22.5" customHeight="1" x14ac:dyDescent="0.2">
      <c r="A75" s="596">
        <v>64</v>
      </c>
      <c r="B75" s="606" t="s">
        <v>2581</v>
      </c>
      <c r="C75" s="612" t="s">
        <v>2966</v>
      </c>
      <c r="D75" s="619">
        <v>43216</v>
      </c>
      <c r="E75" s="612" t="s">
        <v>3206</v>
      </c>
      <c r="F75" s="626" t="s">
        <v>3207</v>
      </c>
      <c r="G75" s="619">
        <v>43192</v>
      </c>
      <c r="H75" s="361" t="s">
        <v>27</v>
      </c>
      <c r="I75" s="483">
        <v>260378.79</v>
      </c>
      <c r="J75" s="453"/>
      <c r="K75" s="453"/>
      <c r="L75" s="459">
        <f>I75-K75</f>
        <v>260378.79</v>
      </c>
      <c r="M75" s="453"/>
      <c r="N75" s="317">
        <f t="shared" si="5"/>
        <v>260378.79</v>
      </c>
      <c r="O75" s="300"/>
      <c r="P75" s="298" t="s">
        <v>2961</v>
      </c>
      <c r="Q75" s="298" t="s">
        <v>2643</v>
      </c>
      <c r="R75" s="276" t="str">
        <f t="shared" si="6"/>
        <v>-</v>
      </c>
      <c r="S75" s="276" t="str">
        <f>IF(COUNTIF('Relação de CVs CUMPRIDAS'!$C$14:$D$1912,E75)&gt;0,"PAGO","-")</f>
        <v>-</v>
      </c>
      <c r="T75" s="128" t="str">
        <f>IF(S75="pago",IF(COUNTIF('Relação de CVs CUMPRIDAS'!$G:$G,L75)&gt;0,"CHECAR","-"),"-")</f>
        <v>-</v>
      </c>
      <c r="U75" s="702"/>
      <c r="V75" s="702"/>
      <c r="W75" s="702"/>
      <c r="X75" s="702"/>
      <c r="Y75" s="702"/>
      <c r="Z75" s="702"/>
      <c r="AA75" s="702"/>
      <c r="AB75" s="702"/>
      <c r="AC75" s="702"/>
      <c r="AD75" s="702"/>
      <c r="AE75" s="702"/>
      <c r="AF75" s="702"/>
      <c r="AG75" s="702"/>
      <c r="AH75" s="702"/>
      <c r="AI75" s="702"/>
      <c r="AJ75" s="702"/>
      <c r="AK75" s="702"/>
      <c r="AL75" s="702"/>
      <c r="AM75" s="702"/>
      <c r="AN75" s="702"/>
      <c r="AO75" s="702"/>
      <c r="AP75" s="702"/>
      <c r="AQ75" s="702"/>
      <c r="AR75" s="702"/>
      <c r="AS75" s="702"/>
      <c r="AT75" s="702"/>
      <c r="AU75" s="702"/>
      <c r="AV75" s="702"/>
      <c r="AW75" s="702"/>
      <c r="AX75" s="702"/>
      <c r="AY75" s="702"/>
      <c r="AZ75" s="702"/>
      <c r="BA75" s="702"/>
      <c r="BB75" s="702"/>
      <c r="BC75" s="702"/>
      <c r="BD75" s="702"/>
      <c r="BE75" s="702"/>
      <c r="BF75" s="702"/>
      <c r="BG75" s="702"/>
      <c r="BH75" s="702"/>
      <c r="BI75" s="702"/>
      <c r="BJ75" s="702"/>
      <c r="BK75" s="702"/>
      <c r="BL75" s="702"/>
      <c r="BM75" s="702"/>
      <c r="BN75" s="702"/>
      <c r="BO75" s="702"/>
      <c r="BP75" s="702"/>
      <c r="BQ75" s="702"/>
      <c r="BR75" s="702"/>
      <c r="BS75" s="702"/>
      <c r="BT75" s="702"/>
      <c r="BU75" s="702"/>
      <c r="BV75" s="702"/>
      <c r="BW75" s="702"/>
      <c r="BX75" s="702"/>
      <c r="BY75" s="702"/>
      <c r="BZ75" s="702"/>
      <c r="CA75" s="702"/>
      <c r="CB75" s="702"/>
      <c r="CC75" s="702"/>
      <c r="CD75" s="702"/>
      <c r="CE75" s="702"/>
      <c r="CF75" s="702"/>
      <c r="CG75" s="702"/>
      <c r="CH75" s="702"/>
      <c r="CI75" s="702"/>
      <c r="CJ75" s="702"/>
      <c r="CK75" s="702"/>
      <c r="CL75" s="702"/>
      <c r="CM75" s="702"/>
      <c r="CN75" s="702"/>
      <c r="CO75" s="702"/>
      <c r="CP75" s="702"/>
      <c r="CQ75" s="702"/>
      <c r="CR75" s="702"/>
      <c r="CS75" s="702"/>
      <c r="CT75" s="702"/>
      <c r="CU75" s="702"/>
      <c r="CV75" s="702"/>
      <c r="CW75" s="702"/>
      <c r="CX75" s="702"/>
      <c r="CY75" s="702"/>
      <c r="CZ75" s="702"/>
      <c r="DA75" s="702"/>
      <c r="DB75" s="702"/>
      <c r="DC75" s="702"/>
      <c r="DD75" s="702"/>
      <c r="DE75" s="702"/>
      <c r="DF75" s="702"/>
      <c r="DG75" s="702"/>
      <c r="DH75" s="702"/>
      <c r="DI75" s="702"/>
      <c r="DJ75" s="702"/>
      <c r="DK75" s="702"/>
      <c r="DL75" s="702"/>
      <c r="DM75" s="702"/>
      <c r="DN75" s="702"/>
      <c r="DO75" s="702"/>
      <c r="DP75" s="702"/>
      <c r="DQ75" s="702"/>
      <c r="DR75" s="702"/>
      <c r="DS75" s="702"/>
      <c r="DT75" s="702"/>
      <c r="DU75" s="702"/>
      <c r="DV75" s="702"/>
      <c r="DW75" s="702"/>
      <c r="DX75" s="702"/>
      <c r="DY75" s="702"/>
      <c r="DZ75" s="702"/>
      <c r="EA75" s="702"/>
      <c r="EB75" s="702"/>
      <c r="EC75" s="702"/>
      <c r="ED75" s="702"/>
      <c r="EE75" s="702"/>
      <c r="EF75" s="702"/>
      <c r="EG75" s="702"/>
      <c r="EH75" s="702"/>
      <c r="EI75" s="702"/>
      <c r="EJ75" s="702"/>
      <c r="EK75" s="702"/>
      <c r="EL75" s="702"/>
      <c r="EM75" s="702"/>
      <c r="EN75" s="702"/>
      <c r="EO75" s="702"/>
      <c r="EP75" s="702"/>
      <c r="EQ75" s="702"/>
      <c r="ER75" s="702"/>
      <c r="ES75" s="702"/>
      <c r="ET75" s="702"/>
      <c r="EU75" s="702"/>
      <c r="EV75" s="702"/>
      <c r="EW75" s="702"/>
      <c r="EX75" s="702"/>
      <c r="EY75" s="702"/>
      <c r="EZ75" s="702"/>
      <c r="FA75" s="702"/>
      <c r="FB75" s="702"/>
      <c r="FC75" s="702"/>
      <c r="FD75" s="702"/>
      <c r="FE75" s="702"/>
      <c r="FF75" s="702"/>
      <c r="FG75" s="702"/>
      <c r="FH75" s="702"/>
      <c r="FI75" s="702"/>
      <c r="FJ75" s="702"/>
      <c r="FK75" s="702"/>
      <c r="FL75" s="702"/>
      <c r="FM75" s="702"/>
      <c r="FN75" s="702"/>
      <c r="FO75" s="702"/>
      <c r="FP75" s="702"/>
      <c r="FQ75" s="702"/>
      <c r="FR75" s="702"/>
      <c r="FS75" s="702"/>
      <c r="FT75" s="702"/>
      <c r="FU75" s="702"/>
      <c r="FV75" s="702"/>
      <c r="FW75" s="702"/>
      <c r="FX75" s="702"/>
      <c r="FY75" s="702"/>
      <c r="FZ75" s="702"/>
      <c r="GA75" s="702"/>
      <c r="GB75" s="702"/>
      <c r="GC75" s="702"/>
      <c r="GD75" s="702"/>
      <c r="GE75" s="702"/>
      <c r="GF75" s="702"/>
      <c r="GG75" s="702"/>
      <c r="GH75" s="702"/>
      <c r="GI75" s="702"/>
      <c r="GJ75" s="702"/>
      <c r="GK75" s="702"/>
      <c r="GL75" s="702"/>
      <c r="GM75" s="702"/>
      <c r="GN75" s="702"/>
      <c r="GO75" s="702"/>
      <c r="GP75" s="702"/>
      <c r="GQ75" s="702"/>
      <c r="GR75" s="702"/>
      <c r="GS75" s="702"/>
      <c r="GT75" s="702"/>
      <c r="GU75" s="702"/>
      <c r="GV75" s="702"/>
      <c r="GW75" s="702"/>
      <c r="GX75" s="702"/>
      <c r="GY75" s="702"/>
      <c r="GZ75" s="702"/>
      <c r="HA75" s="702"/>
      <c r="HB75" s="702"/>
      <c r="HC75" s="702"/>
      <c r="HD75" s="702"/>
      <c r="HE75" s="702"/>
      <c r="HF75" s="702"/>
      <c r="HG75" s="702"/>
      <c r="HH75" s="702"/>
      <c r="HI75" s="702"/>
      <c r="HJ75" s="702"/>
      <c r="HK75" s="702"/>
      <c r="HL75" s="702"/>
      <c r="HM75" s="702"/>
      <c r="HN75" s="702"/>
      <c r="HO75" s="702"/>
      <c r="HP75" s="702"/>
      <c r="HQ75" s="702"/>
      <c r="HR75" s="702"/>
      <c r="HS75" s="702"/>
      <c r="HT75" s="702"/>
      <c r="HU75" s="702"/>
      <c r="HV75" s="702"/>
      <c r="HW75" s="702"/>
      <c r="HX75" s="702"/>
      <c r="HY75" s="702"/>
      <c r="HZ75" s="655"/>
      <c r="IA75" s="655"/>
    </row>
    <row r="76" spans="1:235" s="701" customFormat="1" ht="22.5" customHeight="1" x14ac:dyDescent="0.2">
      <c r="A76" s="596">
        <v>65</v>
      </c>
      <c r="B76" s="598" t="s">
        <v>2581</v>
      </c>
      <c r="C76" s="598" t="s">
        <v>2570</v>
      </c>
      <c r="D76" s="615">
        <v>43236</v>
      </c>
      <c r="E76" s="622" t="s">
        <v>690</v>
      </c>
      <c r="F76" s="647" t="s">
        <v>3356</v>
      </c>
      <c r="G76" s="576">
        <v>43199</v>
      </c>
      <c r="H76" s="361" t="s">
        <v>27</v>
      </c>
      <c r="I76" s="483">
        <v>123215.16</v>
      </c>
      <c r="J76" s="453"/>
      <c r="K76" s="453"/>
      <c r="L76" s="459">
        <v>123215.16</v>
      </c>
      <c r="M76" s="453"/>
      <c r="N76" s="317">
        <f t="shared" si="5"/>
        <v>123215.16</v>
      </c>
      <c r="O76" s="634"/>
      <c r="P76" s="298" t="s">
        <v>2726</v>
      </c>
      <c r="Q76" s="298" t="s">
        <v>3357</v>
      </c>
      <c r="R76" s="276" t="str">
        <f t="shared" si="6"/>
        <v>-</v>
      </c>
      <c r="S76" s="276" t="str">
        <f>IF(COUNTIF('Relação de CVs CUMPRIDAS'!$C$14:$D$1912,E76)&gt;0,"PAGO","-")</f>
        <v>PAGO</v>
      </c>
      <c r="T76" s="128" t="str">
        <f>IF(S76="pago",IF(COUNTIF('Relação de CVs CUMPRIDAS'!$G:$G,L76)&gt;0,"CHECAR","-"),"-")</f>
        <v>-</v>
      </c>
      <c r="U76" s="140"/>
      <c r="V76" s="140"/>
      <c r="W76" s="140"/>
      <c r="X76" s="140"/>
      <c r="Y76" s="140"/>
      <c r="Z76" s="140"/>
      <c r="AA76" s="140"/>
      <c r="AB76" s="140"/>
      <c r="AC76" s="140"/>
      <c r="AD76" s="140"/>
      <c r="AE76" s="140"/>
      <c r="AF76" s="140"/>
      <c r="AG76" s="140"/>
      <c r="AH76" s="140"/>
      <c r="AI76" s="140"/>
      <c r="AJ76" s="140"/>
      <c r="AK76" s="140"/>
      <c r="AL76" s="140"/>
      <c r="AM76" s="140"/>
      <c r="AN76" s="140"/>
      <c r="AO76" s="140"/>
      <c r="AP76" s="140"/>
      <c r="AQ76" s="140"/>
      <c r="AR76" s="140"/>
      <c r="AS76" s="140"/>
      <c r="AT76" s="140"/>
      <c r="AU76" s="140"/>
      <c r="AV76" s="140"/>
      <c r="AW76" s="140"/>
      <c r="AX76" s="140"/>
      <c r="AY76" s="140"/>
      <c r="AZ76" s="140"/>
      <c r="BA76" s="140"/>
      <c r="BB76" s="140"/>
      <c r="BC76" s="140"/>
      <c r="BD76" s="140"/>
      <c r="BE76" s="140"/>
      <c r="BF76" s="140"/>
      <c r="BG76" s="140"/>
      <c r="BH76" s="140"/>
      <c r="BI76" s="140"/>
      <c r="BJ76" s="140"/>
      <c r="BK76" s="140"/>
      <c r="BL76" s="140"/>
      <c r="BM76" s="140"/>
      <c r="BN76" s="140"/>
      <c r="BO76" s="140"/>
      <c r="BP76" s="140"/>
      <c r="BQ76" s="140"/>
      <c r="BR76" s="140"/>
      <c r="BS76" s="140"/>
      <c r="BT76" s="140"/>
      <c r="BU76" s="140"/>
      <c r="BV76" s="140"/>
      <c r="BW76" s="140"/>
      <c r="BX76" s="140"/>
      <c r="BY76" s="140"/>
      <c r="BZ76" s="140"/>
      <c r="CA76" s="140"/>
      <c r="CB76" s="140"/>
      <c r="CC76" s="140"/>
      <c r="CD76" s="140"/>
      <c r="CE76" s="140"/>
      <c r="CF76" s="140"/>
      <c r="CG76" s="140"/>
      <c r="CH76" s="140"/>
      <c r="CI76" s="140"/>
      <c r="CJ76" s="140"/>
      <c r="CK76" s="140"/>
      <c r="CL76" s="140"/>
      <c r="CM76" s="140"/>
      <c r="CN76" s="140"/>
      <c r="CO76" s="140"/>
      <c r="CP76" s="140"/>
      <c r="CQ76" s="140"/>
      <c r="CR76" s="140"/>
      <c r="CS76" s="140"/>
      <c r="CT76" s="140"/>
      <c r="CU76" s="140"/>
      <c r="CV76" s="140"/>
      <c r="CW76" s="140"/>
      <c r="CX76" s="140"/>
      <c r="CY76" s="140"/>
      <c r="CZ76" s="140"/>
      <c r="DA76" s="140"/>
      <c r="DB76" s="140"/>
      <c r="DC76" s="140"/>
      <c r="DD76" s="140"/>
      <c r="DE76" s="140"/>
      <c r="DF76" s="140"/>
      <c r="DG76" s="140"/>
      <c r="DH76" s="140"/>
      <c r="DI76" s="140"/>
      <c r="DJ76" s="140"/>
      <c r="DK76" s="140"/>
      <c r="DL76" s="140"/>
      <c r="DM76" s="140"/>
      <c r="DN76" s="140"/>
      <c r="DO76" s="140"/>
      <c r="DP76" s="140"/>
      <c r="DQ76" s="140"/>
      <c r="DR76" s="140"/>
      <c r="DS76" s="140"/>
      <c r="DT76" s="140"/>
      <c r="DU76" s="140"/>
      <c r="DV76" s="140"/>
      <c r="DW76" s="140"/>
      <c r="DX76" s="140"/>
      <c r="DY76" s="140"/>
      <c r="DZ76" s="140"/>
      <c r="EA76" s="140"/>
      <c r="EB76" s="140"/>
      <c r="EC76" s="140"/>
      <c r="ED76" s="140"/>
      <c r="EE76" s="140"/>
      <c r="EF76" s="140"/>
      <c r="EG76" s="140"/>
      <c r="EH76" s="140"/>
      <c r="EI76" s="140"/>
      <c r="EJ76" s="140"/>
      <c r="EK76" s="140"/>
      <c r="EL76" s="140"/>
      <c r="EM76" s="140"/>
      <c r="EN76" s="140"/>
      <c r="EO76" s="140"/>
      <c r="EP76" s="140"/>
      <c r="EQ76" s="140"/>
      <c r="ER76" s="140"/>
      <c r="ES76" s="140"/>
      <c r="ET76" s="140"/>
      <c r="EU76" s="140"/>
      <c r="EV76" s="140"/>
      <c r="EW76" s="140"/>
      <c r="EX76" s="140"/>
      <c r="EY76" s="140"/>
      <c r="EZ76" s="140"/>
      <c r="FA76" s="140"/>
      <c r="FB76" s="140"/>
      <c r="FC76" s="140"/>
      <c r="FD76" s="140"/>
      <c r="FE76" s="140"/>
      <c r="FF76" s="140"/>
      <c r="FG76" s="140"/>
      <c r="FH76" s="140"/>
      <c r="FI76" s="140"/>
      <c r="FJ76" s="140"/>
      <c r="FK76" s="140"/>
      <c r="FL76" s="140"/>
      <c r="FM76" s="140"/>
      <c r="FN76" s="140"/>
      <c r="FO76" s="140"/>
      <c r="FP76" s="140"/>
      <c r="FQ76" s="140"/>
      <c r="FR76" s="140"/>
      <c r="FS76" s="140"/>
      <c r="FT76" s="140"/>
      <c r="FU76" s="140"/>
      <c r="FV76" s="140"/>
      <c r="FW76" s="140"/>
      <c r="FX76" s="140"/>
      <c r="FY76" s="140"/>
      <c r="FZ76" s="140"/>
      <c r="GA76" s="140"/>
      <c r="GB76" s="140"/>
      <c r="GC76" s="140"/>
      <c r="GD76" s="140"/>
      <c r="GE76" s="140"/>
      <c r="GF76" s="140"/>
      <c r="GG76" s="140"/>
      <c r="GH76" s="140"/>
      <c r="GI76" s="140"/>
      <c r="GJ76" s="140"/>
      <c r="GK76" s="140"/>
      <c r="GL76" s="140"/>
      <c r="GM76" s="140"/>
      <c r="GN76" s="140"/>
      <c r="GO76" s="140"/>
      <c r="GP76" s="140"/>
      <c r="GQ76" s="140"/>
      <c r="GR76" s="140"/>
      <c r="GS76" s="140"/>
      <c r="GT76" s="140"/>
      <c r="GU76" s="140"/>
      <c r="GV76" s="140"/>
      <c r="GW76" s="140"/>
      <c r="GX76" s="140"/>
      <c r="GY76" s="140"/>
      <c r="GZ76" s="140"/>
      <c r="HA76" s="140"/>
      <c r="HB76" s="140"/>
      <c r="HC76" s="140"/>
      <c r="HD76" s="140"/>
      <c r="HE76" s="140"/>
      <c r="HF76" s="140"/>
      <c r="HG76" s="140"/>
      <c r="HH76" s="140"/>
      <c r="HI76" s="140"/>
      <c r="HJ76" s="140"/>
      <c r="HK76" s="140"/>
      <c r="HL76" s="140"/>
      <c r="HM76" s="140"/>
      <c r="HN76" s="140"/>
      <c r="HO76" s="140"/>
      <c r="HP76" s="140"/>
      <c r="HQ76" s="140"/>
      <c r="HR76" s="140"/>
      <c r="HS76" s="140"/>
      <c r="HT76" s="140"/>
      <c r="HU76" s="140"/>
      <c r="HV76" s="140"/>
      <c r="HW76" s="140"/>
      <c r="HX76" s="140"/>
      <c r="HY76" s="140"/>
    </row>
    <row r="77" spans="1:235" s="701" customFormat="1" ht="22.5" x14ac:dyDescent="0.2">
      <c r="A77" s="596">
        <v>66</v>
      </c>
      <c r="B77" s="606" t="s">
        <v>2581</v>
      </c>
      <c r="C77" s="609" t="s">
        <v>3238</v>
      </c>
      <c r="D77" s="618">
        <v>43200</v>
      </c>
      <c r="E77" s="612" t="s">
        <v>3237</v>
      </c>
      <c r="F77" s="625" t="s">
        <v>3236</v>
      </c>
      <c r="G77" s="618">
        <v>43200</v>
      </c>
      <c r="H77" s="361" t="s">
        <v>27</v>
      </c>
      <c r="I77" s="483">
        <v>36220.160000000003</v>
      </c>
      <c r="J77" s="453"/>
      <c r="K77" s="453"/>
      <c r="L77" s="459">
        <f>I77-J77</f>
        <v>36220.160000000003</v>
      </c>
      <c r="M77" s="453"/>
      <c r="N77" s="317">
        <f t="shared" si="5"/>
        <v>36220.160000000003</v>
      </c>
      <c r="O77" s="300"/>
      <c r="P77" s="298" t="s">
        <v>2726</v>
      </c>
      <c r="Q77" s="298" t="s">
        <v>3239</v>
      </c>
      <c r="R77" s="276" t="str">
        <f t="shared" si="6"/>
        <v>-</v>
      </c>
      <c r="S77" s="276" t="str">
        <f>IF(COUNTIF('Relação de CVs CUMPRIDAS'!$C$14:$D$1912,E77)&gt;0,"PAGO","-")</f>
        <v>-</v>
      </c>
      <c r="T77" s="128" t="str">
        <f>IF(S77="pago",IF(COUNTIF('Relação de CVs CUMPRIDAS'!$G:$G,L77)&gt;0,"CHECAR","-"),"-")</f>
        <v>-</v>
      </c>
      <c r="U77" s="655"/>
      <c r="V77" s="655"/>
      <c r="W77" s="655"/>
      <c r="X77" s="655"/>
      <c r="Y77" s="655"/>
      <c r="Z77" s="655"/>
      <c r="AA77" s="655"/>
      <c r="AB77" s="655"/>
      <c r="AC77" s="655"/>
      <c r="AD77" s="655"/>
      <c r="AE77" s="655"/>
      <c r="AF77" s="655"/>
      <c r="AG77" s="655"/>
      <c r="AH77" s="655"/>
      <c r="AI77" s="655"/>
      <c r="AJ77" s="655"/>
      <c r="AK77" s="655"/>
      <c r="AL77" s="655"/>
      <c r="AM77" s="655"/>
      <c r="AN77" s="655"/>
      <c r="AO77" s="655"/>
      <c r="AP77" s="655"/>
      <c r="AQ77" s="655"/>
      <c r="AR77" s="655"/>
      <c r="AS77" s="655"/>
      <c r="AT77" s="655"/>
      <c r="AU77" s="655"/>
      <c r="AV77" s="655"/>
      <c r="AW77" s="655"/>
      <c r="AX77" s="655"/>
      <c r="AY77" s="655"/>
      <c r="AZ77" s="655"/>
      <c r="BA77" s="655"/>
      <c r="BB77" s="655"/>
      <c r="BC77" s="655"/>
      <c r="BD77" s="655"/>
      <c r="BE77" s="655"/>
      <c r="BF77" s="655"/>
      <c r="BG77" s="655"/>
      <c r="BH77" s="655"/>
      <c r="BI77" s="655"/>
      <c r="BJ77" s="655"/>
      <c r="BK77" s="655"/>
      <c r="BL77" s="655"/>
      <c r="BM77" s="655"/>
      <c r="BN77" s="655"/>
      <c r="BO77" s="655"/>
      <c r="BP77" s="655"/>
      <c r="BQ77" s="655"/>
      <c r="BR77" s="655"/>
      <c r="BS77" s="655"/>
      <c r="BT77" s="655"/>
      <c r="BU77" s="655"/>
      <c r="BV77" s="655"/>
      <c r="BW77" s="655"/>
      <c r="BX77" s="655"/>
      <c r="BY77" s="655"/>
      <c r="BZ77" s="655"/>
      <c r="CA77" s="655"/>
      <c r="CB77" s="655"/>
      <c r="CC77" s="655"/>
      <c r="CD77" s="655"/>
      <c r="CE77" s="655"/>
      <c r="CF77" s="655"/>
      <c r="CG77" s="655"/>
      <c r="CH77" s="655"/>
      <c r="CI77" s="655"/>
      <c r="CJ77" s="655"/>
      <c r="CK77" s="655"/>
      <c r="CL77" s="655"/>
      <c r="CM77" s="655"/>
      <c r="CN77" s="655"/>
      <c r="CO77" s="655"/>
      <c r="CP77" s="655"/>
      <c r="CQ77" s="655"/>
      <c r="CR77" s="655"/>
      <c r="CS77" s="655"/>
      <c r="CT77" s="655"/>
      <c r="CU77" s="655"/>
      <c r="CV77" s="655"/>
      <c r="CW77" s="655"/>
      <c r="CX77" s="655"/>
      <c r="CY77" s="655"/>
      <c r="CZ77" s="655"/>
      <c r="DA77" s="655"/>
      <c r="DB77" s="655"/>
      <c r="DC77" s="655"/>
      <c r="DD77" s="655"/>
      <c r="DE77" s="655"/>
      <c r="DF77" s="655"/>
      <c r="DG77" s="655"/>
      <c r="DH77" s="655"/>
      <c r="DI77" s="655"/>
      <c r="DJ77" s="655"/>
      <c r="DK77" s="655"/>
      <c r="DL77" s="655"/>
      <c r="DM77" s="655"/>
      <c r="DN77" s="655"/>
      <c r="DO77" s="655"/>
      <c r="DP77" s="655"/>
      <c r="DQ77" s="655"/>
      <c r="DR77" s="655"/>
      <c r="DS77" s="655"/>
      <c r="DT77" s="655"/>
      <c r="DU77" s="655"/>
      <c r="DV77" s="655"/>
      <c r="DW77" s="655"/>
      <c r="DX77" s="655"/>
      <c r="DY77" s="655"/>
      <c r="DZ77" s="655"/>
      <c r="EA77" s="655"/>
      <c r="EB77" s="655"/>
      <c r="EC77" s="655"/>
      <c r="ED77" s="655"/>
      <c r="EE77" s="655"/>
      <c r="EF77" s="655"/>
      <c r="EG77" s="655"/>
      <c r="EH77" s="655"/>
      <c r="EI77" s="655"/>
      <c r="EJ77" s="655"/>
      <c r="EK77" s="655"/>
      <c r="EL77" s="655"/>
      <c r="EM77" s="655"/>
      <c r="EN77" s="655"/>
      <c r="EO77" s="655"/>
      <c r="EP77" s="655"/>
      <c r="EQ77" s="655"/>
      <c r="ER77" s="655"/>
      <c r="ES77" s="655"/>
      <c r="ET77" s="655"/>
      <c r="EU77" s="655"/>
      <c r="EV77" s="655"/>
      <c r="EW77" s="655"/>
      <c r="EX77" s="655"/>
      <c r="EY77" s="655"/>
      <c r="EZ77" s="655"/>
      <c r="FA77" s="655"/>
      <c r="FB77" s="655"/>
      <c r="FC77" s="655"/>
      <c r="FD77" s="655"/>
      <c r="FE77" s="655"/>
      <c r="FF77" s="655"/>
      <c r="FG77" s="655"/>
      <c r="FH77" s="655"/>
      <c r="FI77" s="655"/>
      <c r="FJ77" s="655"/>
      <c r="FK77" s="655"/>
      <c r="FL77" s="655"/>
      <c r="FM77" s="655"/>
      <c r="FN77" s="655"/>
      <c r="FO77" s="655"/>
      <c r="FP77" s="655"/>
      <c r="FQ77" s="655"/>
      <c r="FR77" s="655"/>
      <c r="FS77" s="655"/>
      <c r="FT77" s="655"/>
      <c r="FU77" s="655"/>
      <c r="FV77" s="655"/>
      <c r="FW77" s="655"/>
      <c r="FX77" s="655"/>
      <c r="FY77" s="655"/>
      <c r="FZ77" s="655"/>
      <c r="GA77" s="655"/>
      <c r="GB77" s="655"/>
      <c r="GC77" s="655"/>
      <c r="GD77" s="655"/>
      <c r="GE77" s="655"/>
      <c r="GF77" s="655"/>
      <c r="GG77" s="655"/>
      <c r="GH77" s="655"/>
      <c r="GI77" s="655"/>
      <c r="GJ77" s="655"/>
      <c r="GK77" s="655"/>
      <c r="GL77" s="655"/>
      <c r="GM77" s="655"/>
      <c r="GN77" s="655"/>
      <c r="GO77" s="655"/>
      <c r="GP77" s="655"/>
      <c r="GQ77" s="655"/>
      <c r="GR77" s="655"/>
      <c r="GS77" s="655"/>
      <c r="GT77" s="655"/>
      <c r="GU77" s="655"/>
      <c r="GV77" s="655"/>
      <c r="GW77" s="655"/>
      <c r="GX77" s="655"/>
      <c r="GY77" s="655"/>
      <c r="GZ77" s="655"/>
      <c r="HA77" s="655"/>
      <c r="HB77" s="655"/>
      <c r="HC77" s="655"/>
      <c r="HD77" s="655"/>
      <c r="HE77" s="655"/>
      <c r="HF77" s="655"/>
      <c r="HG77" s="655"/>
      <c r="HH77" s="655"/>
      <c r="HI77" s="655"/>
      <c r="HJ77" s="655"/>
      <c r="HK77" s="655"/>
      <c r="HL77" s="655"/>
      <c r="HM77" s="655"/>
      <c r="HN77" s="655"/>
      <c r="HO77" s="655"/>
      <c r="HP77" s="655"/>
      <c r="HQ77" s="655"/>
      <c r="HR77" s="655"/>
      <c r="HS77" s="655"/>
      <c r="HT77" s="655"/>
      <c r="HU77" s="655"/>
      <c r="HV77" s="655"/>
      <c r="HW77" s="655"/>
      <c r="HX77" s="655"/>
      <c r="HY77" s="655"/>
    </row>
    <row r="78" spans="1:235" s="701" customFormat="1" ht="22.5" customHeight="1" x14ac:dyDescent="0.2">
      <c r="A78" s="596">
        <v>67</v>
      </c>
      <c r="B78" s="604"/>
      <c r="C78" s="609" t="s">
        <v>3249</v>
      </c>
      <c r="D78" s="618">
        <v>43151</v>
      </c>
      <c r="E78" s="612" t="s">
        <v>2507</v>
      </c>
      <c r="F78" s="625" t="s">
        <v>3250</v>
      </c>
      <c r="G78" s="618">
        <v>43201</v>
      </c>
      <c r="H78" s="361" t="s">
        <v>27</v>
      </c>
      <c r="I78" s="483">
        <v>340418.4</v>
      </c>
      <c r="J78" s="453"/>
      <c r="K78" s="453"/>
      <c r="L78" s="459">
        <f>I78-J78</f>
        <v>340418.4</v>
      </c>
      <c r="M78" s="453"/>
      <c r="N78" s="317">
        <f t="shared" si="5"/>
        <v>340418.4</v>
      </c>
      <c r="O78" s="300" t="s">
        <v>3257</v>
      </c>
      <c r="P78" s="298" t="s">
        <v>3251</v>
      </c>
      <c r="Q78" s="298" t="s">
        <v>2643</v>
      </c>
      <c r="R78" s="276" t="str">
        <f t="shared" si="6"/>
        <v>-</v>
      </c>
      <c r="S78" s="276" t="str">
        <f>IF(COUNTIF('Relação de CVs CUMPRIDAS'!$C$14:$D$1912,E78)&gt;0,"PAGO","-")</f>
        <v>PAGO</v>
      </c>
      <c r="T78" s="128" t="str">
        <f>IF(S78="pago",IF(COUNTIF('Relação de CVs CUMPRIDAS'!$G:$G,L78)&gt;0,"CHECAR","-"),"-")</f>
        <v>-</v>
      </c>
      <c r="U78" s="227"/>
      <c r="V78" s="227"/>
      <c r="W78" s="227"/>
      <c r="X78" s="227"/>
      <c r="Y78" s="227"/>
      <c r="Z78" s="227"/>
      <c r="AA78" s="227"/>
      <c r="AB78" s="227"/>
      <c r="AC78" s="227"/>
      <c r="AD78" s="227"/>
      <c r="AE78" s="227"/>
      <c r="AF78" s="227"/>
      <c r="AG78" s="227"/>
      <c r="AH78" s="227"/>
      <c r="AI78" s="227"/>
      <c r="AJ78" s="227"/>
      <c r="AK78" s="227"/>
      <c r="AL78" s="227"/>
      <c r="AM78" s="227"/>
      <c r="AN78" s="227"/>
      <c r="AO78" s="227"/>
      <c r="AP78" s="227"/>
      <c r="AQ78" s="227"/>
      <c r="AR78" s="227"/>
      <c r="AS78" s="227"/>
      <c r="AT78" s="227"/>
      <c r="AU78" s="227"/>
      <c r="AV78" s="227"/>
      <c r="AW78" s="227"/>
      <c r="AX78" s="227"/>
      <c r="AY78" s="227"/>
      <c r="AZ78" s="227"/>
      <c r="BA78" s="227"/>
      <c r="BB78" s="227"/>
      <c r="BC78" s="227"/>
      <c r="BD78" s="227"/>
      <c r="BE78" s="227"/>
      <c r="BF78" s="227"/>
      <c r="BG78" s="227"/>
      <c r="BH78" s="227"/>
      <c r="BI78" s="227"/>
      <c r="BJ78" s="227"/>
      <c r="BK78" s="227"/>
      <c r="BL78" s="227"/>
      <c r="BM78" s="227"/>
      <c r="BN78" s="227"/>
      <c r="BO78" s="227"/>
      <c r="BP78" s="227"/>
      <c r="BQ78" s="227"/>
      <c r="BR78" s="227"/>
      <c r="BS78" s="227"/>
      <c r="BT78" s="227"/>
      <c r="BU78" s="227"/>
      <c r="BV78" s="227"/>
      <c r="BW78" s="227"/>
      <c r="BX78" s="227"/>
      <c r="BY78" s="227"/>
      <c r="BZ78" s="227"/>
      <c r="CA78" s="227"/>
      <c r="CB78" s="227"/>
      <c r="CC78" s="227"/>
      <c r="CD78" s="227"/>
      <c r="CE78" s="227"/>
      <c r="CF78" s="227"/>
      <c r="CG78" s="227"/>
      <c r="CH78" s="227"/>
      <c r="CI78" s="227"/>
      <c r="CJ78" s="227"/>
      <c r="CK78" s="227"/>
      <c r="CL78" s="227"/>
      <c r="CM78" s="227"/>
      <c r="CN78" s="227"/>
      <c r="CO78" s="227"/>
      <c r="CP78" s="227"/>
      <c r="CQ78" s="227"/>
      <c r="CR78" s="227"/>
      <c r="CS78" s="227"/>
      <c r="CT78" s="227"/>
      <c r="CU78" s="227"/>
      <c r="CV78" s="227"/>
      <c r="CW78" s="227"/>
      <c r="CX78" s="227"/>
      <c r="CY78" s="227"/>
      <c r="CZ78" s="227"/>
      <c r="DA78" s="227"/>
      <c r="DB78" s="227"/>
      <c r="DC78" s="227"/>
      <c r="DD78" s="227"/>
      <c r="DE78" s="227"/>
      <c r="DF78" s="227"/>
      <c r="DG78" s="227"/>
      <c r="DH78" s="227"/>
      <c r="DI78" s="227"/>
      <c r="DJ78" s="227"/>
      <c r="DK78" s="227"/>
      <c r="DL78" s="227"/>
      <c r="DM78" s="227"/>
      <c r="DN78" s="227"/>
      <c r="DO78" s="227"/>
      <c r="DP78" s="227"/>
      <c r="DQ78" s="227"/>
      <c r="DR78" s="227"/>
      <c r="DS78" s="227"/>
      <c r="DT78" s="227"/>
      <c r="DU78" s="227"/>
      <c r="DV78" s="227"/>
      <c r="DW78" s="227"/>
      <c r="DX78" s="227"/>
      <c r="DY78" s="227"/>
      <c r="DZ78" s="227"/>
      <c r="EA78" s="227"/>
      <c r="EB78" s="227"/>
      <c r="EC78" s="227"/>
      <c r="ED78" s="227"/>
      <c r="EE78" s="227"/>
      <c r="EF78" s="227"/>
      <c r="EG78" s="227"/>
      <c r="EH78" s="227"/>
      <c r="EI78" s="227"/>
      <c r="EJ78" s="227"/>
      <c r="EK78" s="227"/>
      <c r="EL78" s="227"/>
      <c r="EM78" s="227"/>
      <c r="EN78" s="227"/>
      <c r="EO78" s="227"/>
      <c r="EP78" s="227"/>
      <c r="EQ78" s="227"/>
      <c r="ER78" s="227"/>
      <c r="ES78" s="227"/>
      <c r="ET78" s="227"/>
      <c r="EU78" s="227"/>
      <c r="EV78" s="227"/>
      <c r="EW78" s="227"/>
      <c r="EX78" s="227"/>
      <c r="EY78" s="227"/>
      <c r="EZ78" s="227"/>
      <c r="FA78" s="227"/>
      <c r="FB78" s="227"/>
      <c r="FC78" s="227"/>
      <c r="FD78" s="227"/>
      <c r="FE78" s="227"/>
      <c r="FF78" s="227"/>
      <c r="FG78" s="227"/>
      <c r="FH78" s="227"/>
      <c r="FI78" s="227"/>
      <c r="FJ78" s="227"/>
      <c r="FK78" s="227"/>
      <c r="FL78" s="227"/>
      <c r="FM78" s="227"/>
      <c r="FN78" s="227"/>
      <c r="FO78" s="227"/>
      <c r="FP78" s="227"/>
      <c r="FQ78" s="227"/>
      <c r="FR78" s="227"/>
      <c r="FS78" s="227"/>
      <c r="FT78" s="227"/>
      <c r="FU78" s="227"/>
      <c r="FV78" s="227"/>
      <c r="FW78" s="227"/>
      <c r="FX78" s="227"/>
      <c r="FY78" s="227"/>
      <c r="FZ78" s="227"/>
      <c r="GA78" s="227"/>
      <c r="GB78" s="227"/>
      <c r="GC78" s="227"/>
      <c r="GD78" s="227"/>
      <c r="GE78" s="227"/>
      <c r="GF78" s="227"/>
      <c r="GG78" s="227"/>
      <c r="GH78" s="227"/>
      <c r="GI78" s="227"/>
      <c r="GJ78" s="227"/>
      <c r="GK78" s="227"/>
      <c r="GL78" s="227"/>
      <c r="GM78" s="227"/>
      <c r="GN78" s="227"/>
      <c r="GO78" s="227"/>
      <c r="GP78" s="227"/>
      <c r="GQ78" s="227"/>
      <c r="GR78" s="227"/>
      <c r="GS78" s="227"/>
      <c r="GT78" s="227"/>
      <c r="GU78" s="227"/>
      <c r="GV78" s="227"/>
      <c r="GW78" s="227"/>
      <c r="GX78" s="227"/>
      <c r="GY78" s="227"/>
      <c r="GZ78" s="227"/>
      <c r="HA78" s="227"/>
      <c r="HB78" s="227"/>
      <c r="HC78" s="227"/>
      <c r="HD78" s="227"/>
      <c r="HE78" s="227"/>
      <c r="HF78" s="227"/>
      <c r="HG78" s="227"/>
      <c r="HH78" s="227"/>
      <c r="HI78" s="227"/>
      <c r="HJ78" s="227"/>
      <c r="HK78" s="227"/>
      <c r="HL78" s="227"/>
      <c r="HM78" s="227"/>
      <c r="HN78" s="227"/>
      <c r="HO78" s="227"/>
      <c r="HP78" s="227"/>
      <c r="HQ78" s="227"/>
      <c r="HR78" s="227"/>
      <c r="HS78" s="227"/>
      <c r="HT78" s="227"/>
      <c r="HU78" s="227"/>
      <c r="HV78" s="227"/>
      <c r="HW78" s="227"/>
      <c r="HX78" s="227"/>
      <c r="HY78" s="227"/>
    </row>
    <row r="79" spans="1:235" s="701" customFormat="1" ht="22.5" customHeight="1" x14ac:dyDescent="0.2">
      <c r="A79" s="596">
        <v>68</v>
      </c>
      <c r="B79" s="590" t="s">
        <v>2581</v>
      </c>
      <c r="C79" s="590" t="s">
        <v>2468</v>
      </c>
      <c r="D79" s="615">
        <v>43231</v>
      </c>
      <c r="E79" s="590" t="s">
        <v>3378</v>
      </c>
      <c r="F79" s="591" t="s">
        <v>3379</v>
      </c>
      <c r="G79" s="576">
        <v>43202</v>
      </c>
      <c r="H79" s="361" t="s">
        <v>27</v>
      </c>
      <c r="I79" s="483">
        <v>283954.8</v>
      </c>
      <c r="J79" s="453"/>
      <c r="K79" s="453"/>
      <c r="L79" s="459">
        <v>283954.8</v>
      </c>
      <c r="M79" s="453"/>
      <c r="N79" s="317">
        <f t="shared" si="5"/>
        <v>283954.8</v>
      </c>
      <c r="O79" s="587"/>
      <c r="P79" s="298" t="s">
        <v>3340</v>
      </c>
      <c r="Q79" s="298" t="s">
        <v>3380</v>
      </c>
      <c r="R79" s="276" t="str">
        <f t="shared" si="6"/>
        <v>-</v>
      </c>
      <c r="S79" s="276" t="str">
        <f>IF(COUNTIF('Relação de CVs CUMPRIDAS'!$C$14:$D$1912,E79)&gt;0,"PAGO","-")</f>
        <v>-</v>
      </c>
      <c r="T79" s="128" t="str">
        <f>IF(S79="pago",IF(COUNTIF('Relação de CVs CUMPRIDAS'!$G:$G,L79)&gt;0,"CHECAR","-"),"-")</f>
        <v>-</v>
      </c>
      <c r="U79" s="702"/>
      <c r="V79" s="702"/>
      <c r="W79" s="702"/>
      <c r="X79" s="702"/>
      <c r="Y79" s="702"/>
      <c r="Z79" s="702"/>
      <c r="AA79" s="702"/>
      <c r="AB79" s="702"/>
      <c r="AC79" s="702"/>
      <c r="AD79" s="702"/>
      <c r="AE79" s="702"/>
      <c r="AF79" s="702"/>
      <c r="AG79" s="702"/>
      <c r="AH79" s="702"/>
      <c r="AI79" s="702"/>
      <c r="AJ79" s="702"/>
      <c r="AK79" s="702"/>
      <c r="AL79" s="702"/>
      <c r="AM79" s="702"/>
      <c r="AN79" s="702"/>
      <c r="AO79" s="702"/>
      <c r="AP79" s="702"/>
      <c r="AQ79" s="702"/>
      <c r="AR79" s="702"/>
      <c r="AS79" s="702"/>
      <c r="AT79" s="702"/>
      <c r="AU79" s="702"/>
      <c r="AV79" s="702"/>
      <c r="AW79" s="702"/>
      <c r="AX79" s="702"/>
      <c r="AY79" s="702"/>
      <c r="AZ79" s="702"/>
      <c r="BA79" s="702"/>
      <c r="BB79" s="702"/>
      <c r="BC79" s="702"/>
      <c r="BD79" s="702"/>
      <c r="BE79" s="702"/>
      <c r="BF79" s="702"/>
      <c r="BG79" s="702"/>
      <c r="BH79" s="702"/>
      <c r="BI79" s="702"/>
      <c r="BJ79" s="702"/>
      <c r="BK79" s="702"/>
      <c r="BL79" s="702"/>
      <c r="BM79" s="702"/>
      <c r="BN79" s="702"/>
      <c r="BO79" s="702"/>
      <c r="BP79" s="702"/>
      <c r="BQ79" s="702"/>
      <c r="BR79" s="702"/>
      <c r="BS79" s="702"/>
      <c r="BT79" s="702"/>
      <c r="BU79" s="702"/>
      <c r="BV79" s="702"/>
      <c r="BW79" s="702"/>
      <c r="BX79" s="702"/>
      <c r="BY79" s="702"/>
      <c r="BZ79" s="702"/>
      <c r="CA79" s="702"/>
      <c r="CB79" s="702"/>
      <c r="CC79" s="702"/>
      <c r="CD79" s="702"/>
      <c r="CE79" s="702"/>
      <c r="CF79" s="702"/>
      <c r="CG79" s="702"/>
      <c r="CH79" s="702"/>
      <c r="CI79" s="702"/>
      <c r="CJ79" s="702"/>
      <c r="CK79" s="702"/>
      <c r="CL79" s="702"/>
      <c r="CM79" s="702"/>
      <c r="CN79" s="702"/>
      <c r="CO79" s="702"/>
      <c r="CP79" s="702"/>
      <c r="CQ79" s="702"/>
      <c r="CR79" s="702"/>
      <c r="CS79" s="702"/>
      <c r="CT79" s="702"/>
      <c r="CU79" s="702"/>
      <c r="CV79" s="702"/>
      <c r="CW79" s="702"/>
      <c r="CX79" s="702"/>
      <c r="CY79" s="702"/>
      <c r="CZ79" s="702"/>
      <c r="DA79" s="702"/>
      <c r="DB79" s="702"/>
      <c r="DC79" s="702"/>
      <c r="DD79" s="702"/>
      <c r="DE79" s="702"/>
      <c r="DF79" s="702"/>
      <c r="DG79" s="702"/>
      <c r="DH79" s="702"/>
      <c r="DI79" s="702"/>
      <c r="DJ79" s="702"/>
      <c r="DK79" s="702"/>
      <c r="DL79" s="702"/>
      <c r="DM79" s="702"/>
      <c r="DN79" s="702"/>
      <c r="DO79" s="702"/>
      <c r="DP79" s="702"/>
      <c r="DQ79" s="702"/>
      <c r="DR79" s="702"/>
      <c r="DS79" s="702"/>
      <c r="DT79" s="702"/>
      <c r="DU79" s="702"/>
      <c r="DV79" s="702"/>
      <c r="DW79" s="702"/>
      <c r="DX79" s="702"/>
      <c r="DY79" s="702"/>
      <c r="DZ79" s="702"/>
      <c r="EA79" s="702"/>
      <c r="EB79" s="702"/>
      <c r="EC79" s="702"/>
      <c r="ED79" s="702"/>
      <c r="EE79" s="702"/>
      <c r="EF79" s="702"/>
      <c r="EG79" s="702"/>
      <c r="EH79" s="702"/>
      <c r="EI79" s="702"/>
      <c r="EJ79" s="702"/>
      <c r="EK79" s="702"/>
      <c r="EL79" s="702"/>
      <c r="EM79" s="702"/>
      <c r="EN79" s="702"/>
      <c r="EO79" s="702"/>
      <c r="EP79" s="702"/>
      <c r="EQ79" s="702"/>
      <c r="ER79" s="702"/>
      <c r="ES79" s="702"/>
      <c r="ET79" s="702"/>
      <c r="EU79" s="702"/>
      <c r="EV79" s="702"/>
      <c r="EW79" s="702"/>
      <c r="EX79" s="702"/>
      <c r="EY79" s="702"/>
      <c r="EZ79" s="702"/>
      <c r="FA79" s="702"/>
      <c r="FB79" s="702"/>
      <c r="FC79" s="702"/>
      <c r="FD79" s="702"/>
      <c r="FE79" s="702"/>
      <c r="FF79" s="702"/>
      <c r="FG79" s="702"/>
      <c r="FH79" s="702"/>
      <c r="FI79" s="702"/>
      <c r="FJ79" s="702"/>
      <c r="FK79" s="702"/>
      <c r="FL79" s="702"/>
      <c r="FM79" s="702"/>
      <c r="FN79" s="702"/>
      <c r="FO79" s="702"/>
      <c r="FP79" s="702"/>
      <c r="FQ79" s="702"/>
      <c r="FR79" s="702"/>
      <c r="FS79" s="702"/>
      <c r="FT79" s="702"/>
      <c r="FU79" s="702"/>
      <c r="FV79" s="702"/>
      <c r="FW79" s="702"/>
      <c r="FX79" s="702"/>
      <c r="FY79" s="702"/>
      <c r="FZ79" s="702"/>
      <c r="GA79" s="702"/>
      <c r="GB79" s="702"/>
      <c r="GC79" s="702"/>
      <c r="GD79" s="702"/>
      <c r="GE79" s="702"/>
      <c r="GF79" s="702"/>
      <c r="GG79" s="702"/>
      <c r="GH79" s="702"/>
      <c r="GI79" s="702"/>
      <c r="GJ79" s="702"/>
      <c r="GK79" s="702"/>
      <c r="GL79" s="702"/>
      <c r="GM79" s="702"/>
      <c r="GN79" s="702"/>
      <c r="GO79" s="702"/>
      <c r="GP79" s="702"/>
      <c r="GQ79" s="702"/>
      <c r="GR79" s="702"/>
      <c r="GS79" s="702"/>
      <c r="GT79" s="702"/>
      <c r="GU79" s="702"/>
      <c r="GV79" s="702"/>
      <c r="GW79" s="702"/>
      <c r="GX79" s="702"/>
      <c r="GY79" s="702"/>
      <c r="GZ79" s="702"/>
      <c r="HA79" s="702"/>
      <c r="HB79" s="702"/>
      <c r="HC79" s="702"/>
      <c r="HD79" s="702"/>
      <c r="HE79" s="702"/>
      <c r="HF79" s="702"/>
      <c r="HG79" s="702"/>
      <c r="HH79" s="702"/>
      <c r="HI79" s="702"/>
      <c r="HJ79" s="702"/>
      <c r="HK79" s="702"/>
      <c r="HL79" s="702"/>
      <c r="HM79" s="702"/>
      <c r="HN79" s="702"/>
      <c r="HO79" s="702"/>
      <c r="HP79" s="702"/>
      <c r="HQ79" s="702"/>
      <c r="HR79" s="702"/>
      <c r="HS79" s="702"/>
      <c r="HT79" s="702"/>
      <c r="HU79" s="702"/>
      <c r="HV79" s="702"/>
      <c r="HW79" s="702"/>
      <c r="HX79" s="702"/>
      <c r="HY79" s="702"/>
    </row>
    <row r="80" spans="1:235" s="703" customFormat="1" ht="45" customHeight="1" x14ac:dyDescent="0.2">
      <c r="A80" s="596">
        <v>69</v>
      </c>
      <c r="B80" s="598" t="s">
        <v>2581</v>
      </c>
      <c r="C80" s="580" t="s">
        <v>2748</v>
      </c>
      <c r="D80" s="581">
        <v>43241</v>
      </c>
      <c r="E80" s="582" t="s">
        <v>3349</v>
      </c>
      <c r="F80" s="652" t="s">
        <v>3350</v>
      </c>
      <c r="G80" s="576">
        <v>43207</v>
      </c>
      <c r="H80" s="361" t="s">
        <v>27</v>
      </c>
      <c r="I80" s="483">
        <v>218346.32</v>
      </c>
      <c r="J80" s="453"/>
      <c r="K80" s="453"/>
      <c r="L80" s="459">
        <v>218346.32</v>
      </c>
      <c r="M80" s="453"/>
      <c r="N80" s="317">
        <f t="shared" si="5"/>
        <v>218346.32</v>
      </c>
      <c r="O80" s="634"/>
      <c r="P80" s="635" t="s">
        <v>3351</v>
      </c>
      <c r="Q80" s="635" t="s">
        <v>2643</v>
      </c>
      <c r="R80" s="276" t="str">
        <f t="shared" si="6"/>
        <v>-</v>
      </c>
      <c r="S80" s="276" t="str">
        <f>IF(COUNTIF('Relação de CVs CUMPRIDAS'!$C$14:$D$1912,E80)&gt;0,"PAGO","-")</f>
        <v>-</v>
      </c>
      <c r="T80" s="128" t="str">
        <f>IF(S80="pago",IF(COUNTIF('Relação de CVs CUMPRIDAS'!$G:$G,L80)&gt;0,"CHECAR","-"),"-")</f>
        <v>-</v>
      </c>
      <c r="U80" s="701"/>
      <c r="V80" s="701"/>
      <c r="W80" s="701"/>
      <c r="X80" s="701"/>
      <c r="Y80" s="701"/>
      <c r="Z80" s="701"/>
      <c r="AA80" s="701"/>
      <c r="AB80" s="701"/>
      <c r="AC80" s="701"/>
      <c r="AD80" s="701"/>
      <c r="AE80" s="701"/>
      <c r="AF80" s="701"/>
      <c r="AG80" s="701"/>
      <c r="AH80" s="701"/>
      <c r="AI80" s="701"/>
      <c r="AJ80" s="701"/>
      <c r="AK80" s="701"/>
      <c r="AL80" s="701"/>
      <c r="AM80" s="701"/>
      <c r="AN80" s="701"/>
      <c r="AO80" s="701"/>
      <c r="AP80" s="701"/>
      <c r="AQ80" s="701"/>
      <c r="AR80" s="701"/>
      <c r="AS80" s="701"/>
      <c r="AT80" s="701"/>
      <c r="AU80" s="701"/>
      <c r="AV80" s="701"/>
      <c r="AW80" s="701"/>
      <c r="AX80" s="701"/>
      <c r="AY80" s="701"/>
      <c r="AZ80" s="701"/>
      <c r="BA80" s="701"/>
      <c r="BB80" s="701"/>
      <c r="BC80" s="701"/>
      <c r="BD80" s="701"/>
      <c r="BE80" s="701"/>
      <c r="BF80" s="701"/>
      <c r="BG80" s="701"/>
      <c r="BH80" s="701"/>
      <c r="BI80" s="701"/>
      <c r="BJ80" s="701"/>
      <c r="BK80" s="701"/>
      <c r="BL80" s="701"/>
      <c r="BM80" s="701"/>
      <c r="BN80" s="701"/>
      <c r="BO80" s="701"/>
      <c r="BP80" s="701"/>
      <c r="BQ80" s="701"/>
      <c r="BR80" s="701"/>
      <c r="BS80" s="701"/>
      <c r="BT80" s="701"/>
      <c r="BU80" s="701"/>
      <c r="BV80" s="701"/>
      <c r="BW80" s="701"/>
      <c r="BX80" s="701"/>
      <c r="BY80" s="701"/>
      <c r="BZ80" s="701"/>
      <c r="CA80" s="701"/>
      <c r="CB80" s="701"/>
      <c r="CC80" s="701"/>
      <c r="CD80" s="701"/>
      <c r="CE80" s="701"/>
      <c r="CF80" s="701"/>
      <c r="CG80" s="701"/>
      <c r="CH80" s="701"/>
      <c r="CI80" s="701"/>
      <c r="CJ80" s="701"/>
      <c r="CK80" s="701"/>
      <c r="CL80" s="701"/>
      <c r="CM80" s="701"/>
      <c r="CN80" s="701"/>
      <c r="CO80" s="701"/>
      <c r="CP80" s="701"/>
      <c r="CQ80" s="701"/>
      <c r="CR80" s="701"/>
      <c r="CS80" s="701"/>
      <c r="CT80" s="701"/>
      <c r="CU80" s="701"/>
      <c r="CV80" s="701"/>
      <c r="CW80" s="701"/>
      <c r="CX80" s="701"/>
      <c r="CY80" s="701"/>
      <c r="CZ80" s="701"/>
      <c r="DA80" s="701"/>
      <c r="DB80" s="701"/>
      <c r="DC80" s="701"/>
      <c r="DD80" s="701"/>
      <c r="DE80" s="701"/>
      <c r="DF80" s="701"/>
      <c r="DG80" s="701"/>
      <c r="DH80" s="701"/>
      <c r="DI80" s="701"/>
      <c r="DJ80" s="701"/>
      <c r="DK80" s="701"/>
      <c r="DL80" s="701"/>
      <c r="DM80" s="701"/>
      <c r="DN80" s="701"/>
      <c r="DO80" s="701"/>
      <c r="DP80" s="701"/>
      <c r="DQ80" s="701"/>
      <c r="DR80" s="701"/>
      <c r="DS80" s="701"/>
      <c r="DT80" s="701"/>
      <c r="DU80" s="701"/>
      <c r="DV80" s="701"/>
      <c r="DW80" s="701"/>
      <c r="DX80" s="701"/>
      <c r="DY80" s="701"/>
      <c r="DZ80" s="701"/>
      <c r="EA80" s="701"/>
      <c r="EB80" s="701"/>
      <c r="EC80" s="701"/>
      <c r="ED80" s="701"/>
      <c r="EE80" s="701"/>
      <c r="EF80" s="701"/>
      <c r="EG80" s="701"/>
      <c r="EH80" s="701"/>
      <c r="EI80" s="701"/>
      <c r="EJ80" s="701"/>
      <c r="EK80" s="701"/>
      <c r="EL80" s="701"/>
      <c r="EM80" s="701"/>
      <c r="EN80" s="701"/>
      <c r="EO80" s="701"/>
      <c r="EP80" s="701"/>
      <c r="EQ80" s="701"/>
      <c r="ER80" s="701"/>
      <c r="ES80" s="701"/>
      <c r="ET80" s="701"/>
      <c r="EU80" s="701"/>
      <c r="EV80" s="701"/>
      <c r="EW80" s="701"/>
      <c r="EX80" s="701"/>
      <c r="EY80" s="701"/>
      <c r="EZ80" s="701"/>
      <c r="FA80" s="701"/>
      <c r="FB80" s="701"/>
      <c r="FC80" s="701"/>
      <c r="FD80" s="701"/>
      <c r="FE80" s="701"/>
      <c r="FF80" s="701"/>
      <c r="FG80" s="701"/>
      <c r="FH80" s="701"/>
      <c r="FI80" s="701"/>
      <c r="FJ80" s="701"/>
      <c r="FK80" s="701"/>
      <c r="FL80" s="701"/>
      <c r="FM80" s="701"/>
      <c r="FN80" s="701"/>
      <c r="FO80" s="701"/>
      <c r="FP80" s="701"/>
      <c r="FQ80" s="701"/>
      <c r="FR80" s="701"/>
      <c r="FS80" s="701"/>
      <c r="FT80" s="701"/>
      <c r="FU80" s="701"/>
      <c r="FV80" s="701"/>
      <c r="FW80" s="701"/>
      <c r="FX80" s="701"/>
      <c r="FY80" s="701"/>
      <c r="FZ80" s="701"/>
      <c r="GA80" s="701"/>
      <c r="GB80" s="701"/>
      <c r="GC80" s="701"/>
      <c r="GD80" s="701"/>
      <c r="GE80" s="701"/>
      <c r="GF80" s="701"/>
      <c r="GG80" s="701"/>
      <c r="GH80" s="701"/>
      <c r="GI80" s="701"/>
      <c r="GJ80" s="701"/>
      <c r="GK80" s="701"/>
      <c r="GL80" s="701"/>
      <c r="GM80" s="701"/>
      <c r="GN80" s="701"/>
      <c r="GO80" s="701"/>
      <c r="GP80" s="701"/>
      <c r="GQ80" s="701"/>
      <c r="GR80" s="701"/>
      <c r="GS80" s="701"/>
      <c r="GT80" s="701"/>
      <c r="GU80" s="701"/>
      <c r="GV80" s="701"/>
      <c r="GW80" s="701"/>
      <c r="GX80" s="701"/>
      <c r="GY80" s="701"/>
      <c r="GZ80" s="701"/>
      <c r="HA80" s="701"/>
      <c r="HB80" s="701"/>
      <c r="HC80" s="701"/>
      <c r="HD80" s="701"/>
      <c r="HE80" s="701"/>
      <c r="HF80" s="701"/>
      <c r="HG80" s="701"/>
      <c r="HH80" s="701"/>
      <c r="HI80" s="701"/>
      <c r="HJ80" s="701"/>
      <c r="HK80" s="701"/>
      <c r="HL80" s="701"/>
      <c r="HM80" s="701"/>
      <c r="HN80" s="701"/>
      <c r="HO80" s="701"/>
      <c r="HP80" s="701"/>
      <c r="HQ80" s="701"/>
      <c r="HR80" s="701"/>
      <c r="HS80" s="701"/>
      <c r="HT80" s="701"/>
      <c r="HU80" s="701"/>
      <c r="HV80" s="701"/>
      <c r="HW80" s="701"/>
      <c r="HX80" s="701"/>
      <c r="HY80" s="701"/>
      <c r="HZ80" s="701"/>
      <c r="IA80" s="701"/>
    </row>
    <row r="81" spans="1:235" s="703" customFormat="1" ht="22.5" x14ac:dyDescent="0.2">
      <c r="A81" s="596">
        <v>70</v>
      </c>
      <c r="B81" s="583" t="s">
        <v>2581</v>
      </c>
      <c r="C81" s="583" t="s">
        <v>2532</v>
      </c>
      <c r="D81" s="581">
        <v>43228</v>
      </c>
      <c r="E81" s="664" t="s">
        <v>3338</v>
      </c>
      <c r="F81" s="575" t="s">
        <v>3339</v>
      </c>
      <c r="G81" s="576">
        <v>43214</v>
      </c>
      <c r="H81" s="361" t="s">
        <v>27</v>
      </c>
      <c r="I81" s="483">
        <v>2089509.6</v>
      </c>
      <c r="J81" s="453"/>
      <c r="K81" s="453"/>
      <c r="L81" s="459">
        <v>2089509.6</v>
      </c>
      <c r="M81" s="453"/>
      <c r="N81" s="317">
        <f t="shared" si="5"/>
        <v>2089509.6</v>
      </c>
      <c r="O81" s="577"/>
      <c r="P81" s="578" t="s">
        <v>3340</v>
      </c>
      <c r="Q81" s="578" t="s">
        <v>3341</v>
      </c>
      <c r="R81" s="276" t="str">
        <f t="shared" si="6"/>
        <v>-</v>
      </c>
      <c r="S81" s="276" t="str">
        <f>IF(COUNTIF('Relação de CVs CUMPRIDAS'!$C$14:$D$1912,E81)&gt;0,"PAGO","-")</f>
        <v>-</v>
      </c>
      <c r="T81" s="128" t="str">
        <f>IF(S81="pago",IF(COUNTIF('Relação de CVs CUMPRIDAS'!$G:$G,L81)&gt;0,"CHECAR","-"),"-")</f>
        <v>-</v>
      </c>
      <c r="U81" s="701"/>
      <c r="V81" s="701"/>
      <c r="W81" s="701"/>
      <c r="X81" s="701"/>
      <c r="Y81" s="701"/>
      <c r="Z81" s="701"/>
      <c r="AA81" s="701"/>
      <c r="AB81" s="701"/>
      <c r="AC81" s="701"/>
      <c r="AD81" s="701"/>
      <c r="AE81" s="701"/>
      <c r="AF81" s="701"/>
      <c r="AG81" s="701"/>
      <c r="AH81" s="701"/>
      <c r="AI81" s="701"/>
      <c r="AJ81" s="701"/>
      <c r="AK81" s="701"/>
      <c r="AL81" s="701"/>
      <c r="AM81" s="701"/>
      <c r="AN81" s="701"/>
      <c r="AO81" s="701"/>
      <c r="AP81" s="701"/>
      <c r="AQ81" s="701"/>
      <c r="AR81" s="701"/>
      <c r="AS81" s="701"/>
      <c r="AT81" s="701"/>
      <c r="AU81" s="701"/>
      <c r="AV81" s="701"/>
      <c r="AW81" s="701"/>
      <c r="AX81" s="701"/>
      <c r="AY81" s="701"/>
      <c r="AZ81" s="701"/>
      <c r="BA81" s="701"/>
      <c r="BB81" s="701"/>
      <c r="BC81" s="701"/>
      <c r="BD81" s="701"/>
      <c r="BE81" s="701"/>
      <c r="BF81" s="701"/>
      <c r="BG81" s="701"/>
      <c r="BH81" s="701"/>
      <c r="BI81" s="701"/>
      <c r="BJ81" s="701"/>
      <c r="BK81" s="701"/>
      <c r="BL81" s="701"/>
      <c r="BM81" s="701"/>
      <c r="BN81" s="701"/>
      <c r="BO81" s="701"/>
      <c r="BP81" s="701"/>
      <c r="BQ81" s="701"/>
      <c r="BR81" s="701"/>
      <c r="BS81" s="701"/>
      <c r="BT81" s="701"/>
      <c r="BU81" s="701"/>
      <c r="BV81" s="701"/>
      <c r="BW81" s="701"/>
      <c r="BX81" s="701"/>
      <c r="BY81" s="701"/>
      <c r="BZ81" s="701"/>
      <c r="CA81" s="701"/>
      <c r="CB81" s="701"/>
      <c r="CC81" s="701"/>
      <c r="CD81" s="701"/>
      <c r="CE81" s="701"/>
      <c r="CF81" s="701"/>
      <c r="CG81" s="701"/>
      <c r="CH81" s="701"/>
      <c r="CI81" s="701"/>
      <c r="CJ81" s="701"/>
      <c r="CK81" s="701"/>
      <c r="CL81" s="701"/>
      <c r="CM81" s="701"/>
      <c r="CN81" s="701"/>
      <c r="CO81" s="701"/>
      <c r="CP81" s="701"/>
      <c r="CQ81" s="701"/>
      <c r="CR81" s="701"/>
      <c r="CS81" s="701"/>
      <c r="CT81" s="701"/>
      <c r="CU81" s="701"/>
      <c r="CV81" s="701"/>
      <c r="CW81" s="701"/>
      <c r="CX81" s="701"/>
      <c r="CY81" s="701"/>
      <c r="CZ81" s="701"/>
      <c r="DA81" s="701"/>
      <c r="DB81" s="701"/>
      <c r="DC81" s="701"/>
      <c r="DD81" s="701"/>
      <c r="DE81" s="701"/>
      <c r="DF81" s="701"/>
      <c r="DG81" s="701"/>
      <c r="DH81" s="701"/>
      <c r="DI81" s="701"/>
      <c r="DJ81" s="701"/>
      <c r="DK81" s="701"/>
      <c r="DL81" s="701"/>
      <c r="DM81" s="701"/>
      <c r="DN81" s="701"/>
      <c r="DO81" s="701"/>
      <c r="DP81" s="701"/>
      <c r="DQ81" s="701"/>
      <c r="DR81" s="701"/>
      <c r="DS81" s="701"/>
      <c r="DT81" s="701"/>
      <c r="DU81" s="701"/>
      <c r="DV81" s="701"/>
      <c r="DW81" s="701"/>
      <c r="DX81" s="701"/>
      <c r="DY81" s="701"/>
      <c r="DZ81" s="701"/>
      <c r="EA81" s="701"/>
      <c r="EB81" s="701"/>
      <c r="EC81" s="701"/>
      <c r="ED81" s="701"/>
      <c r="EE81" s="701"/>
      <c r="EF81" s="701"/>
      <c r="EG81" s="701"/>
      <c r="EH81" s="701"/>
      <c r="EI81" s="701"/>
      <c r="EJ81" s="701"/>
      <c r="EK81" s="701"/>
      <c r="EL81" s="701"/>
      <c r="EM81" s="701"/>
      <c r="EN81" s="701"/>
      <c r="EO81" s="701"/>
      <c r="EP81" s="701"/>
      <c r="EQ81" s="701"/>
      <c r="ER81" s="701"/>
      <c r="ES81" s="701"/>
      <c r="ET81" s="701"/>
      <c r="EU81" s="701"/>
      <c r="EV81" s="701"/>
      <c r="EW81" s="701"/>
      <c r="EX81" s="701"/>
      <c r="EY81" s="701"/>
      <c r="EZ81" s="701"/>
      <c r="FA81" s="701"/>
      <c r="FB81" s="701"/>
      <c r="FC81" s="701"/>
      <c r="FD81" s="701"/>
      <c r="FE81" s="701"/>
      <c r="FF81" s="701"/>
      <c r="FG81" s="701"/>
      <c r="FH81" s="701"/>
      <c r="FI81" s="701"/>
      <c r="FJ81" s="701"/>
      <c r="FK81" s="701"/>
      <c r="FL81" s="701"/>
      <c r="FM81" s="701"/>
      <c r="FN81" s="701"/>
      <c r="FO81" s="701"/>
      <c r="FP81" s="701"/>
      <c r="FQ81" s="701"/>
      <c r="FR81" s="701"/>
      <c r="FS81" s="701"/>
      <c r="FT81" s="701"/>
      <c r="FU81" s="701"/>
      <c r="FV81" s="701"/>
      <c r="FW81" s="701"/>
      <c r="FX81" s="701"/>
      <c r="FY81" s="701"/>
      <c r="FZ81" s="701"/>
      <c r="GA81" s="701"/>
      <c r="GB81" s="701"/>
      <c r="GC81" s="701"/>
      <c r="GD81" s="701"/>
      <c r="GE81" s="701"/>
      <c r="GF81" s="701"/>
      <c r="GG81" s="701"/>
      <c r="GH81" s="701"/>
      <c r="GI81" s="701"/>
      <c r="GJ81" s="701"/>
      <c r="GK81" s="701"/>
      <c r="GL81" s="701"/>
      <c r="GM81" s="701"/>
      <c r="GN81" s="701"/>
      <c r="GO81" s="701"/>
      <c r="GP81" s="701"/>
      <c r="GQ81" s="701"/>
      <c r="GR81" s="701"/>
      <c r="GS81" s="701"/>
      <c r="GT81" s="701"/>
      <c r="GU81" s="701"/>
      <c r="GV81" s="701"/>
      <c r="GW81" s="701"/>
      <c r="GX81" s="701"/>
      <c r="GY81" s="701"/>
      <c r="GZ81" s="701"/>
      <c r="HA81" s="701"/>
      <c r="HB81" s="701"/>
      <c r="HC81" s="701"/>
      <c r="HD81" s="701"/>
      <c r="HE81" s="701"/>
      <c r="HF81" s="701"/>
      <c r="HG81" s="701"/>
      <c r="HH81" s="701"/>
      <c r="HI81" s="701"/>
      <c r="HJ81" s="701"/>
      <c r="HK81" s="701"/>
      <c r="HL81" s="701"/>
      <c r="HM81" s="701"/>
      <c r="HN81" s="701"/>
      <c r="HO81" s="701"/>
      <c r="HP81" s="701"/>
      <c r="HQ81" s="701"/>
      <c r="HR81" s="701"/>
      <c r="HS81" s="701"/>
      <c r="HT81" s="701"/>
      <c r="HU81" s="701"/>
      <c r="HV81" s="701"/>
      <c r="HW81" s="701"/>
      <c r="HX81" s="701"/>
      <c r="HY81" s="701"/>
      <c r="HZ81" s="701"/>
      <c r="IA81" s="701"/>
    </row>
    <row r="82" spans="1:235" s="703" customFormat="1" ht="22.5" x14ac:dyDescent="0.2">
      <c r="A82" s="596">
        <v>71</v>
      </c>
      <c r="B82" s="583" t="s">
        <v>2581</v>
      </c>
      <c r="C82" s="583" t="s">
        <v>2775</v>
      </c>
      <c r="D82" s="595">
        <v>43224</v>
      </c>
      <c r="E82" s="664" t="s">
        <v>3332</v>
      </c>
      <c r="F82" s="584" t="s">
        <v>2988</v>
      </c>
      <c r="G82" s="576">
        <v>43224</v>
      </c>
      <c r="H82" s="361" t="s">
        <v>27</v>
      </c>
      <c r="I82" s="483">
        <v>746316.42</v>
      </c>
      <c r="J82" s="453"/>
      <c r="K82" s="453"/>
      <c r="L82" s="459">
        <v>746316.42</v>
      </c>
      <c r="M82" s="453" t="s">
        <v>3333</v>
      </c>
      <c r="N82" s="317">
        <f t="shared" si="5"/>
        <v>746316.42</v>
      </c>
      <c r="O82" s="577"/>
      <c r="P82" s="578" t="s">
        <v>3405</v>
      </c>
      <c r="Q82" s="578" t="s">
        <v>3334</v>
      </c>
      <c r="R82" s="276" t="str">
        <f t="shared" si="6"/>
        <v>-</v>
      </c>
      <c r="S82" s="276" t="str">
        <f>IF(COUNTIF('Relação de CVs CUMPRIDAS'!$C$14:$D$1912,E82)&gt;0,"PAGO","-")</f>
        <v>-</v>
      </c>
      <c r="T82" s="128" t="str">
        <f>IF(S82="pago",IF(COUNTIF('Relação de CVs CUMPRIDAS'!$G:$G,L82)&gt;0,"CHECAR","-"),"-")</f>
        <v>-</v>
      </c>
      <c r="U82" s="227"/>
      <c r="V82" s="227"/>
      <c r="W82" s="227"/>
      <c r="X82" s="227"/>
      <c r="Y82" s="227"/>
      <c r="Z82" s="227"/>
      <c r="AA82" s="227"/>
      <c r="AB82" s="227"/>
      <c r="AC82" s="227"/>
      <c r="AD82" s="227"/>
      <c r="AE82" s="227"/>
      <c r="AF82" s="227"/>
      <c r="AG82" s="227"/>
      <c r="AH82" s="227"/>
      <c r="AI82" s="227"/>
      <c r="AJ82" s="227"/>
      <c r="AK82" s="227"/>
      <c r="AL82" s="227"/>
      <c r="AM82" s="227"/>
      <c r="AN82" s="227"/>
      <c r="AO82" s="227"/>
      <c r="AP82" s="227"/>
      <c r="AQ82" s="227"/>
      <c r="AR82" s="227"/>
      <c r="AS82" s="227"/>
      <c r="AT82" s="227"/>
      <c r="AU82" s="227"/>
      <c r="AV82" s="227"/>
      <c r="AW82" s="227"/>
      <c r="AX82" s="227"/>
      <c r="AY82" s="227"/>
      <c r="AZ82" s="227"/>
      <c r="BA82" s="227"/>
      <c r="BB82" s="227"/>
      <c r="BC82" s="227"/>
      <c r="BD82" s="227"/>
      <c r="BE82" s="227"/>
      <c r="BF82" s="227"/>
      <c r="BG82" s="227"/>
      <c r="BH82" s="227"/>
      <c r="BI82" s="227"/>
      <c r="BJ82" s="227"/>
      <c r="BK82" s="227"/>
      <c r="BL82" s="227"/>
      <c r="BM82" s="227"/>
      <c r="BN82" s="227"/>
      <c r="BO82" s="227"/>
      <c r="BP82" s="227"/>
      <c r="BQ82" s="227"/>
      <c r="BR82" s="227"/>
      <c r="BS82" s="227"/>
      <c r="BT82" s="227"/>
      <c r="BU82" s="227"/>
      <c r="BV82" s="227"/>
      <c r="BW82" s="227"/>
      <c r="BX82" s="227"/>
      <c r="BY82" s="227"/>
      <c r="BZ82" s="227"/>
      <c r="CA82" s="227"/>
      <c r="CB82" s="227"/>
      <c r="CC82" s="227"/>
      <c r="CD82" s="227"/>
      <c r="CE82" s="227"/>
      <c r="CF82" s="227"/>
      <c r="CG82" s="227"/>
      <c r="CH82" s="227"/>
      <c r="CI82" s="227"/>
      <c r="CJ82" s="227"/>
      <c r="CK82" s="227"/>
      <c r="CL82" s="227"/>
      <c r="CM82" s="227"/>
      <c r="CN82" s="227"/>
      <c r="CO82" s="227"/>
      <c r="CP82" s="227"/>
      <c r="CQ82" s="227"/>
      <c r="CR82" s="227"/>
      <c r="CS82" s="227"/>
      <c r="CT82" s="227"/>
      <c r="CU82" s="227"/>
      <c r="CV82" s="227"/>
      <c r="CW82" s="227"/>
      <c r="CX82" s="227"/>
      <c r="CY82" s="227"/>
      <c r="CZ82" s="227"/>
      <c r="DA82" s="227"/>
      <c r="DB82" s="227"/>
      <c r="DC82" s="227"/>
      <c r="DD82" s="227"/>
      <c r="DE82" s="227"/>
      <c r="DF82" s="227"/>
      <c r="DG82" s="227"/>
      <c r="DH82" s="227"/>
      <c r="DI82" s="227"/>
      <c r="DJ82" s="227"/>
      <c r="DK82" s="227"/>
      <c r="DL82" s="227"/>
      <c r="DM82" s="227"/>
      <c r="DN82" s="227"/>
      <c r="DO82" s="227"/>
      <c r="DP82" s="227"/>
      <c r="DQ82" s="227"/>
      <c r="DR82" s="227"/>
      <c r="DS82" s="227"/>
      <c r="DT82" s="227"/>
      <c r="DU82" s="227"/>
      <c r="DV82" s="227"/>
      <c r="DW82" s="227"/>
      <c r="DX82" s="227"/>
      <c r="DY82" s="227"/>
      <c r="DZ82" s="227"/>
      <c r="EA82" s="227"/>
      <c r="EB82" s="227"/>
      <c r="EC82" s="227"/>
      <c r="ED82" s="227"/>
      <c r="EE82" s="227"/>
      <c r="EF82" s="227"/>
      <c r="EG82" s="227"/>
      <c r="EH82" s="227"/>
      <c r="EI82" s="227"/>
      <c r="EJ82" s="227"/>
      <c r="EK82" s="227"/>
      <c r="EL82" s="227"/>
      <c r="EM82" s="227"/>
      <c r="EN82" s="227"/>
      <c r="EO82" s="227"/>
      <c r="EP82" s="227"/>
      <c r="EQ82" s="227"/>
      <c r="ER82" s="227"/>
      <c r="ES82" s="227"/>
      <c r="ET82" s="227"/>
      <c r="EU82" s="227"/>
      <c r="EV82" s="227"/>
      <c r="EW82" s="227"/>
      <c r="EX82" s="227"/>
      <c r="EY82" s="227"/>
      <c r="EZ82" s="227"/>
      <c r="FA82" s="227"/>
      <c r="FB82" s="227"/>
      <c r="FC82" s="227"/>
      <c r="FD82" s="227"/>
      <c r="FE82" s="227"/>
      <c r="FF82" s="227"/>
      <c r="FG82" s="227"/>
      <c r="FH82" s="227"/>
      <c r="FI82" s="227"/>
      <c r="FJ82" s="227"/>
      <c r="FK82" s="227"/>
      <c r="FL82" s="227"/>
      <c r="FM82" s="227"/>
      <c r="FN82" s="227"/>
      <c r="FO82" s="227"/>
      <c r="FP82" s="227"/>
      <c r="FQ82" s="227"/>
      <c r="FR82" s="227"/>
      <c r="FS82" s="227"/>
      <c r="FT82" s="227"/>
      <c r="FU82" s="227"/>
      <c r="FV82" s="227"/>
      <c r="FW82" s="227"/>
      <c r="FX82" s="227"/>
      <c r="FY82" s="227"/>
      <c r="FZ82" s="227"/>
      <c r="GA82" s="227"/>
      <c r="GB82" s="227"/>
      <c r="GC82" s="227"/>
      <c r="GD82" s="227"/>
      <c r="GE82" s="227"/>
      <c r="GF82" s="227"/>
      <c r="GG82" s="227"/>
      <c r="GH82" s="227"/>
      <c r="GI82" s="227"/>
      <c r="GJ82" s="227"/>
      <c r="GK82" s="227"/>
      <c r="GL82" s="227"/>
      <c r="GM82" s="227"/>
      <c r="GN82" s="227"/>
      <c r="GO82" s="227"/>
      <c r="GP82" s="227"/>
      <c r="GQ82" s="227"/>
      <c r="GR82" s="227"/>
      <c r="GS82" s="227"/>
      <c r="GT82" s="227"/>
      <c r="GU82" s="227"/>
      <c r="GV82" s="227"/>
      <c r="GW82" s="227"/>
      <c r="GX82" s="227"/>
      <c r="GY82" s="227"/>
      <c r="GZ82" s="227"/>
      <c r="HA82" s="227"/>
      <c r="HB82" s="227"/>
      <c r="HC82" s="227"/>
      <c r="HD82" s="227"/>
      <c r="HE82" s="227"/>
      <c r="HF82" s="227"/>
      <c r="HG82" s="227"/>
      <c r="HH82" s="227"/>
      <c r="HI82" s="227"/>
      <c r="HJ82" s="227"/>
      <c r="HK82" s="227"/>
      <c r="HL82" s="227"/>
      <c r="HM82" s="227"/>
      <c r="HN82" s="227"/>
      <c r="HO82" s="227"/>
      <c r="HP82" s="227"/>
      <c r="HQ82" s="227"/>
      <c r="HR82" s="227"/>
      <c r="HS82" s="227"/>
      <c r="HT82" s="227"/>
      <c r="HU82" s="227"/>
      <c r="HV82" s="227"/>
      <c r="HW82" s="227"/>
      <c r="HX82" s="227"/>
      <c r="HY82" s="227"/>
      <c r="HZ82" s="701"/>
      <c r="IA82" s="701"/>
    </row>
    <row r="83" spans="1:235" s="703" customFormat="1" ht="22.5" customHeight="1" x14ac:dyDescent="0.2">
      <c r="A83" s="596">
        <v>72</v>
      </c>
      <c r="B83" s="586" t="s">
        <v>2581</v>
      </c>
      <c r="C83" s="586" t="s">
        <v>3371</v>
      </c>
      <c r="D83" s="581">
        <v>43262</v>
      </c>
      <c r="E83" s="586" t="s">
        <v>3372</v>
      </c>
      <c r="F83" s="667" t="s">
        <v>2249</v>
      </c>
      <c r="G83" s="576">
        <v>43228</v>
      </c>
      <c r="H83" s="361" t="s">
        <v>27</v>
      </c>
      <c r="I83" s="483">
        <v>199371.34</v>
      </c>
      <c r="J83" s="453"/>
      <c r="K83" s="453"/>
      <c r="L83" s="459">
        <v>199371.34</v>
      </c>
      <c r="M83" s="453"/>
      <c r="N83" s="317">
        <f t="shared" si="5"/>
        <v>199371.34</v>
      </c>
      <c r="O83" s="587"/>
      <c r="P83" s="588" t="s">
        <v>3373</v>
      </c>
      <c r="Q83" s="589" t="s">
        <v>3374</v>
      </c>
      <c r="R83" s="276" t="str">
        <f t="shared" si="6"/>
        <v>-</v>
      </c>
      <c r="S83" s="276" t="str">
        <f>IF(COUNTIF('Relação de CVs CUMPRIDAS'!$C$14:$D$1912,E83)&gt;0,"PAGO","-")</f>
        <v>-</v>
      </c>
      <c r="T83" s="128" t="str">
        <f>IF(S83="pago",IF(COUNTIF('Relação de CVs CUMPRIDAS'!$G:$G,L83)&gt;0,"CHECAR","-"),"-")</f>
        <v>-</v>
      </c>
      <c r="U83" s="140"/>
      <c r="V83" s="140"/>
      <c r="W83" s="140"/>
      <c r="X83" s="140"/>
      <c r="Y83" s="140"/>
      <c r="Z83" s="140"/>
      <c r="AA83" s="140"/>
      <c r="AB83" s="140"/>
      <c r="AC83" s="140"/>
      <c r="AD83" s="140"/>
      <c r="AE83" s="140"/>
      <c r="AF83" s="140"/>
      <c r="AG83" s="140"/>
      <c r="AH83" s="140"/>
      <c r="AI83" s="140"/>
      <c r="AJ83" s="140"/>
      <c r="AK83" s="140"/>
      <c r="AL83" s="140"/>
      <c r="AM83" s="140"/>
      <c r="AN83" s="140"/>
      <c r="AO83" s="140"/>
      <c r="AP83" s="140"/>
      <c r="AQ83" s="140"/>
      <c r="AR83" s="140"/>
      <c r="AS83" s="140"/>
      <c r="AT83" s="140"/>
      <c r="AU83" s="140"/>
      <c r="AV83" s="140"/>
      <c r="AW83" s="140"/>
      <c r="AX83" s="140"/>
      <c r="AY83" s="140"/>
      <c r="AZ83" s="140"/>
      <c r="BA83" s="140"/>
      <c r="BB83" s="140"/>
      <c r="BC83" s="140"/>
      <c r="BD83" s="140"/>
      <c r="BE83" s="140"/>
      <c r="BF83" s="140"/>
      <c r="BG83" s="140"/>
      <c r="BH83" s="140"/>
      <c r="BI83" s="140"/>
      <c r="BJ83" s="140"/>
      <c r="BK83" s="140"/>
      <c r="BL83" s="140"/>
      <c r="BM83" s="140"/>
      <c r="BN83" s="140"/>
      <c r="BO83" s="140"/>
      <c r="BP83" s="140"/>
      <c r="BQ83" s="140"/>
      <c r="BR83" s="140"/>
      <c r="BS83" s="140"/>
      <c r="BT83" s="140"/>
      <c r="BU83" s="140"/>
      <c r="BV83" s="140"/>
      <c r="BW83" s="140"/>
      <c r="BX83" s="140"/>
      <c r="BY83" s="140"/>
      <c r="BZ83" s="140"/>
      <c r="CA83" s="140"/>
      <c r="CB83" s="140"/>
      <c r="CC83" s="140"/>
      <c r="CD83" s="140"/>
      <c r="CE83" s="140"/>
      <c r="CF83" s="140"/>
      <c r="CG83" s="140"/>
      <c r="CH83" s="140"/>
      <c r="CI83" s="140"/>
      <c r="CJ83" s="140"/>
      <c r="CK83" s="140"/>
      <c r="CL83" s="140"/>
      <c r="CM83" s="140"/>
      <c r="CN83" s="140"/>
      <c r="CO83" s="140"/>
      <c r="CP83" s="140"/>
      <c r="CQ83" s="140"/>
      <c r="CR83" s="140"/>
      <c r="CS83" s="140"/>
      <c r="CT83" s="140"/>
      <c r="CU83" s="140"/>
      <c r="CV83" s="140"/>
      <c r="CW83" s="140"/>
      <c r="CX83" s="140"/>
      <c r="CY83" s="140"/>
      <c r="CZ83" s="140"/>
      <c r="DA83" s="140"/>
      <c r="DB83" s="140"/>
      <c r="DC83" s="140"/>
      <c r="DD83" s="140"/>
      <c r="DE83" s="140"/>
      <c r="DF83" s="140"/>
      <c r="DG83" s="140"/>
      <c r="DH83" s="140"/>
      <c r="DI83" s="140"/>
      <c r="DJ83" s="140"/>
      <c r="DK83" s="140"/>
      <c r="DL83" s="140"/>
      <c r="DM83" s="140"/>
      <c r="DN83" s="140"/>
      <c r="DO83" s="140"/>
      <c r="DP83" s="140"/>
      <c r="DQ83" s="140"/>
      <c r="DR83" s="140"/>
      <c r="DS83" s="140"/>
      <c r="DT83" s="140"/>
      <c r="DU83" s="140"/>
      <c r="DV83" s="140"/>
      <c r="DW83" s="140"/>
      <c r="DX83" s="140"/>
      <c r="DY83" s="140"/>
      <c r="DZ83" s="140"/>
      <c r="EA83" s="140"/>
      <c r="EB83" s="140"/>
      <c r="EC83" s="140"/>
      <c r="ED83" s="140"/>
      <c r="EE83" s="140"/>
      <c r="EF83" s="140"/>
      <c r="EG83" s="140"/>
      <c r="EH83" s="140"/>
      <c r="EI83" s="140"/>
      <c r="EJ83" s="140"/>
      <c r="EK83" s="140"/>
      <c r="EL83" s="140"/>
      <c r="EM83" s="140"/>
      <c r="EN83" s="140"/>
      <c r="EO83" s="140"/>
      <c r="EP83" s="140"/>
      <c r="EQ83" s="140"/>
      <c r="ER83" s="140"/>
      <c r="ES83" s="140"/>
      <c r="ET83" s="140"/>
      <c r="EU83" s="140"/>
      <c r="EV83" s="140"/>
      <c r="EW83" s="140"/>
      <c r="EX83" s="140"/>
      <c r="EY83" s="140"/>
      <c r="EZ83" s="140"/>
      <c r="FA83" s="140"/>
      <c r="FB83" s="140"/>
      <c r="FC83" s="140"/>
      <c r="FD83" s="140"/>
      <c r="FE83" s="140"/>
      <c r="FF83" s="140"/>
      <c r="FG83" s="140"/>
      <c r="FH83" s="140"/>
      <c r="FI83" s="140"/>
      <c r="FJ83" s="140"/>
      <c r="FK83" s="140"/>
      <c r="FL83" s="140"/>
      <c r="FM83" s="140"/>
      <c r="FN83" s="140"/>
      <c r="FO83" s="140"/>
      <c r="FP83" s="140"/>
      <c r="FQ83" s="140"/>
      <c r="FR83" s="140"/>
      <c r="FS83" s="140"/>
      <c r="FT83" s="140"/>
      <c r="FU83" s="140"/>
      <c r="FV83" s="140"/>
      <c r="FW83" s="140"/>
      <c r="FX83" s="140"/>
      <c r="FY83" s="140"/>
      <c r="FZ83" s="140"/>
      <c r="GA83" s="140"/>
      <c r="GB83" s="140"/>
      <c r="GC83" s="140"/>
      <c r="GD83" s="140"/>
      <c r="GE83" s="140"/>
      <c r="GF83" s="140"/>
      <c r="GG83" s="140"/>
      <c r="GH83" s="140"/>
      <c r="GI83" s="140"/>
      <c r="GJ83" s="140"/>
      <c r="GK83" s="140"/>
      <c r="GL83" s="140"/>
      <c r="GM83" s="140"/>
      <c r="GN83" s="140"/>
      <c r="GO83" s="140"/>
      <c r="GP83" s="140"/>
      <c r="GQ83" s="140"/>
      <c r="GR83" s="140"/>
      <c r="GS83" s="140"/>
      <c r="GT83" s="140"/>
      <c r="GU83" s="140"/>
      <c r="GV83" s="140"/>
      <c r="GW83" s="140"/>
      <c r="GX83" s="140"/>
      <c r="GY83" s="140"/>
      <c r="GZ83" s="140"/>
      <c r="HA83" s="140"/>
      <c r="HB83" s="140"/>
      <c r="HC83" s="140"/>
      <c r="HD83" s="140"/>
      <c r="HE83" s="140"/>
      <c r="HF83" s="140"/>
      <c r="HG83" s="140"/>
      <c r="HH83" s="140"/>
      <c r="HI83" s="140"/>
      <c r="HJ83" s="140"/>
      <c r="HK83" s="140"/>
      <c r="HL83" s="140"/>
      <c r="HM83" s="140"/>
      <c r="HN83" s="140"/>
      <c r="HO83" s="140"/>
      <c r="HP83" s="140"/>
      <c r="HQ83" s="140"/>
      <c r="HR83" s="140"/>
      <c r="HS83" s="140"/>
      <c r="HT83" s="140"/>
      <c r="HU83" s="140"/>
      <c r="HV83" s="140"/>
      <c r="HW83" s="140"/>
      <c r="HX83" s="140"/>
      <c r="HY83" s="140"/>
      <c r="HZ83" s="701"/>
      <c r="IA83" s="701"/>
    </row>
    <row r="84" spans="1:235" s="703" customFormat="1" ht="22.5" x14ac:dyDescent="0.2">
      <c r="A84" s="596">
        <v>73</v>
      </c>
      <c r="B84" s="599" t="s">
        <v>2581</v>
      </c>
      <c r="C84" s="602" t="s">
        <v>2973</v>
      </c>
      <c r="D84" s="616">
        <v>43153</v>
      </c>
      <c r="E84" s="602" t="s">
        <v>3080</v>
      </c>
      <c r="F84" s="611" t="s">
        <v>3079</v>
      </c>
      <c r="G84" s="619">
        <v>43234</v>
      </c>
      <c r="H84" s="361" t="s">
        <v>27</v>
      </c>
      <c r="I84" s="483">
        <v>1396652.07</v>
      </c>
      <c r="J84" s="453"/>
      <c r="K84" s="453"/>
      <c r="L84" s="459">
        <f>I84-K84</f>
        <v>1396652.07</v>
      </c>
      <c r="M84" s="453"/>
      <c r="N84" s="317">
        <f t="shared" si="5"/>
        <v>1396652.07</v>
      </c>
      <c r="O84" s="300" t="s">
        <v>3159</v>
      </c>
      <c r="P84" s="298" t="s">
        <v>2726</v>
      </c>
      <c r="Q84" s="298" t="s">
        <v>3081</v>
      </c>
      <c r="R84" s="276" t="str">
        <f t="shared" si="6"/>
        <v>-</v>
      </c>
      <c r="S84" s="276" t="str">
        <f>IF(COUNTIF('Relação de CVs CUMPRIDAS'!$C$14:$D$1912,E84)&gt;0,"PAGO","-")</f>
        <v>-</v>
      </c>
      <c r="T84" s="128" t="str">
        <f>IF(S84="pago",IF(COUNTIF('Relação de CVs CUMPRIDAS'!$G:$G,L84)&gt;0,"CHECAR","-"),"-")</f>
        <v>-</v>
      </c>
      <c r="U84" s="655"/>
      <c r="V84" s="655"/>
      <c r="W84" s="655"/>
      <c r="X84" s="655"/>
      <c r="Y84" s="655"/>
      <c r="Z84" s="655"/>
      <c r="AA84" s="655"/>
      <c r="AB84" s="655"/>
      <c r="AC84" s="655"/>
      <c r="AD84" s="655"/>
      <c r="AE84" s="655"/>
      <c r="AF84" s="655"/>
      <c r="AG84" s="655"/>
      <c r="AH84" s="655"/>
      <c r="AI84" s="655"/>
      <c r="AJ84" s="655"/>
      <c r="AK84" s="655"/>
      <c r="AL84" s="655"/>
      <c r="AM84" s="655"/>
      <c r="AN84" s="655"/>
      <c r="AO84" s="655"/>
      <c r="AP84" s="655"/>
      <c r="AQ84" s="655"/>
      <c r="AR84" s="655"/>
      <c r="AS84" s="655"/>
      <c r="AT84" s="655"/>
      <c r="AU84" s="655"/>
      <c r="AV84" s="655"/>
      <c r="AW84" s="655"/>
      <c r="AX84" s="655"/>
      <c r="AY84" s="655"/>
      <c r="AZ84" s="655"/>
      <c r="BA84" s="655"/>
      <c r="BB84" s="655"/>
      <c r="BC84" s="655"/>
      <c r="BD84" s="655"/>
      <c r="BE84" s="655"/>
      <c r="BF84" s="655"/>
      <c r="BG84" s="655"/>
      <c r="BH84" s="655"/>
      <c r="BI84" s="655"/>
      <c r="BJ84" s="655"/>
      <c r="BK84" s="655"/>
      <c r="BL84" s="655"/>
      <c r="BM84" s="655"/>
      <c r="BN84" s="655"/>
      <c r="BO84" s="655"/>
      <c r="BP84" s="655"/>
      <c r="BQ84" s="655"/>
      <c r="BR84" s="655"/>
      <c r="BS84" s="655"/>
      <c r="BT84" s="655"/>
      <c r="BU84" s="655"/>
      <c r="BV84" s="655"/>
      <c r="BW84" s="655"/>
      <c r="BX84" s="655"/>
      <c r="BY84" s="655"/>
      <c r="BZ84" s="655"/>
      <c r="CA84" s="655"/>
      <c r="CB84" s="655"/>
      <c r="CC84" s="655"/>
      <c r="CD84" s="655"/>
      <c r="CE84" s="655"/>
      <c r="CF84" s="655"/>
      <c r="CG84" s="655"/>
      <c r="CH84" s="655"/>
      <c r="CI84" s="655"/>
      <c r="CJ84" s="655"/>
      <c r="CK84" s="655"/>
      <c r="CL84" s="655"/>
      <c r="CM84" s="655"/>
      <c r="CN84" s="655"/>
      <c r="CO84" s="655"/>
      <c r="CP84" s="655"/>
      <c r="CQ84" s="655"/>
      <c r="CR84" s="655"/>
      <c r="CS84" s="655"/>
      <c r="CT84" s="655"/>
      <c r="CU84" s="655"/>
      <c r="CV84" s="655"/>
      <c r="CW84" s="655"/>
      <c r="CX84" s="655"/>
      <c r="CY84" s="655"/>
      <c r="CZ84" s="655"/>
      <c r="DA84" s="655"/>
      <c r="DB84" s="655"/>
      <c r="DC84" s="655"/>
      <c r="DD84" s="655"/>
      <c r="DE84" s="655"/>
      <c r="DF84" s="655"/>
      <c r="DG84" s="655"/>
      <c r="DH84" s="655"/>
      <c r="DI84" s="655"/>
      <c r="DJ84" s="655"/>
      <c r="DK84" s="655"/>
      <c r="DL84" s="655"/>
      <c r="DM84" s="655"/>
      <c r="DN84" s="655"/>
      <c r="DO84" s="655"/>
      <c r="DP84" s="655"/>
      <c r="DQ84" s="655"/>
      <c r="DR84" s="655"/>
      <c r="DS84" s="655"/>
      <c r="DT84" s="655"/>
      <c r="DU84" s="655"/>
      <c r="DV84" s="655"/>
      <c r="DW84" s="655"/>
      <c r="DX84" s="655"/>
      <c r="DY84" s="655"/>
      <c r="DZ84" s="655"/>
      <c r="EA84" s="655"/>
      <c r="EB84" s="655"/>
      <c r="EC84" s="655"/>
      <c r="ED84" s="655"/>
      <c r="EE84" s="655"/>
      <c r="EF84" s="655"/>
      <c r="EG84" s="655"/>
      <c r="EH84" s="655"/>
      <c r="EI84" s="655"/>
      <c r="EJ84" s="655"/>
      <c r="EK84" s="655"/>
      <c r="EL84" s="655"/>
      <c r="EM84" s="655"/>
      <c r="EN84" s="655"/>
      <c r="EO84" s="655"/>
      <c r="EP84" s="655"/>
      <c r="EQ84" s="655"/>
      <c r="ER84" s="655"/>
      <c r="ES84" s="655"/>
      <c r="ET84" s="655"/>
      <c r="EU84" s="655"/>
      <c r="EV84" s="655"/>
      <c r="EW84" s="655"/>
      <c r="EX84" s="655"/>
      <c r="EY84" s="655"/>
      <c r="EZ84" s="655"/>
      <c r="FA84" s="655"/>
      <c r="FB84" s="655"/>
      <c r="FC84" s="655"/>
      <c r="FD84" s="655"/>
      <c r="FE84" s="655"/>
      <c r="FF84" s="655"/>
      <c r="FG84" s="655"/>
      <c r="FH84" s="655"/>
      <c r="FI84" s="655"/>
      <c r="FJ84" s="655"/>
      <c r="FK84" s="655"/>
      <c r="FL84" s="655"/>
      <c r="FM84" s="655"/>
      <c r="FN84" s="655"/>
      <c r="FO84" s="655"/>
      <c r="FP84" s="655"/>
      <c r="FQ84" s="655"/>
      <c r="FR84" s="655"/>
      <c r="FS84" s="655"/>
      <c r="FT84" s="655"/>
      <c r="FU84" s="655"/>
      <c r="FV84" s="655"/>
      <c r="FW84" s="655"/>
      <c r="FX84" s="655"/>
      <c r="FY84" s="655"/>
      <c r="FZ84" s="655"/>
      <c r="GA84" s="655"/>
      <c r="GB84" s="655"/>
      <c r="GC84" s="655"/>
      <c r="GD84" s="655"/>
      <c r="GE84" s="655"/>
      <c r="GF84" s="655"/>
      <c r="GG84" s="655"/>
      <c r="GH84" s="655"/>
      <c r="GI84" s="655"/>
      <c r="GJ84" s="655"/>
      <c r="GK84" s="655"/>
      <c r="GL84" s="655"/>
      <c r="GM84" s="655"/>
      <c r="GN84" s="655"/>
      <c r="GO84" s="655"/>
      <c r="GP84" s="655"/>
      <c r="GQ84" s="655"/>
      <c r="GR84" s="655"/>
      <c r="GS84" s="655"/>
      <c r="GT84" s="655"/>
      <c r="GU84" s="655"/>
      <c r="GV84" s="655"/>
      <c r="GW84" s="655"/>
      <c r="GX84" s="655"/>
      <c r="GY84" s="655"/>
      <c r="GZ84" s="655"/>
      <c r="HA84" s="655"/>
      <c r="HB84" s="655"/>
      <c r="HC84" s="655"/>
      <c r="HD84" s="655"/>
      <c r="HE84" s="655"/>
      <c r="HF84" s="655"/>
      <c r="HG84" s="655"/>
      <c r="HH84" s="655"/>
      <c r="HI84" s="655"/>
      <c r="HJ84" s="655"/>
      <c r="HK84" s="655"/>
      <c r="HL84" s="655"/>
      <c r="HM84" s="655"/>
      <c r="HN84" s="655"/>
      <c r="HO84" s="655"/>
      <c r="HP84" s="655"/>
      <c r="HQ84" s="655"/>
      <c r="HR84" s="655"/>
      <c r="HS84" s="655"/>
      <c r="HT84" s="655"/>
      <c r="HU84" s="655"/>
      <c r="HV84" s="655"/>
      <c r="HW84" s="655"/>
      <c r="HX84" s="655"/>
      <c r="HY84" s="655"/>
      <c r="HZ84" s="701"/>
      <c r="IA84" s="701"/>
    </row>
    <row r="85" spans="1:235" s="703" customFormat="1" ht="22.5" customHeight="1" x14ac:dyDescent="0.2">
      <c r="A85" s="596">
        <v>74</v>
      </c>
      <c r="B85" s="648"/>
      <c r="C85" s="613" t="s">
        <v>2570</v>
      </c>
      <c r="D85" s="620">
        <v>42983</v>
      </c>
      <c r="E85" s="602" t="s">
        <v>2569</v>
      </c>
      <c r="F85" s="613" t="s">
        <v>2741</v>
      </c>
      <c r="G85" s="618">
        <v>43237</v>
      </c>
      <c r="H85" s="361" t="s">
        <v>27</v>
      </c>
      <c r="I85" s="483">
        <v>4376153.29</v>
      </c>
      <c r="J85" s="453"/>
      <c r="K85" s="453"/>
      <c r="L85" s="459">
        <f>I85-J85</f>
        <v>4376153.29</v>
      </c>
      <c r="M85" s="453"/>
      <c r="N85" s="317">
        <f t="shared" si="5"/>
        <v>4376153.29</v>
      </c>
      <c r="O85" s="300" t="s">
        <v>3252</v>
      </c>
      <c r="P85" s="298" t="s">
        <v>2742</v>
      </c>
      <c r="Q85" s="298" t="s">
        <v>2740</v>
      </c>
      <c r="R85" s="276" t="str">
        <f t="shared" si="6"/>
        <v>REPETIDO</v>
      </c>
      <c r="S85" s="276" t="str">
        <f>IF(COUNTIF('Relação de CVs CUMPRIDAS'!$C$14:$D$1912,E85)&gt;0,"PAGO","-")</f>
        <v>-</v>
      </c>
      <c r="T85" s="128" t="str">
        <f>IF(S85="pago",IF(COUNTIF('Relação de CVs CUMPRIDAS'!$G:$G,L85)&gt;0,"CHECAR","-"),"-")</f>
        <v>-</v>
      </c>
      <c r="U85" s="702"/>
      <c r="V85" s="702"/>
      <c r="W85" s="702"/>
      <c r="X85" s="702"/>
      <c r="Y85" s="702"/>
      <c r="Z85" s="702"/>
      <c r="AA85" s="702"/>
      <c r="AB85" s="702"/>
      <c r="AC85" s="702"/>
      <c r="AD85" s="702"/>
      <c r="AE85" s="702"/>
      <c r="AF85" s="702"/>
      <c r="AG85" s="702"/>
      <c r="AH85" s="702"/>
      <c r="AI85" s="702"/>
      <c r="AJ85" s="702"/>
      <c r="AK85" s="702"/>
      <c r="AL85" s="702"/>
      <c r="AM85" s="702"/>
      <c r="AN85" s="702"/>
      <c r="AO85" s="702"/>
      <c r="AP85" s="702"/>
      <c r="AQ85" s="702"/>
      <c r="AR85" s="702"/>
      <c r="AS85" s="702"/>
      <c r="AT85" s="702"/>
      <c r="AU85" s="702"/>
      <c r="AV85" s="702"/>
      <c r="AW85" s="702"/>
      <c r="AX85" s="702"/>
      <c r="AY85" s="702"/>
      <c r="AZ85" s="702"/>
      <c r="BA85" s="702"/>
      <c r="BB85" s="702"/>
      <c r="BC85" s="702"/>
      <c r="BD85" s="702"/>
      <c r="BE85" s="702"/>
      <c r="BF85" s="702"/>
      <c r="BG85" s="702"/>
      <c r="BH85" s="702"/>
      <c r="BI85" s="702"/>
      <c r="BJ85" s="702"/>
      <c r="BK85" s="702"/>
      <c r="BL85" s="702"/>
      <c r="BM85" s="702"/>
      <c r="BN85" s="702"/>
      <c r="BO85" s="702"/>
      <c r="BP85" s="702"/>
      <c r="BQ85" s="702"/>
      <c r="BR85" s="702"/>
      <c r="BS85" s="702"/>
      <c r="BT85" s="702"/>
      <c r="BU85" s="702"/>
      <c r="BV85" s="702"/>
      <c r="BW85" s="702"/>
      <c r="BX85" s="702"/>
      <c r="BY85" s="702"/>
      <c r="BZ85" s="702"/>
      <c r="CA85" s="702"/>
      <c r="CB85" s="702"/>
      <c r="CC85" s="702"/>
      <c r="CD85" s="702"/>
      <c r="CE85" s="702"/>
      <c r="CF85" s="702"/>
      <c r="CG85" s="702"/>
      <c r="CH85" s="702"/>
      <c r="CI85" s="702"/>
      <c r="CJ85" s="702"/>
      <c r="CK85" s="702"/>
      <c r="CL85" s="702"/>
      <c r="CM85" s="702"/>
      <c r="CN85" s="702"/>
      <c r="CO85" s="702"/>
      <c r="CP85" s="702"/>
      <c r="CQ85" s="702"/>
      <c r="CR85" s="702"/>
      <c r="CS85" s="702"/>
      <c r="CT85" s="702"/>
      <c r="CU85" s="702"/>
      <c r="CV85" s="702"/>
      <c r="CW85" s="702"/>
      <c r="CX85" s="702"/>
      <c r="CY85" s="702"/>
      <c r="CZ85" s="702"/>
      <c r="DA85" s="702"/>
      <c r="DB85" s="702"/>
      <c r="DC85" s="702"/>
      <c r="DD85" s="702"/>
      <c r="DE85" s="702"/>
      <c r="DF85" s="702"/>
      <c r="DG85" s="702"/>
      <c r="DH85" s="702"/>
      <c r="DI85" s="702"/>
      <c r="DJ85" s="702"/>
      <c r="DK85" s="702"/>
      <c r="DL85" s="702"/>
      <c r="DM85" s="702"/>
      <c r="DN85" s="702"/>
      <c r="DO85" s="702"/>
      <c r="DP85" s="702"/>
      <c r="DQ85" s="702"/>
      <c r="DR85" s="702"/>
      <c r="DS85" s="702"/>
      <c r="DT85" s="702"/>
      <c r="DU85" s="702"/>
      <c r="DV85" s="702"/>
      <c r="DW85" s="702"/>
      <c r="DX85" s="702"/>
      <c r="DY85" s="702"/>
      <c r="DZ85" s="702"/>
      <c r="EA85" s="702"/>
      <c r="EB85" s="702"/>
      <c r="EC85" s="702"/>
      <c r="ED85" s="702"/>
      <c r="EE85" s="702"/>
      <c r="EF85" s="702"/>
      <c r="EG85" s="702"/>
      <c r="EH85" s="702"/>
      <c r="EI85" s="702"/>
      <c r="EJ85" s="702"/>
      <c r="EK85" s="702"/>
      <c r="EL85" s="702"/>
      <c r="EM85" s="702"/>
      <c r="EN85" s="702"/>
      <c r="EO85" s="702"/>
      <c r="EP85" s="702"/>
      <c r="EQ85" s="702"/>
      <c r="ER85" s="702"/>
      <c r="ES85" s="702"/>
      <c r="ET85" s="702"/>
      <c r="EU85" s="702"/>
      <c r="EV85" s="702"/>
      <c r="EW85" s="702"/>
      <c r="EX85" s="702"/>
      <c r="EY85" s="702"/>
      <c r="EZ85" s="702"/>
      <c r="FA85" s="702"/>
      <c r="FB85" s="702"/>
      <c r="FC85" s="702"/>
      <c r="FD85" s="702"/>
      <c r="FE85" s="702"/>
      <c r="FF85" s="702"/>
      <c r="FG85" s="702"/>
      <c r="FH85" s="702"/>
      <c r="FI85" s="702"/>
      <c r="FJ85" s="702"/>
      <c r="FK85" s="702"/>
      <c r="FL85" s="702"/>
      <c r="FM85" s="702"/>
      <c r="FN85" s="702"/>
      <c r="FO85" s="702"/>
      <c r="FP85" s="702"/>
      <c r="FQ85" s="702"/>
      <c r="FR85" s="702"/>
      <c r="FS85" s="702"/>
      <c r="FT85" s="702"/>
      <c r="FU85" s="702"/>
      <c r="FV85" s="702"/>
      <c r="FW85" s="702"/>
      <c r="FX85" s="702"/>
      <c r="FY85" s="702"/>
      <c r="FZ85" s="702"/>
      <c r="GA85" s="702"/>
      <c r="GB85" s="702"/>
      <c r="GC85" s="702"/>
      <c r="GD85" s="702"/>
      <c r="GE85" s="702"/>
      <c r="GF85" s="702"/>
      <c r="GG85" s="702"/>
      <c r="GH85" s="702"/>
      <c r="GI85" s="702"/>
      <c r="GJ85" s="702"/>
      <c r="GK85" s="702"/>
      <c r="GL85" s="702"/>
      <c r="GM85" s="702"/>
      <c r="GN85" s="702"/>
      <c r="GO85" s="702"/>
      <c r="GP85" s="702"/>
      <c r="GQ85" s="702"/>
      <c r="GR85" s="702"/>
      <c r="GS85" s="702"/>
      <c r="GT85" s="702"/>
      <c r="GU85" s="702"/>
      <c r="GV85" s="702"/>
      <c r="GW85" s="702"/>
      <c r="GX85" s="702"/>
      <c r="GY85" s="702"/>
      <c r="GZ85" s="702"/>
      <c r="HA85" s="702"/>
      <c r="HB85" s="702"/>
      <c r="HC85" s="702"/>
      <c r="HD85" s="702"/>
      <c r="HE85" s="702"/>
      <c r="HF85" s="702"/>
      <c r="HG85" s="702"/>
      <c r="HH85" s="702"/>
      <c r="HI85" s="702"/>
      <c r="HJ85" s="702"/>
      <c r="HK85" s="702"/>
      <c r="HL85" s="702"/>
      <c r="HM85" s="702"/>
      <c r="HN85" s="702"/>
      <c r="HO85" s="702"/>
      <c r="HP85" s="702"/>
      <c r="HQ85" s="702"/>
      <c r="HR85" s="702"/>
      <c r="HS85" s="702"/>
      <c r="HT85" s="702"/>
      <c r="HU85" s="702"/>
      <c r="HV85" s="702"/>
      <c r="HW85" s="702"/>
      <c r="HX85" s="702"/>
      <c r="HY85" s="702"/>
    </row>
    <row r="86" spans="1:235" s="703" customFormat="1" ht="22.5" x14ac:dyDescent="0.2">
      <c r="A86" s="596">
        <v>75</v>
      </c>
      <c r="B86" s="580" t="s">
        <v>2581</v>
      </c>
      <c r="C86" s="580" t="s">
        <v>2570</v>
      </c>
      <c r="D86" s="581">
        <v>43243</v>
      </c>
      <c r="E86" s="582" t="s">
        <v>2768</v>
      </c>
      <c r="F86" s="652" t="s">
        <v>2769</v>
      </c>
      <c r="G86" s="576">
        <v>43243</v>
      </c>
      <c r="H86" s="361" t="s">
        <v>27</v>
      </c>
      <c r="I86" s="483">
        <v>1765332.65</v>
      </c>
      <c r="J86" s="453"/>
      <c r="K86" s="453"/>
      <c r="L86" s="459">
        <v>1765332.65</v>
      </c>
      <c r="M86" s="453"/>
      <c r="N86" s="317">
        <f t="shared" si="5"/>
        <v>1765332.65</v>
      </c>
      <c r="O86" s="634"/>
      <c r="P86" s="635" t="s">
        <v>2726</v>
      </c>
      <c r="Q86" s="635" t="s">
        <v>3352</v>
      </c>
      <c r="R86" s="276" t="str">
        <f t="shared" si="6"/>
        <v>-</v>
      </c>
      <c r="S86" s="276" t="str">
        <f>IF(COUNTIF('Relação de CVs CUMPRIDAS'!$C$14:$D$1912,E86)&gt;0,"PAGO","-")</f>
        <v>PAGO</v>
      </c>
      <c r="T86" s="128" t="str">
        <f>IF(S86="pago",IF(COUNTIF('Relação de CVs CUMPRIDAS'!$G:$G,L86)&gt;0,"CHECAR","-"),"-")</f>
        <v>-</v>
      </c>
      <c r="U86" s="227"/>
      <c r="V86" s="227"/>
      <c r="W86" s="227"/>
      <c r="X86" s="227"/>
      <c r="Y86" s="227"/>
      <c r="Z86" s="227"/>
      <c r="AA86" s="227"/>
      <c r="AB86" s="227"/>
      <c r="AC86" s="227"/>
      <c r="AD86" s="227"/>
      <c r="AE86" s="227"/>
      <c r="AF86" s="227"/>
      <c r="AG86" s="227"/>
      <c r="AH86" s="227"/>
      <c r="AI86" s="227"/>
      <c r="AJ86" s="227"/>
      <c r="AK86" s="227"/>
      <c r="AL86" s="227"/>
      <c r="AM86" s="227"/>
      <c r="AN86" s="227"/>
      <c r="AO86" s="227"/>
      <c r="AP86" s="227"/>
      <c r="AQ86" s="227"/>
      <c r="AR86" s="227"/>
      <c r="AS86" s="227"/>
      <c r="AT86" s="227"/>
      <c r="AU86" s="227"/>
      <c r="AV86" s="227"/>
      <c r="AW86" s="227"/>
      <c r="AX86" s="227"/>
      <c r="AY86" s="227"/>
      <c r="AZ86" s="227"/>
      <c r="BA86" s="227"/>
      <c r="BB86" s="227"/>
      <c r="BC86" s="227"/>
      <c r="BD86" s="227"/>
      <c r="BE86" s="227"/>
      <c r="BF86" s="227"/>
      <c r="BG86" s="227"/>
      <c r="BH86" s="227"/>
      <c r="BI86" s="227"/>
      <c r="BJ86" s="227"/>
      <c r="BK86" s="227"/>
      <c r="BL86" s="227"/>
      <c r="BM86" s="227"/>
      <c r="BN86" s="227"/>
      <c r="BO86" s="227"/>
      <c r="BP86" s="227"/>
      <c r="BQ86" s="227"/>
      <c r="BR86" s="227"/>
      <c r="BS86" s="227"/>
      <c r="BT86" s="227"/>
      <c r="BU86" s="227"/>
      <c r="BV86" s="227"/>
      <c r="BW86" s="227"/>
      <c r="BX86" s="227"/>
      <c r="BY86" s="227"/>
      <c r="BZ86" s="227"/>
      <c r="CA86" s="227"/>
      <c r="CB86" s="227"/>
      <c r="CC86" s="227"/>
      <c r="CD86" s="227"/>
      <c r="CE86" s="227"/>
      <c r="CF86" s="227"/>
      <c r="CG86" s="227"/>
      <c r="CH86" s="227"/>
      <c r="CI86" s="227"/>
      <c r="CJ86" s="227"/>
      <c r="CK86" s="227"/>
      <c r="CL86" s="227"/>
      <c r="CM86" s="227"/>
      <c r="CN86" s="227"/>
      <c r="CO86" s="227"/>
      <c r="CP86" s="227"/>
      <c r="CQ86" s="227"/>
      <c r="CR86" s="227"/>
      <c r="CS86" s="227"/>
      <c r="CT86" s="227"/>
      <c r="CU86" s="227"/>
      <c r="CV86" s="227"/>
      <c r="CW86" s="227"/>
      <c r="CX86" s="227"/>
      <c r="CY86" s="227"/>
      <c r="CZ86" s="227"/>
      <c r="DA86" s="227"/>
      <c r="DB86" s="227"/>
      <c r="DC86" s="227"/>
      <c r="DD86" s="227"/>
      <c r="DE86" s="227"/>
      <c r="DF86" s="227"/>
      <c r="DG86" s="227"/>
      <c r="DH86" s="227"/>
      <c r="DI86" s="227"/>
      <c r="DJ86" s="227"/>
      <c r="DK86" s="227"/>
      <c r="DL86" s="227"/>
      <c r="DM86" s="227"/>
      <c r="DN86" s="227"/>
      <c r="DO86" s="227"/>
      <c r="DP86" s="227"/>
      <c r="DQ86" s="227"/>
      <c r="DR86" s="227"/>
      <c r="DS86" s="227"/>
      <c r="DT86" s="227"/>
      <c r="DU86" s="227"/>
      <c r="DV86" s="227"/>
      <c r="DW86" s="227"/>
      <c r="DX86" s="227"/>
      <c r="DY86" s="227"/>
      <c r="DZ86" s="227"/>
      <c r="EA86" s="227"/>
      <c r="EB86" s="227"/>
      <c r="EC86" s="227"/>
      <c r="ED86" s="227"/>
      <c r="EE86" s="227"/>
      <c r="EF86" s="227"/>
      <c r="EG86" s="227"/>
      <c r="EH86" s="227"/>
      <c r="EI86" s="227"/>
      <c r="EJ86" s="227"/>
      <c r="EK86" s="227"/>
      <c r="EL86" s="227"/>
      <c r="EM86" s="227"/>
      <c r="EN86" s="227"/>
      <c r="EO86" s="227"/>
      <c r="EP86" s="227"/>
      <c r="EQ86" s="227"/>
      <c r="ER86" s="227"/>
      <c r="ES86" s="227"/>
      <c r="ET86" s="227"/>
      <c r="EU86" s="227"/>
      <c r="EV86" s="227"/>
      <c r="EW86" s="227"/>
      <c r="EX86" s="227"/>
      <c r="EY86" s="227"/>
      <c r="EZ86" s="227"/>
      <c r="FA86" s="227"/>
      <c r="FB86" s="227"/>
      <c r="FC86" s="227"/>
      <c r="FD86" s="227"/>
      <c r="FE86" s="227"/>
      <c r="FF86" s="227"/>
      <c r="FG86" s="227"/>
      <c r="FH86" s="227"/>
      <c r="FI86" s="227"/>
      <c r="FJ86" s="227"/>
      <c r="FK86" s="227"/>
      <c r="FL86" s="227"/>
      <c r="FM86" s="227"/>
      <c r="FN86" s="227"/>
      <c r="FO86" s="227"/>
      <c r="FP86" s="227"/>
      <c r="FQ86" s="227"/>
      <c r="FR86" s="227"/>
      <c r="FS86" s="227"/>
      <c r="FT86" s="227"/>
      <c r="FU86" s="227"/>
      <c r="FV86" s="227"/>
      <c r="FW86" s="227"/>
      <c r="FX86" s="227"/>
      <c r="FY86" s="227"/>
      <c r="FZ86" s="227"/>
      <c r="GA86" s="227"/>
      <c r="GB86" s="227"/>
      <c r="GC86" s="227"/>
      <c r="GD86" s="227"/>
      <c r="GE86" s="227"/>
      <c r="GF86" s="227"/>
      <c r="GG86" s="227"/>
      <c r="GH86" s="227"/>
      <c r="GI86" s="227"/>
      <c r="GJ86" s="227"/>
      <c r="GK86" s="227"/>
      <c r="GL86" s="227"/>
      <c r="GM86" s="227"/>
      <c r="GN86" s="227"/>
      <c r="GO86" s="227"/>
      <c r="GP86" s="227"/>
      <c r="GQ86" s="227"/>
      <c r="GR86" s="227"/>
      <c r="GS86" s="227"/>
      <c r="GT86" s="227"/>
      <c r="GU86" s="227"/>
      <c r="GV86" s="227"/>
      <c r="GW86" s="227"/>
      <c r="GX86" s="227"/>
      <c r="GY86" s="227"/>
      <c r="GZ86" s="227"/>
      <c r="HA86" s="227"/>
      <c r="HB86" s="227"/>
      <c r="HC86" s="227"/>
      <c r="HD86" s="227"/>
      <c r="HE86" s="227"/>
      <c r="HF86" s="227"/>
      <c r="HG86" s="227"/>
      <c r="HH86" s="227"/>
      <c r="HI86" s="227"/>
      <c r="HJ86" s="227"/>
      <c r="HK86" s="227"/>
      <c r="HL86" s="227"/>
      <c r="HM86" s="227"/>
      <c r="HN86" s="227"/>
      <c r="HO86" s="227"/>
      <c r="HP86" s="227"/>
      <c r="HQ86" s="227"/>
      <c r="HR86" s="227"/>
      <c r="HS86" s="227"/>
      <c r="HT86" s="227"/>
      <c r="HU86" s="227"/>
      <c r="HV86" s="227"/>
      <c r="HW86" s="227"/>
      <c r="HX86" s="227"/>
      <c r="HY86" s="227"/>
    </row>
    <row r="87" spans="1:235" s="703" customFormat="1" ht="56.25" x14ac:dyDescent="0.2">
      <c r="A87" s="596">
        <v>76</v>
      </c>
      <c r="B87" s="586"/>
      <c r="C87" s="586" t="s">
        <v>2570</v>
      </c>
      <c r="D87" s="592">
        <v>42983</v>
      </c>
      <c r="E87" s="586" t="s">
        <v>2569</v>
      </c>
      <c r="F87" s="667" t="s">
        <v>2741</v>
      </c>
      <c r="G87" s="576">
        <v>43328</v>
      </c>
      <c r="H87" s="361" t="s">
        <v>27</v>
      </c>
      <c r="I87" s="483">
        <v>4108182.96</v>
      </c>
      <c r="J87" s="453"/>
      <c r="K87" s="453"/>
      <c r="L87" s="459">
        <f>I87-J87</f>
        <v>4108182.96</v>
      </c>
      <c r="M87" s="453"/>
      <c r="N87" s="317">
        <f t="shared" si="5"/>
        <v>4108182.96</v>
      </c>
      <c r="O87" s="593" t="s">
        <v>3397</v>
      </c>
      <c r="P87" s="588" t="s">
        <v>2742</v>
      </c>
      <c r="Q87" s="589" t="s">
        <v>3398</v>
      </c>
      <c r="R87" s="276" t="str">
        <f t="shared" si="6"/>
        <v>REPETIDO</v>
      </c>
      <c r="S87" s="276" t="str">
        <f>IF(COUNTIF('Relação de CVs CUMPRIDAS'!$C$14:$D$1912,E87)&gt;0,"PAGO","-")</f>
        <v>-</v>
      </c>
      <c r="T87" s="128" t="str">
        <f>IF(S87="pago",IF(COUNTIF('Relação de CVs CUMPRIDAS'!$G:$G,L87)&gt;0,"CHECAR","-"),"-")</f>
        <v>-</v>
      </c>
      <c r="U87" s="701"/>
      <c r="V87" s="701"/>
      <c r="W87" s="701"/>
      <c r="X87" s="701"/>
      <c r="Y87" s="701"/>
      <c r="Z87" s="701"/>
      <c r="AA87" s="701"/>
      <c r="AB87" s="701"/>
      <c r="AC87" s="701"/>
      <c r="AD87" s="701"/>
      <c r="AE87" s="701"/>
      <c r="AF87" s="701"/>
      <c r="AG87" s="701"/>
      <c r="AH87" s="701"/>
      <c r="AI87" s="701"/>
      <c r="AJ87" s="701"/>
      <c r="AK87" s="701"/>
      <c r="AL87" s="701"/>
      <c r="AM87" s="701"/>
      <c r="AN87" s="701"/>
      <c r="AO87" s="701"/>
      <c r="AP87" s="701"/>
      <c r="AQ87" s="701"/>
      <c r="AR87" s="701"/>
      <c r="AS87" s="701"/>
      <c r="AT87" s="701"/>
      <c r="AU87" s="701"/>
      <c r="AV87" s="701"/>
      <c r="AW87" s="701"/>
      <c r="AX87" s="701"/>
      <c r="AY87" s="701"/>
      <c r="AZ87" s="701"/>
      <c r="BA87" s="701"/>
      <c r="BB87" s="701"/>
      <c r="BC87" s="701"/>
      <c r="BD87" s="701"/>
      <c r="BE87" s="701"/>
      <c r="BF87" s="701"/>
      <c r="BG87" s="701"/>
      <c r="BH87" s="701"/>
      <c r="BI87" s="701"/>
      <c r="BJ87" s="701"/>
      <c r="BK87" s="701"/>
      <c r="BL87" s="701"/>
      <c r="BM87" s="701"/>
      <c r="BN87" s="701"/>
      <c r="BO87" s="701"/>
      <c r="BP87" s="701"/>
      <c r="BQ87" s="701"/>
      <c r="BR87" s="701"/>
      <c r="BS87" s="701"/>
      <c r="BT87" s="701"/>
      <c r="BU87" s="701"/>
      <c r="BV87" s="701"/>
      <c r="BW87" s="701"/>
      <c r="BX87" s="701"/>
      <c r="BY87" s="701"/>
      <c r="BZ87" s="701"/>
      <c r="CA87" s="701"/>
      <c r="CB87" s="701"/>
      <c r="CC87" s="701"/>
      <c r="CD87" s="701"/>
      <c r="CE87" s="701"/>
      <c r="CF87" s="701"/>
      <c r="CG87" s="701"/>
      <c r="CH87" s="701"/>
      <c r="CI87" s="701"/>
      <c r="CJ87" s="701"/>
      <c r="CK87" s="701"/>
      <c r="CL87" s="701"/>
      <c r="CM87" s="701"/>
      <c r="CN87" s="701"/>
      <c r="CO87" s="701"/>
      <c r="CP87" s="701"/>
      <c r="CQ87" s="701"/>
      <c r="CR87" s="701"/>
      <c r="CS87" s="701"/>
      <c r="CT87" s="701"/>
      <c r="CU87" s="701"/>
      <c r="CV87" s="701"/>
      <c r="CW87" s="701"/>
      <c r="CX87" s="701"/>
      <c r="CY87" s="701"/>
      <c r="CZ87" s="701"/>
      <c r="DA87" s="701"/>
      <c r="DB87" s="701"/>
      <c r="DC87" s="701"/>
      <c r="DD87" s="701"/>
      <c r="DE87" s="701"/>
      <c r="DF87" s="701"/>
      <c r="DG87" s="701"/>
      <c r="DH87" s="701"/>
      <c r="DI87" s="701"/>
      <c r="DJ87" s="701"/>
      <c r="DK87" s="701"/>
      <c r="DL87" s="701"/>
      <c r="DM87" s="701"/>
      <c r="DN87" s="701"/>
      <c r="DO87" s="701"/>
      <c r="DP87" s="701"/>
      <c r="DQ87" s="701"/>
      <c r="DR87" s="701"/>
      <c r="DS87" s="701"/>
      <c r="DT87" s="701"/>
      <c r="DU87" s="701"/>
      <c r="DV87" s="701"/>
      <c r="DW87" s="701"/>
      <c r="DX87" s="701"/>
      <c r="DY87" s="701"/>
      <c r="DZ87" s="701"/>
      <c r="EA87" s="701"/>
      <c r="EB87" s="701"/>
      <c r="EC87" s="701"/>
      <c r="ED87" s="701"/>
      <c r="EE87" s="701"/>
      <c r="EF87" s="701"/>
      <c r="EG87" s="701"/>
      <c r="EH87" s="701"/>
      <c r="EI87" s="701"/>
      <c r="EJ87" s="701"/>
      <c r="EK87" s="701"/>
      <c r="EL87" s="701"/>
      <c r="EM87" s="701"/>
      <c r="EN87" s="701"/>
      <c r="EO87" s="701"/>
      <c r="EP87" s="701"/>
      <c r="EQ87" s="701"/>
      <c r="ER87" s="701"/>
      <c r="ES87" s="701"/>
      <c r="ET87" s="701"/>
      <c r="EU87" s="701"/>
      <c r="EV87" s="701"/>
      <c r="EW87" s="701"/>
      <c r="EX87" s="701"/>
      <c r="EY87" s="701"/>
      <c r="EZ87" s="701"/>
      <c r="FA87" s="701"/>
      <c r="FB87" s="701"/>
      <c r="FC87" s="701"/>
      <c r="FD87" s="701"/>
      <c r="FE87" s="701"/>
      <c r="FF87" s="701"/>
      <c r="FG87" s="701"/>
      <c r="FH87" s="701"/>
      <c r="FI87" s="701"/>
      <c r="FJ87" s="701"/>
      <c r="FK87" s="701"/>
      <c r="FL87" s="701"/>
      <c r="FM87" s="701"/>
      <c r="FN87" s="701"/>
      <c r="FO87" s="701"/>
      <c r="FP87" s="701"/>
      <c r="FQ87" s="701"/>
      <c r="FR87" s="701"/>
      <c r="FS87" s="701"/>
      <c r="FT87" s="701"/>
      <c r="FU87" s="701"/>
      <c r="FV87" s="701"/>
      <c r="FW87" s="701"/>
      <c r="FX87" s="701"/>
      <c r="FY87" s="701"/>
      <c r="FZ87" s="701"/>
      <c r="GA87" s="701"/>
      <c r="GB87" s="701"/>
      <c r="GC87" s="701"/>
      <c r="GD87" s="701"/>
      <c r="GE87" s="701"/>
      <c r="GF87" s="701"/>
      <c r="GG87" s="701"/>
      <c r="GH87" s="701"/>
      <c r="GI87" s="701"/>
      <c r="GJ87" s="701"/>
      <c r="GK87" s="701"/>
      <c r="GL87" s="701"/>
      <c r="GM87" s="701"/>
      <c r="GN87" s="701"/>
      <c r="GO87" s="701"/>
      <c r="GP87" s="701"/>
      <c r="GQ87" s="701"/>
      <c r="GR87" s="701"/>
      <c r="GS87" s="701"/>
      <c r="GT87" s="701"/>
      <c r="GU87" s="701"/>
      <c r="GV87" s="701"/>
      <c r="GW87" s="701"/>
      <c r="GX87" s="701"/>
      <c r="GY87" s="701"/>
      <c r="GZ87" s="701"/>
      <c r="HA87" s="701"/>
      <c r="HB87" s="701"/>
      <c r="HC87" s="701"/>
      <c r="HD87" s="701"/>
      <c r="HE87" s="701"/>
      <c r="HF87" s="701"/>
      <c r="HG87" s="701"/>
      <c r="HH87" s="701"/>
      <c r="HI87" s="701"/>
      <c r="HJ87" s="701"/>
      <c r="HK87" s="701"/>
      <c r="HL87" s="701"/>
      <c r="HM87" s="701"/>
      <c r="HN87" s="701"/>
      <c r="HO87" s="701"/>
      <c r="HP87" s="701"/>
      <c r="HQ87" s="701"/>
      <c r="HR87" s="701"/>
      <c r="HS87" s="701"/>
      <c r="HT87" s="701"/>
      <c r="HU87" s="701"/>
      <c r="HV87" s="701"/>
      <c r="HW87" s="701"/>
      <c r="HX87" s="701"/>
      <c r="HY87" s="701"/>
    </row>
    <row r="88" spans="1:235" s="702" customFormat="1" ht="56.25" customHeight="1" x14ac:dyDescent="0.25">
      <c r="A88" s="596">
        <v>77</v>
      </c>
      <c r="B88" s="594"/>
      <c r="C88" s="583" t="s">
        <v>2570</v>
      </c>
      <c r="D88" s="595">
        <v>42983</v>
      </c>
      <c r="E88" s="583" t="s">
        <v>2569</v>
      </c>
      <c r="F88" s="584" t="s">
        <v>2741</v>
      </c>
      <c r="G88" s="576">
        <v>43349</v>
      </c>
      <c r="H88" s="361" t="s">
        <v>27</v>
      </c>
      <c r="I88" s="483">
        <v>3950554.5</v>
      </c>
      <c r="J88" s="453"/>
      <c r="K88" s="453"/>
      <c r="L88" s="459">
        <f>I88-J88</f>
        <v>3950554.5</v>
      </c>
      <c r="M88" s="453"/>
      <c r="N88" s="317">
        <f t="shared" si="5"/>
        <v>3950554.5</v>
      </c>
      <c r="O88" s="577" t="s">
        <v>3399</v>
      </c>
      <c r="P88" s="585" t="s">
        <v>2742</v>
      </c>
      <c r="Q88" s="585" t="s">
        <v>2740</v>
      </c>
      <c r="R88" s="636" t="str">
        <f>IF(COUNTIF($E$14:$E$128,E88)&gt;1,"REPETIDO","-")</f>
        <v>REPETIDO</v>
      </c>
      <c r="S88" s="636" t="str">
        <f>IF(COUNTIF('Relação de CVs CUMPRIDAS'!$C$14:$D$1883,E88)&gt;0,"PAGO","-")</f>
        <v>-</v>
      </c>
      <c r="T88" s="579" t="str">
        <f>IF(S88="pago",IF(COUNTIF('Relação de CVs CUMPRIDAS'!$G:$G,L88)&gt;0,"CHECAR","-"),"-")</f>
        <v>-</v>
      </c>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95"/>
      <c r="AU88" s="95"/>
      <c r="AV88" s="95"/>
      <c r="AW88" s="95"/>
      <c r="AX88" s="95"/>
      <c r="AY88" s="95"/>
      <c r="AZ88" s="95"/>
      <c r="BA88" s="95"/>
      <c r="BB88" s="95"/>
      <c r="BC88" s="95"/>
      <c r="BD88" s="95"/>
      <c r="BE88" s="95"/>
      <c r="BF88" s="95"/>
      <c r="BG88" s="95"/>
      <c r="BH88" s="95"/>
      <c r="BI88" s="95"/>
      <c r="BJ88" s="95"/>
      <c r="BK88" s="95"/>
      <c r="BL88" s="95"/>
      <c r="BM88" s="95"/>
      <c r="BN88" s="95"/>
      <c r="BO88" s="95"/>
      <c r="BP88" s="95"/>
      <c r="BQ88" s="95"/>
      <c r="BR88" s="95"/>
      <c r="BS88" s="95"/>
      <c r="BT88" s="95"/>
      <c r="BU88" s="95"/>
      <c r="BV88" s="95"/>
      <c r="BW88" s="95"/>
      <c r="BX88" s="95"/>
      <c r="BY88" s="95"/>
      <c r="BZ88" s="95"/>
      <c r="CA88" s="95"/>
      <c r="CB88" s="95"/>
      <c r="CC88" s="95"/>
      <c r="CD88" s="95"/>
      <c r="CE88" s="95"/>
      <c r="CF88" s="95"/>
      <c r="CG88" s="95"/>
      <c r="CH88" s="95"/>
      <c r="CI88" s="95"/>
      <c r="CJ88" s="95"/>
      <c r="CK88" s="95"/>
      <c r="CL88" s="95"/>
      <c r="CM88" s="95"/>
      <c r="CN88" s="95"/>
      <c r="CO88" s="95"/>
      <c r="CP88" s="95"/>
      <c r="CQ88" s="95"/>
      <c r="CR88" s="95"/>
      <c r="CS88" s="95"/>
      <c r="CT88" s="95"/>
      <c r="CU88" s="95"/>
      <c r="CV88" s="95"/>
      <c r="CW88" s="95"/>
      <c r="CX88" s="95"/>
      <c r="CY88" s="95"/>
      <c r="CZ88" s="95"/>
      <c r="DA88" s="95"/>
      <c r="DB88" s="95"/>
      <c r="DC88" s="95"/>
      <c r="DD88" s="95"/>
      <c r="DE88" s="95"/>
      <c r="DF88" s="95"/>
      <c r="DG88" s="95"/>
      <c r="DH88" s="95"/>
      <c r="DI88" s="95"/>
      <c r="DJ88" s="95"/>
      <c r="DK88" s="95"/>
      <c r="DL88" s="95"/>
      <c r="DM88" s="95"/>
      <c r="DN88" s="95"/>
      <c r="DO88" s="95"/>
      <c r="DP88" s="95"/>
      <c r="DQ88" s="95"/>
      <c r="DR88" s="95"/>
      <c r="DS88" s="95"/>
      <c r="DT88" s="95"/>
      <c r="DU88" s="95"/>
      <c r="DV88" s="95"/>
      <c r="DW88" s="95"/>
      <c r="DX88" s="95"/>
      <c r="DY88" s="95"/>
      <c r="DZ88" s="95"/>
      <c r="EA88" s="95"/>
      <c r="EB88" s="95"/>
      <c r="EC88" s="95"/>
      <c r="ED88" s="95"/>
      <c r="EE88" s="95"/>
      <c r="EF88" s="95"/>
      <c r="EG88" s="95"/>
      <c r="EH88" s="95"/>
      <c r="EI88" s="95"/>
      <c r="EJ88" s="95"/>
      <c r="EK88" s="95"/>
      <c r="EL88" s="95"/>
      <c r="EM88" s="95"/>
      <c r="EN88" s="95"/>
      <c r="EO88" s="95"/>
      <c r="EP88" s="95"/>
      <c r="EQ88" s="95"/>
      <c r="ER88" s="95"/>
      <c r="ES88" s="95"/>
      <c r="ET88" s="95"/>
      <c r="EU88" s="95"/>
      <c r="EV88" s="95"/>
      <c r="EW88" s="95"/>
      <c r="EX88" s="95"/>
      <c r="EY88" s="95"/>
      <c r="EZ88" s="95"/>
      <c r="FA88" s="95"/>
      <c r="FB88" s="95"/>
      <c r="FC88" s="95"/>
      <c r="FD88" s="95"/>
      <c r="FE88" s="95"/>
      <c r="FF88" s="95"/>
      <c r="FG88" s="95"/>
      <c r="FH88" s="95"/>
      <c r="FI88" s="95"/>
      <c r="FJ88" s="95"/>
      <c r="FK88" s="95"/>
      <c r="FL88" s="95"/>
      <c r="FM88" s="95"/>
      <c r="FN88" s="95"/>
      <c r="FO88" s="95"/>
      <c r="FP88" s="95"/>
      <c r="FQ88" s="95"/>
      <c r="FR88" s="95"/>
      <c r="FS88" s="95"/>
      <c r="FT88" s="95"/>
      <c r="FU88" s="95"/>
      <c r="FV88" s="95"/>
      <c r="FW88" s="95"/>
      <c r="FX88" s="95"/>
      <c r="FY88" s="95"/>
      <c r="FZ88" s="95"/>
      <c r="GA88" s="95"/>
      <c r="GB88" s="95"/>
      <c r="GC88" s="95"/>
      <c r="GD88" s="95"/>
      <c r="GE88" s="95"/>
      <c r="GF88" s="95"/>
      <c r="GG88" s="95"/>
      <c r="GH88" s="95"/>
      <c r="GI88" s="95"/>
      <c r="GJ88" s="95"/>
      <c r="GK88" s="95"/>
      <c r="GL88" s="95"/>
      <c r="GM88" s="95"/>
      <c r="GN88" s="95"/>
      <c r="GO88" s="95"/>
      <c r="GP88" s="95"/>
      <c r="GQ88" s="95"/>
      <c r="GR88" s="95"/>
      <c r="GS88" s="95"/>
      <c r="GT88" s="95"/>
      <c r="GU88" s="95"/>
      <c r="GV88" s="95"/>
      <c r="GW88" s="95"/>
      <c r="GX88" s="95"/>
      <c r="GY88" s="95"/>
      <c r="GZ88" s="95"/>
      <c r="HA88" s="95"/>
      <c r="HB88" s="95"/>
      <c r="HC88" s="95"/>
      <c r="HD88" s="95"/>
      <c r="HE88" s="95"/>
      <c r="HF88" s="95"/>
      <c r="HG88" s="95"/>
      <c r="HH88" s="95"/>
      <c r="HI88" s="95"/>
      <c r="HJ88" s="95"/>
      <c r="HK88" s="95"/>
      <c r="HL88" s="95"/>
      <c r="HM88" s="95"/>
      <c r="HN88" s="95"/>
      <c r="HO88" s="95"/>
      <c r="HP88" s="95"/>
      <c r="HQ88" s="95"/>
      <c r="HR88" s="95"/>
      <c r="HS88" s="95"/>
      <c r="HT88" s="95"/>
      <c r="HU88" s="95"/>
      <c r="HV88" s="95"/>
      <c r="HW88" s="95"/>
      <c r="HX88" s="95"/>
      <c r="HY88" s="95"/>
      <c r="HZ88" s="703"/>
      <c r="IA88" s="703"/>
    </row>
    <row r="89" spans="1:235" s="227" customFormat="1" ht="22.5" customHeight="1" x14ac:dyDescent="0.2">
      <c r="A89" s="596">
        <v>78</v>
      </c>
      <c r="B89" s="599" t="s">
        <v>2581</v>
      </c>
      <c r="C89" s="602" t="s">
        <v>2748</v>
      </c>
      <c r="D89" s="616">
        <v>43087</v>
      </c>
      <c r="E89" s="602" t="s">
        <v>2749</v>
      </c>
      <c r="F89" s="611" t="s">
        <v>2750</v>
      </c>
      <c r="G89" s="619">
        <v>40752</v>
      </c>
      <c r="H89" s="361" t="s">
        <v>2410</v>
      </c>
      <c r="I89" s="483">
        <v>43573.65</v>
      </c>
      <c r="J89" s="453"/>
      <c r="K89" s="453"/>
      <c r="L89" s="459">
        <f>I89-K89</f>
        <v>43573.65</v>
      </c>
      <c r="M89" s="453"/>
      <c r="N89" s="317">
        <f t="shared" ref="N89:N108" si="8">IF(OR(H89="idoso",H89="verbas rescisórias",H89="&gt; 80 anos"),IF(I89&gt;$P$3,143100,L89),IF(H89="doença grave",IF(I89&gt;$P$5,171720,L89),L89))</f>
        <v>43573.65</v>
      </c>
      <c r="O89" s="300"/>
      <c r="P89" s="298" t="s">
        <v>2747</v>
      </c>
      <c r="Q89" s="298" t="s">
        <v>3026</v>
      </c>
      <c r="R89" s="276" t="str">
        <f t="shared" ref="R89:R108" si="9">IF(COUNTIF($E$14:$E$113,E89)&gt;1,"REPETIDO","-")</f>
        <v>-</v>
      </c>
      <c r="S89" s="276" t="str">
        <f>IF(COUNTIF('Relação de CVs CUMPRIDAS'!$C$14:$D$1912,E89)&gt;0,"PAGO","-")</f>
        <v>-</v>
      </c>
      <c r="T89" s="128" t="str">
        <f>IF(S89="pago",IF(COUNTIF('Relação de CVs CUMPRIDAS'!$G:$G,L89)&gt;0,"CHECAR","-"),"-")</f>
        <v>-</v>
      </c>
      <c r="U89" s="655"/>
      <c r="V89" s="655"/>
      <c r="W89" s="655"/>
      <c r="X89" s="655"/>
      <c r="Y89" s="655"/>
      <c r="Z89" s="655"/>
      <c r="AA89" s="655"/>
      <c r="AB89" s="655"/>
      <c r="AC89" s="655"/>
      <c r="AD89" s="655"/>
      <c r="AE89" s="655"/>
      <c r="AF89" s="655"/>
      <c r="AG89" s="655"/>
      <c r="AH89" s="655"/>
      <c r="AI89" s="655"/>
      <c r="AJ89" s="655"/>
      <c r="AK89" s="655"/>
      <c r="AL89" s="655"/>
      <c r="AM89" s="655"/>
      <c r="AN89" s="655"/>
      <c r="AO89" s="655"/>
      <c r="AP89" s="655"/>
      <c r="AQ89" s="655"/>
      <c r="AR89" s="655"/>
      <c r="AS89" s="655"/>
      <c r="AT89" s="655"/>
      <c r="AU89" s="655"/>
      <c r="AV89" s="655"/>
      <c r="AW89" s="655"/>
      <c r="AX89" s="655"/>
      <c r="AY89" s="655"/>
      <c r="AZ89" s="655"/>
      <c r="BA89" s="655"/>
      <c r="BB89" s="655"/>
      <c r="BC89" s="655"/>
      <c r="BD89" s="655"/>
      <c r="BE89" s="655"/>
      <c r="BF89" s="655"/>
      <c r="BG89" s="655"/>
      <c r="BH89" s="655"/>
      <c r="BI89" s="655"/>
      <c r="BJ89" s="655"/>
      <c r="BK89" s="655"/>
      <c r="BL89" s="655"/>
      <c r="BM89" s="655"/>
      <c r="BN89" s="655"/>
      <c r="BO89" s="655"/>
      <c r="BP89" s="655"/>
      <c r="BQ89" s="655"/>
      <c r="BR89" s="655"/>
      <c r="BS89" s="655"/>
      <c r="BT89" s="655"/>
      <c r="BU89" s="655"/>
      <c r="BV89" s="655"/>
      <c r="BW89" s="655"/>
      <c r="BX89" s="655"/>
      <c r="BY89" s="655"/>
      <c r="BZ89" s="655"/>
      <c r="CA89" s="655"/>
      <c r="CB89" s="655"/>
      <c r="CC89" s="655"/>
      <c r="CD89" s="655"/>
      <c r="CE89" s="655"/>
      <c r="CF89" s="655"/>
      <c r="CG89" s="655"/>
      <c r="CH89" s="655"/>
      <c r="CI89" s="655"/>
      <c r="CJ89" s="655"/>
      <c r="CK89" s="655"/>
      <c r="CL89" s="655"/>
      <c r="CM89" s="655"/>
      <c r="CN89" s="655"/>
      <c r="CO89" s="655"/>
      <c r="CP89" s="655"/>
      <c r="CQ89" s="655"/>
      <c r="CR89" s="655"/>
      <c r="CS89" s="655"/>
      <c r="CT89" s="655"/>
      <c r="CU89" s="655"/>
      <c r="CV89" s="655"/>
      <c r="CW89" s="655"/>
      <c r="CX89" s="655"/>
      <c r="CY89" s="655"/>
      <c r="CZ89" s="655"/>
      <c r="DA89" s="655"/>
      <c r="DB89" s="655"/>
      <c r="DC89" s="655"/>
      <c r="DD89" s="655"/>
      <c r="DE89" s="655"/>
      <c r="DF89" s="655"/>
      <c r="DG89" s="655"/>
      <c r="DH89" s="655"/>
      <c r="DI89" s="655"/>
      <c r="DJ89" s="655"/>
      <c r="DK89" s="655"/>
      <c r="DL89" s="655"/>
      <c r="DM89" s="655"/>
      <c r="DN89" s="655"/>
      <c r="DO89" s="655"/>
      <c r="DP89" s="655"/>
      <c r="DQ89" s="655"/>
      <c r="DR89" s="655"/>
      <c r="DS89" s="655"/>
      <c r="DT89" s="655"/>
      <c r="DU89" s="655"/>
      <c r="DV89" s="655"/>
      <c r="DW89" s="655"/>
      <c r="DX89" s="655"/>
      <c r="DY89" s="655"/>
      <c r="DZ89" s="655"/>
      <c r="EA89" s="655"/>
      <c r="EB89" s="655"/>
      <c r="EC89" s="655"/>
      <c r="ED89" s="655"/>
      <c r="EE89" s="655"/>
      <c r="EF89" s="655"/>
      <c r="EG89" s="655"/>
      <c r="EH89" s="655"/>
      <c r="EI89" s="655"/>
      <c r="EJ89" s="655"/>
      <c r="EK89" s="655"/>
      <c r="EL89" s="655"/>
      <c r="EM89" s="655"/>
      <c r="EN89" s="655"/>
      <c r="EO89" s="655"/>
      <c r="EP89" s="655"/>
      <c r="EQ89" s="655"/>
      <c r="ER89" s="655"/>
      <c r="ES89" s="655"/>
      <c r="ET89" s="655"/>
      <c r="EU89" s="655"/>
      <c r="EV89" s="655"/>
      <c r="EW89" s="655"/>
      <c r="EX89" s="655"/>
      <c r="EY89" s="655"/>
      <c r="EZ89" s="655"/>
      <c r="FA89" s="655"/>
      <c r="FB89" s="655"/>
      <c r="FC89" s="655"/>
      <c r="FD89" s="655"/>
      <c r="FE89" s="655"/>
      <c r="FF89" s="655"/>
      <c r="FG89" s="655"/>
      <c r="FH89" s="655"/>
      <c r="FI89" s="655"/>
      <c r="FJ89" s="655"/>
      <c r="FK89" s="655"/>
      <c r="FL89" s="655"/>
      <c r="FM89" s="655"/>
      <c r="FN89" s="655"/>
      <c r="FO89" s="655"/>
      <c r="FP89" s="655"/>
      <c r="FQ89" s="655"/>
      <c r="FR89" s="655"/>
      <c r="FS89" s="655"/>
      <c r="FT89" s="655"/>
      <c r="FU89" s="655"/>
      <c r="FV89" s="655"/>
      <c r="FW89" s="655"/>
      <c r="FX89" s="655"/>
      <c r="FY89" s="655"/>
      <c r="FZ89" s="655"/>
      <c r="GA89" s="655"/>
      <c r="GB89" s="655"/>
      <c r="GC89" s="655"/>
      <c r="GD89" s="655"/>
      <c r="GE89" s="655"/>
      <c r="GF89" s="655"/>
      <c r="GG89" s="655"/>
      <c r="GH89" s="655"/>
      <c r="GI89" s="655"/>
      <c r="GJ89" s="655"/>
      <c r="GK89" s="655"/>
      <c r="GL89" s="655"/>
      <c r="GM89" s="655"/>
      <c r="GN89" s="655"/>
      <c r="GO89" s="655"/>
      <c r="GP89" s="655"/>
      <c r="GQ89" s="655"/>
      <c r="GR89" s="655"/>
      <c r="GS89" s="655"/>
      <c r="GT89" s="655"/>
      <c r="GU89" s="655"/>
      <c r="GV89" s="655"/>
      <c r="GW89" s="655"/>
      <c r="GX89" s="655"/>
      <c r="GY89" s="655"/>
      <c r="GZ89" s="655"/>
      <c r="HA89" s="655"/>
      <c r="HB89" s="655"/>
      <c r="HC89" s="655"/>
      <c r="HD89" s="655"/>
      <c r="HE89" s="655"/>
      <c r="HF89" s="655"/>
      <c r="HG89" s="655"/>
      <c r="HH89" s="655"/>
      <c r="HI89" s="655"/>
      <c r="HJ89" s="655"/>
      <c r="HK89" s="655"/>
      <c r="HL89" s="655"/>
      <c r="HM89" s="655"/>
      <c r="HN89" s="655"/>
      <c r="HO89" s="655"/>
      <c r="HP89" s="655"/>
      <c r="HQ89" s="655"/>
      <c r="HR89" s="655"/>
      <c r="HS89" s="655"/>
      <c r="HT89" s="655"/>
      <c r="HU89" s="655"/>
      <c r="HV89" s="655"/>
      <c r="HW89" s="655"/>
      <c r="HX89" s="655"/>
      <c r="HY89" s="655"/>
      <c r="HZ89" s="703"/>
      <c r="IA89" s="703"/>
    </row>
    <row r="90" spans="1:235" s="227" customFormat="1" ht="22.5" customHeight="1" x14ac:dyDescent="0.25">
      <c r="A90" s="596">
        <v>79</v>
      </c>
      <c r="B90" s="607" t="s">
        <v>2581</v>
      </c>
      <c r="C90" s="607" t="s">
        <v>3019</v>
      </c>
      <c r="D90" s="620">
        <v>43154</v>
      </c>
      <c r="E90" s="602" t="s">
        <v>733</v>
      </c>
      <c r="F90" s="613" t="s">
        <v>3020</v>
      </c>
      <c r="G90" s="618">
        <v>41733</v>
      </c>
      <c r="H90" s="361" t="s">
        <v>2410</v>
      </c>
      <c r="I90" s="483">
        <v>40200</v>
      </c>
      <c r="J90" s="453"/>
      <c r="K90" s="453"/>
      <c r="L90" s="459">
        <f>I90-K90</f>
        <v>40200</v>
      </c>
      <c r="M90" s="453"/>
      <c r="N90" s="317">
        <f t="shared" si="8"/>
        <v>40200</v>
      </c>
      <c r="O90" s="300"/>
      <c r="P90" s="298" t="s">
        <v>2631</v>
      </c>
      <c r="Q90" s="298" t="s">
        <v>3025</v>
      </c>
      <c r="R90" s="276" t="str">
        <f t="shared" si="9"/>
        <v>-</v>
      </c>
      <c r="S90" s="276" t="str">
        <f>IF(COUNTIF('Relação de CVs CUMPRIDAS'!$C$14:$D$1912,E90)&gt;0,"PAGO","-")</f>
        <v>PAGO</v>
      </c>
      <c r="T90" s="128" t="str">
        <f>IF(S90="pago",IF(COUNTIF('Relação de CVs CUMPRIDAS'!$G:$G,L90)&gt;0,"CHECAR","-"),"-")</f>
        <v>-</v>
      </c>
      <c r="U90" s="95"/>
      <c r="V90" s="95"/>
      <c r="W90" s="95"/>
      <c r="X90" s="95"/>
      <c r="Y90" s="95"/>
      <c r="Z90" s="95"/>
      <c r="AA90" s="95"/>
      <c r="AB90" s="95"/>
      <c r="AC90" s="95"/>
      <c r="AD90" s="95"/>
      <c r="AE90" s="95"/>
      <c r="AF90" s="95"/>
      <c r="AG90" s="95"/>
      <c r="AH90" s="95"/>
      <c r="AI90" s="95"/>
      <c r="AJ90" s="95"/>
      <c r="AK90" s="95"/>
      <c r="AL90" s="95"/>
      <c r="AM90" s="95"/>
      <c r="AN90" s="95"/>
      <c r="AO90" s="95"/>
      <c r="AP90" s="95"/>
      <c r="AQ90" s="95"/>
      <c r="AR90" s="95"/>
      <c r="AS90" s="95"/>
      <c r="AT90" s="95"/>
      <c r="AU90" s="95"/>
      <c r="AV90" s="95"/>
      <c r="AW90" s="95"/>
      <c r="AX90" s="95"/>
      <c r="AY90" s="95"/>
      <c r="AZ90" s="95"/>
      <c r="BA90" s="95"/>
      <c r="BB90" s="95"/>
      <c r="BC90" s="95"/>
      <c r="BD90" s="95"/>
      <c r="BE90" s="95"/>
      <c r="BF90" s="95"/>
      <c r="BG90" s="95"/>
      <c r="BH90" s="95"/>
      <c r="BI90" s="95"/>
      <c r="BJ90" s="95"/>
      <c r="BK90" s="95"/>
      <c r="BL90" s="95"/>
      <c r="BM90" s="95"/>
      <c r="BN90" s="95"/>
      <c r="BO90" s="95"/>
      <c r="BP90" s="95"/>
      <c r="BQ90" s="95"/>
      <c r="BR90" s="95"/>
      <c r="BS90" s="95"/>
      <c r="BT90" s="95"/>
      <c r="BU90" s="95"/>
      <c r="BV90" s="95"/>
      <c r="BW90" s="95"/>
      <c r="BX90" s="95"/>
      <c r="BY90" s="95"/>
      <c r="BZ90" s="95"/>
      <c r="CA90" s="95"/>
      <c r="CB90" s="95"/>
      <c r="CC90" s="95"/>
      <c r="CD90" s="95"/>
      <c r="CE90" s="95"/>
      <c r="CF90" s="95"/>
      <c r="CG90" s="95"/>
      <c r="CH90" s="95"/>
      <c r="CI90" s="95"/>
      <c r="CJ90" s="95"/>
      <c r="CK90" s="95"/>
      <c r="CL90" s="95"/>
      <c r="CM90" s="95"/>
      <c r="CN90" s="95"/>
      <c r="CO90" s="95"/>
      <c r="CP90" s="95"/>
      <c r="CQ90" s="95"/>
      <c r="CR90" s="95"/>
      <c r="CS90" s="95"/>
      <c r="CT90" s="95"/>
      <c r="CU90" s="95"/>
      <c r="CV90" s="95"/>
      <c r="CW90" s="95"/>
      <c r="CX90" s="95"/>
      <c r="CY90" s="95"/>
      <c r="CZ90" s="95"/>
      <c r="DA90" s="95"/>
      <c r="DB90" s="95"/>
      <c r="DC90" s="95"/>
      <c r="DD90" s="95"/>
      <c r="DE90" s="95"/>
      <c r="DF90" s="95"/>
      <c r="DG90" s="95"/>
      <c r="DH90" s="95"/>
      <c r="DI90" s="95"/>
      <c r="DJ90" s="95"/>
      <c r="DK90" s="95"/>
      <c r="DL90" s="95"/>
      <c r="DM90" s="95"/>
      <c r="DN90" s="95"/>
      <c r="DO90" s="95"/>
      <c r="DP90" s="95"/>
      <c r="DQ90" s="95"/>
      <c r="DR90" s="95"/>
      <c r="DS90" s="95"/>
      <c r="DT90" s="95"/>
      <c r="DU90" s="95"/>
      <c r="DV90" s="95"/>
      <c r="DW90" s="95"/>
      <c r="DX90" s="95"/>
      <c r="DY90" s="95"/>
      <c r="DZ90" s="95"/>
      <c r="EA90" s="95"/>
      <c r="EB90" s="95"/>
      <c r="EC90" s="95"/>
      <c r="ED90" s="95"/>
      <c r="EE90" s="95"/>
      <c r="EF90" s="95"/>
      <c r="EG90" s="95"/>
      <c r="EH90" s="95"/>
      <c r="EI90" s="95"/>
      <c r="EJ90" s="95"/>
      <c r="EK90" s="95"/>
      <c r="EL90" s="95"/>
      <c r="EM90" s="95"/>
      <c r="EN90" s="95"/>
      <c r="EO90" s="95"/>
      <c r="EP90" s="95"/>
      <c r="EQ90" s="95"/>
      <c r="ER90" s="95"/>
      <c r="ES90" s="95"/>
      <c r="ET90" s="95"/>
      <c r="EU90" s="95"/>
      <c r="EV90" s="95"/>
      <c r="EW90" s="95"/>
      <c r="EX90" s="95"/>
      <c r="EY90" s="95"/>
      <c r="EZ90" s="95"/>
      <c r="FA90" s="95"/>
      <c r="FB90" s="95"/>
      <c r="FC90" s="95"/>
      <c r="FD90" s="95"/>
      <c r="FE90" s="95"/>
      <c r="FF90" s="95"/>
      <c r="FG90" s="95"/>
      <c r="FH90" s="95"/>
      <c r="FI90" s="95"/>
      <c r="FJ90" s="95"/>
      <c r="FK90" s="95"/>
      <c r="FL90" s="95"/>
      <c r="FM90" s="95"/>
      <c r="FN90" s="95"/>
      <c r="FO90" s="95"/>
      <c r="FP90" s="95"/>
      <c r="FQ90" s="95"/>
      <c r="FR90" s="95"/>
      <c r="FS90" s="95"/>
      <c r="FT90" s="95"/>
      <c r="FU90" s="95"/>
      <c r="FV90" s="95"/>
      <c r="FW90" s="95"/>
      <c r="FX90" s="95"/>
      <c r="FY90" s="95"/>
      <c r="FZ90" s="95"/>
      <c r="GA90" s="95"/>
      <c r="GB90" s="95"/>
      <c r="GC90" s="95"/>
      <c r="GD90" s="95"/>
      <c r="GE90" s="95"/>
      <c r="GF90" s="95"/>
      <c r="GG90" s="95"/>
      <c r="GH90" s="95"/>
      <c r="GI90" s="95"/>
      <c r="GJ90" s="95"/>
      <c r="GK90" s="95"/>
      <c r="GL90" s="95"/>
      <c r="GM90" s="95"/>
      <c r="GN90" s="95"/>
      <c r="GO90" s="95"/>
      <c r="GP90" s="95"/>
      <c r="GQ90" s="95"/>
      <c r="GR90" s="95"/>
      <c r="GS90" s="95"/>
      <c r="GT90" s="95"/>
      <c r="GU90" s="95"/>
      <c r="GV90" s="95"/>
      <c r="GW90" s="95"/>
      <c r="GX90" s="95"/>
      <c r="GY90" s="95"/>
      <c r="GZ90" s="95"/>
      <c r="HA90" s="95"/>
      <c r="HB90" s="95"/>
      <c r="HC90" s="95"/>
      <c r="HD90" s="95"/>
      <c r="HE90" s="95"/>
      <c r="HF90" s="95"/>
      <c r="HG90" s="95"/>
      <c r="HH90" s="95"/>
      <c r="HI90" s="95"/>
      <c r="HJ90" s="95"/>
      <c r="HK90" s="95"/>
      <c r="HL90" s="95"/>
      <c r="HM90" s="95"/>
      <c r="HN90" s="95"/>
      <c r="HO90" s="95"/>
      <c r="HP90" s="95"/>
      <c r="HQ90" s="95"/>
      <c r="HR90" s="95"/>
      <c r="HS90" s="95"/>
      <c r="HT90" s="95"/>
      <c r="HU90" s="95"/>
      <c r="HV90" s="95"/>
      <c r="HW90" s="95"/>
      <c r="HX90" s="95"/>
      <c r="HY90" s="95"/>
      <c r="HZ90" s="703"/>
      <c r="IA90" s="703"/>
    </row>
    <row r="91" spans="1:235" s="227" customFormat="1" ht="56.25" customHeight="1" x14ac:dyDescent="0.2">
      <c r="A91" s="596">
        <v>80</v>
      </c>
      <c r="B91" s="648" t="s">
        <v>2581</v>
      </c>
      <c r="C91" s="613" t="s">
        <v>3222</v>
      </c>
      <c r="D91" s="620">
        <v>43200</v>
      </c>
      <c r="E91" s="602" t="s">
        <v>591</v>
      </c>
      <c r="F91" s="613" t="s">
        <v>2206</v>
      </c>
      <c r="G91" s="618">
        <v>41869</v>
      </c>
      <c r="H91" s="361" t="s">
        <v>2410</v>
      </c>
      <c r="I91" s="483">
        <v>25202.9</v>
      </c>
      <c r="J91" s="453"/>
      <c r="K91" s="453"/>
      <c r="L91" s="459">
        <f>I91-J91</f>
        <v>25202.9</v>
      </c>
      <c r="M91" s="453"/>
      <c r="N91" s="317">
        <f t="shared" si="8"/>
        <v>25202.9</v>
      </c>
      <c r="O91" s="300"/>
      <c r="P91" s="298" t="s">
        <v>2726</v>
      </c>
      <c r="Q91" s="298" t="s">
        <v>3228</v>
      </c>
      <c r="R91" s="276" t="str">
        <f t="shared" si="9"/>
        <v>-</v>
      </c>
      <c r="S91" s="276" t="str">
        <f>IF(COUNTIF('Relação de CVs CUMPRIDAS'!$C$14:$D$1912,E91)&gt;0,"PAGO","-")</f>
        <v>PAGO</v>
      </c>
      <c r="T91" s="128" t="str">
        <f>IF(S91="pago",IF(COUNTIF('Relação de CVs CUMPRIDAS'!$G:$G,L91)&gt;0,"CHECAR","-"),"-")</f>
        <v>-</v>
      </c>
      <c r="U91" s="655"/>
      <c r="V91" s="655"/>
      <c r="W91" s="655"/>
      <c r="X91" s="655"/>
      <c r="Y91" s="655"/>
      <c r="Z91" s="655"/>
      <c r="AA91" s="655"/>
      <c r="AB91" s="655"/>
      <c r="AC91" s="655"/>
      <c r="AD91" s="655"/>
      <c r="AE91" s="655"/>
      <c r="AF91" s="655"/>
      <c r="AG91" s="655"/>
      <c r="AH91" s="655"/>
      <c r="AI91" s="655"/>
      <c r="AJ91" s="655"/>
      <c r="AK91" s="655"/>
      <c r="AL91" s="655"/>
      <c r="AM91" s="655"/>
      <c r="AN91" s="655"/>
      <c r="AO91" s="655"/>
      <c r="AP91" s="655"/>
      <c r="AQ91" s="655"/>
      <c r="AR91" s="655"/>
      <c r="AS91" s="655"/>
      <c r="AT91" s="655"/>
      <c r="AU91" s="655"/>
      <c r="AV91" s="655"/>
      <c r="AW91" s="655"/>
      <c r="AX91" s="655"/>
      <c r="AY91" s="655"/>
      <c r="AZ91" s="655"/>
      <c r="BA91" s="655"/>
      <c r="BB91" s="655"/>
      <c r="BC91" s="655"/>
      <c r="BD91" s="655"/>
      <c r="BE91" s="655"/>
      <c r="BF91" s="655"/>
      <c r="BG91" s="655"/>
      <c r="BH91" s="655"/>
      <c r="BI91" s="655"/>
      <c r="BJ91" s="655"/>
      <c r="BK91" s="655"/>
      <c r="BL91" s="655"/>
      <c r="BM91" s="655"/>
      <c r="BN91" s="655"/>
      <c r="BO91" s="655"/>
      <c r="BP91" s="655"/>
      <c r="BQ91" s="655"/>
      <c r="BR91" s="655"/>
      <c r="BS91" s="655"/>
      <c r="BT91" s="655"/>
      <c r="BU91" s="655"/>
      <c r="BV91" s="655"/>
      <c r="BW91" s="655"/>
      <c r="BX91" s="655"/>
      <c r="BY91" s="655"/>
      <c r="BZ91" s="655"/>
      <c r="CA91" s="655"/>
      <c r="CB91" s="655"/>
      <c r="CC91" s="655"/>
      <c r="CD91" s="655"/>
      <c r="CE91" s="655"/>
      <c r="CF91" s="655"/>
      <c r="CG91" s="655"/>
      <c r="CH91" s="655"/>
      <c r="CI91" s="655"/>
      <c r="CJ91" s="655"/>
      <c r="CK91" s="655"/>
      <c r="CL91" s="655"/>
      <c r="CM91" s="655"/>
      <c r="CN91" s="655"/>
      <c r="CO91" s="655"/>
      <c r="CP91" s="655"/>
      <c r="CQ91" s="655"/>
      <c r="CR91" s="655"/>
      <c r="CS91" s="655"/>
      <c r="CT91" s="655"/>
      <c r="CU91" s="655"/>
      <c r="CV91" s="655"/>
      <c r="CW91" s="655"/>
      <c r="CX91" s="655"/>
      <c r="CY91" s="655"/>
      <c r="CZ91" s="655"/>
      <c r="DA91" s="655"/>
      <c r="DB91" s="655"/>
      <c r="DC91" s="655"/>
      <c r="DD91" s="655"/>
      <c r="DE91" s="655"/>
      <c r="DF91" s="655"/>
      <c r="DG91" s="655"/>
      <c r="DH91" s="655"/>
      <c r="DI91" s="655"/>
      <c r="DJ91" s="655"/>
      <c r="DK91" s="655"/>
      <c r="DL91" s="655"/>
      <c r="DM91" s="655"/>
      <c r="DN91" s="655"/>
      <c r="DO91" s="655"/>
      <c r="DP91" s="655"/>
      <c r="DQ91" s="655"/>
      <c r="DR91" s="655"/>
      <c r="DS91" s="655"/>
      <c r="DT91" s="655"/>
      <c r="DU91" s="655"/>
      <c r="DV91" s="655"/>
      <c r="DW91" s="655"/>
      <c r="DX91" s="655"/>
      <c r="DY91" s="655"/>
      <c r="DZ91" s="655"/>
      <c r="EA91" s="655"/>
      <c r="EB91" s="655"/>
      <c r="EC91" s="655"/>
      <c r="ED91" s="655"/>
      <c r="EE91" s="655"/>
      <c r="EF91" s="655"/>
      <c r="EG91" s="655"/>
      <c r="EH91" s="655"/>
      <c r="EI91" s="655"/>
      <c r="EJ91" s="655"/>
      <c r="EK91" s="655"/>
      <c r="EL91" s="655"/>
      <c r="EM91" s="655"/>
      <c r="EN91" s="655"/>
      <c r="EO91" s="655"/>
      <c r="EP91" s="655"/>
      <c r="EQ91" s="655"/>
      <c r="ER91" s="655"/>
      <c r="ES91" s="655"/>
      <c r="ET91" s="655"/>
      <c r="EU91" s="655"/>
      <c r="EV91" s="655"/>
      <c r="EW91" s="655"/>
      <c r="EX91" s="655"/>
      <c r="EY91" s="655"/>
      <c r="EZ91" s="655"/>
      <c r="FA91" s="655"/>
      <c r="FB91" s="655"/>
      <c r="FC91" s="655"/>
      <c r="FD91" s="655"/>
      <c r="FE91" s="655"/>
      <c r="FF91" s="655"/>
      <c r="FG91" s="655"/>
      <c r="FH91" s="655"/>
      <c r="FI91" s="655"/>
      <c r="FJ91" s="655"/>
      <c r="FK91" s="655"/>
      <c r="FL91" s="655"/>
      <c r="FM91" s="655"/>
      <c r="FN91" s="655"/>
      <c r="FO91" s="655"/>
      <c r="FP91" s="655"/>
      <c r="FQ91" s="655"/>
      <c r="FR91" s="655"/>
      <c r="FS91" s="655"/>
      <c r="FT91" s="655"/>
      <c r="FU91" s="655"/>
      <c r="FV91" s="655"/>
      <c r="FW91" s="655"/>
      <c r="FX91" s="655"/>
      <c r="FY91" s="655"/>
      <c r="FZ91" s="655"/>
      <c r="GA91" s="655"/>
      <c r="GB91" s="655"/>
      <c r="GC91" s="655"/>
      <c r="GD91" s="655"/>
      <c r="GE91" s="655"/>
      <c r="GF91" s="655"/>
      <c r="GG91" s="655"/>
      <c r="GH91" s="655"/>
      <c r="GI91" s="655"/>
      <c r="GJ91" s="655"/>
      <c r="GK91" s="655"/>
      <c r="GL91" s="655"/>
      <c r="GM91" s="655"/>
      <c r="GN91" s="655"/>
      <c r="GO91" s="655"/>
      <c r="GP91" s="655"/>
      <c r="GQ91" s="655"/>
      <c r="GR91" s="655"/>
      <c r="GS91" s="655"/>
      <c r="GT91" s="655"/>
      <c r="GU91" s="655"/>
      <c r="GV91" s="655"/>
      <c r="GW91" s="655"/>
      <c r="GX91" s="655"/>
      <c r="GY91" s="655"/>
      <c r="GZ91" s="655"/>
      <c r="HA91" s="655"/>
      <c r="HB91" s="655"/>
      <c r="HC91" s="655"/>
      <c r="HD91" s="655"/>
      <c r="HE91" s="655"/>
      <c r="HF91" s="655"/>
      <c r="HG91" s="655"/>
      <c r="HH91" s="655"/>
      <c r="HI91" s="655"/>
      <c r="HJ91" s="655"/>
      <c r="HK91" s="655"/>
      <c r="HL91" s="655"/>
      <c r="HM91" s="655"/>
      <c r="HN91" s="655"/>
      <c r="HO91" s="655"/>
      <c r="HP91" s="655"/>
      <c r="HQ91" s="655"/>
      <c r="HR91" s="655"/>
      <c r="HS91" s="655"/>
      <c r="HT91" s="655"/>
      <c r="HU91" s="655"/>
      <c r="HV91" s="655"/>
      <c r="HW91" s="655"/>
      <c r="HX91" s="655"/>
      <c r="HY91" s="655"/>
      <c r="HZ91" s="703"/>
      <c r="IA91" s="703"/>
    </row>
    <row r="92" spans="1:235" s="227" customFormat="1" ht="22.5" customHeight="1" x14ac:dyDescent="0.2">
      <c r="A92" s="596">
        <v>81</v>
      </c>
      <c r="B92" s="599" t="s">
        <v>2581</v>
      </c>
      <c r="C92" s="611" t="s">
        <v>3144</v>
      </c>
      <c r="D92" s="616">
        <v>43174</v>
      </c>
      <c r="E92" s="602" t="s">
        <v>985</v>
      </c>
      <c r="F92" s="584" t="s">
        <v>3143</v>
      </c>
      <c r="G92" s="619">
        <v>42107</v>
      </c>
      <c r="H92" s="361" t="s">
        <v>2410</v>
      </c>
      <c r="I92" s="483">
        <v>20757.419999999998</v>
      </c>
      <c r="J92" s="453"/>
      <c r="K92" s="453"/>
      <c r="L92" s="459">
        <f>I92-J92</f>
        <v>20757.419999999998</v>
      </c>
      <c r="M92" s="453"/>
      <c r="N92" s="317">
        <f t="shared" si="8"/>
        <v>20757.419999999998</v>
      </c>
      <c r="O92" s="300"/>
      <c r="P92" s="298" t="s">
        <v>2631</v>
      </c>
      <c r="Q92" s="298" t="s">
        <v>3205</v>
      </c>
      <c r="R92" s="276" t="str">
        <f t="shared" si="9"/>
        <v>-</v>
      </c>
      <c r="S92" s="276" t="str">
        <f>IF(COUNTIF('Relação de CVs CUMPRIDAS'!$C$14:$D$1912,E92)&gt;0,"PAGO","-")</f>
        <v>PAGO</v>
      </c>
      <c r="T92" s="128" t="str">
        <f>IF(S92="pago",IF(COUNTIF('Relação de CVs CUMPRIDAS'!$G:$G,L92)&gt;0,"CHECAR","-"),"-")</f>
        <v>-</v>
      </c>
      <c r="U92" s="655"/>
      <c r="V92" s="655"/>
      <c r="W92" s="655"/>
      <c r="X92" s="655"/>
      <c r="Y92" s="655"/>
      <c r="Z92" s="655"/>
      <c r="AA92" s="655"/>
      <c r="AB92" s="655"/>
      <c r="AC92" s="655"/>
      <c r="AD92" s="655"/>
      <c r="AE92" s="655"/>
      <c r="AF92" s="655"/>
      <c r="AG92" s="655"/>
      <c r="AH92" s="655"/>
      <c r="AI92" s="655"/>
      <c r="AJ92" s="655"/>
      <c r="AK92" s="655"/>
      <c r="AL92" s="655"/>
      <c r="AM92" s="655"/>
      <c r="AN92" s="655"/>
      <c r="AO92" s="655"/>
      <c r="AP92" s="655"/>
      <c r="AQ92" s="655"/>
      <c r="AR92" s="655"/>
      <c r="AS92" s="655"/>
      <c r="AT92" s="655"/>
      <c r="AU92" s="655"/>
      <c r="AV92" s="655"/>
      <c r="AW92" s="655"/>
      <c r="AX92" s="655"/>
      <c r="AY92" s="655"/>
      <c r="AZ92" s="655"/>
      <c r="BA92" s="655"/>
      <c r="BB92" s="655"/>
      <c r="BC92" s="655"/>
      <c r="BD92" s="655"/>
      <c r="BE92" s="655"/>
      <c r="BF92" s="655"/>
      <c r="BG92" s="655"/>
      <c r="BH92" s="655"/>
      <c r="BI92" s="655"/>
      <c r="BJ92" s="655"/>
      <c r="BK92" s="655"/>
      <c r="BL92" s="655"/>
      <c r="BM92" s="655"/>
      <c r="BN92" s="655"/>
      <c r="BO92" s="655"/>
      <c r="BP92" s="655"/>
      <c r="BQ92" s="655"/>
      <c r="BR92" s="655"/>
      <c r="BS92" s="655"/>
      <c r="BT92" s="655"/>
      <c r="BU92" s="655"/>
      <c r="BV92" s="655"/>
      <c r="BW92" s="655"/>
      <c r="BX92" s="655"/>
      <c r="BY92" s="655"/>
      <c r="BZ92" s="655"/>
      <c r="CA92" s="655"/>
      <c r="CB92" s="655"/>
      <c r="CC92" s="655"/>
      <c r="CD92" s="655"/>
      <c r="CE92" s="655"/>
      <c r="CF92" s="655"/>
      <c r="CG92" s="655"/>
      <c r="CH92" s="655"/>
      <c r="CI92" s="655"/>
      <c r="CJ92" s="655"/>
      <c r="CK92" s="655"/>
      <c r="CL92" s="655"/>
      <c r="CM92" s="655"/>
      <c r="CN92" s="655"/>
      <c r="CO92" s="655"/>
      <c r="CP92" s="655"/>
      <c r="CQ92" s="655"/>
      <c r="CR92" s="655"/>
      <c r="CS92" s="655"/>
      <c r="CT92" s="655"/>
      <c r="CU92" s="655"/>
      <c r="CV92" s="655"/>
      <c r="CW92" s="655"/>
      <c r="CX92" s="655"/>
      <c r="CY92" s="655"/>
      <c r="CZ92" s="655"/>
      <c r="DA92" s="655"/>
      <c r="DB92" s="655"/>
      <c r="DC92" s="655"/>
      <c r="DD92" s="655"/>
      <c r="DE92" s="655"/>
      <c r="DF92" s="655"/>
      <c r="DG92" s="655"/>
      <c r="DH92" s="655"/>
      <c r="DI92" s="655"/>
      <c r="DJ92" s="655"/>
      <c r="DK92" s="655"/>
      <c r="DL92" s="655"/>
      <c r="DM92" s="655"/>
      <c r="DN92" s="655"/>
      <c r="DO92" s="655"/>
      <c r="DP92" s="655"/>
      <c r="DQ92" s="655"/>
      <c r="DR92" s="655"/>
      <c r="DS92" s="655"/>
      <c r="DT92" s="655"/>
      <c r="DU92" s="655"/>
      <c r="DV92" s="655"/>
      <c r="DW92" s="655"/>
      <c r="DX92" s="655"/>
      <c r="DY92" s="655"/>
      <c r="DZ92" s="655"/>
      <c r="EA92" s="655"/>
      <c r="EB92" s="655"/>
      <c r="EC92" s="655"/>
      <c r="ED92" s="655"/>
      <c r="EE92" s="655"/>
      <c r="EF92" s="655"/>
      <c r="EG92" s="655"/>
      <c r="EH92" s="655"/>
      <c r="EI92" s="655"/>
      <c r="EJ92" s="655"/>
      <c r="EK92" s="655"/>
      <c r="EL92" s="655"/>
      <c r="EM92" s="655"/>
      <c r="EN92" s="655"/>
      <c r="EO92" s="655"/>
      <c r="EP92" s="655"/>
      <c r="EQ92" s="655"/>
      <c r="ER92" s="655"/>
      <c r="ES92" s="655"/>
      <c r="ET92" s="655"/>
      <c r="EU92" s="655"/>
      <c r="EV92" s="655"/>
      <c r="EW92" s="655"/>
      <c r="EX92" s="655"/>
      <c r="EY92" s="655"/>
      <c r="EZ92" s="655"/>
      <c r="FA92" s="655"/>
      <c r="FB92" s="655"/>
      <c r="FC92" s="655"/>
      <c r="FD92" s="655"/>
      <c r="FE92" s="655"/>
      <c r="FF92" s="655"/>
      <c r="FG92" s="655"/>
      <c r="FH92" s="655"/>
      <c r="FI92" s="655"/>
      <c r="FJ92" s="655"/>
      <c r="FK92" s="655"/>
      <c r="FL92" s="655"/>
      <c r="FM92" s="655"/>
      <c r="FN92" s="655"/>
      <c r="FO92" s="655"/>
      <c r="FP92" s="655"/>
      <c r="FQ92" s="655"/>
      <c r="FR92" s="655"/>
      <c r="FS92" s="655"/>
      <c r="FT92" s="655"/>
      <c r="FU92" s="655"/>
      <c r="FV92" s="655"/>
      <c r="FW92" s="655"/>
      <c r="FX92" s="655"/>
      <c r="FY92" s="655"/>
      <c r="FZ92" s="655"/>
      <c r="GA92" s="655"/>
      <c r="GB92" s="655"/>
      <c r="GC92" s="655"/>
      <c r="GD92" s="655"/>
      <c r="GE92" s="655"/>
      <c r="GF92" s="655"/>
      <c r="GG92" s="655"/>
      <c r="GH92" s="655"/>
      <c r="GI92" s="655"/>
      <c r="GJ92" s="655"/>
      <c r="GK92" s="655"/>
      <c r="GL92" s="655"/>
      <c r="GM92" s="655"/>
      <c r="GN92" s="655"/>
      <c r="GO92" s="655"/>
      <c r="GP92" s="655"/>
      <c r="GQ92" s="655"/>
      <c r="GR92" s="655"/>
      <c r="GS92" s="655"/>
      <c r="GT92" s="655"/>
      <c r="GU92" s="655"/>
      <c r="GV92" s="655"/>
      <c r="GW92" s="655"/>
      <c r="GX92" s="655"/>
      <c r="GY92" s="655"/>
      <c r="GZ92" s="655"/>
      <c r="HA92" s="655"/>
      <c r="HB92" s="655"/>
      <c r="HC92" s="655"/>
      <c r="HD92" s="655"/>
      <c r="HE92" s="655"/>
      <c r="HF92" s="655"/>
      <c r="HG92" s="655"/>
      <c r="HH92" s="655"/>
      <c r="HI92" s="655"/>
      <c r="HJ92" s="655"/>
      <c r="HK92" s="655"/>
      <c r="HL92" s="655"/>
      <c r="HM92" s="655"/>
      <c r="HN92" s="655"/>
      <c r="HO92" s="655"/>
      <c r="HP92" s="655"/>
      <c r="HQ92" s="655"/>
      <c r="HR92" s="655"/>
      <c r="HS92" s="655"/>
      <c r="HT92" s="655"/>
      <c r="HU92" s="655"/>
      <c r="HV92" s="655"/>
      <c r="HW92" s="655"/>
      <c r="HX92" s="655"/>
      <c r="HY92" s="655"/>
      <c r="HZ92" s="703"/>
      <c r="IA92" s="703"/>
    </row>
    <row r="93" spans="1:235" s="227" customFormat="1" ht="45" x14ac:dyDescent="0.2">
      <c r="A93" s="596">
        <v>82</v>
      </c>
      <c r="B93" s="599" t="s">
        <v>2581</v>
      </c>
      <c r="C93" s="602" t="s">
        <v>2504</v>
      </c>
      <c r="D93" s="616">
        <v>43133</v>
      </c>
      <c r="E93" s="602" t="s">
        <v>67</v>
      </c>
      <c r="F93" s="611" t="s">
        <v>2985</v>
      </c>
      <c r="G93" s="619">
        <v>42256</v>
      </c>
      <c r="H93" s="361" t="s">
        <v>2410</v>
      </c>
      <c r="I93" s="483">
        <v>360171.1</v>
      </c>
      <c r="J93" s="453"/>
      <c r="K93" s="453"/>
      <c r="L93" s="459">
        <f>I93-K93</f>
        <v>360171.1</v>
      </c>
      <c r="M93" s="453"/>
      <c r="N93" s="317">
        <f t="shared" si="8"/>
        <v>360171.1</v>
      </c>
      <c r="O93" s="300" t="s">
        <v>2986</v>
      </c>
      <c r="P93" s="298" t="s">
        <v>2631</v>
      </c>
      <c r="Q93" s="298" t="s">
        <v>2989</v>
      </c>
      <c r="R93" s="276" t="str">
        <f t="shared" si="9"/>
        <v>-</v>
      </c>
      <c r="S93" s="276" t="str">
        <f>IF(COUNTIF('Relação de CVs CUMPRIDAS'!$C$14:$D$1912,E93)&gt;0,"PAGO","-")</f>
        <v>PAGO</v>
      </c>
      <c r="T93" s="128" t="str">
        <f>IF(S93="pago",IF(COUNTIF('Relação de CVs CUMPRIDAS'!$G:$G,L93)&gt;0,"CHECAR","-"),"-")</f>
        <v>CHECAR</v>
      </c>
      <c r="U93" s="655"/>
      <c r="V93" s="655"/>
      <c r="W93" s="655"/>
      <c r="X93" s="655"/>
      <c r="Y93" s="655"/>
      <c r="Z93" s="655"/>
      <c r="AA93" s="655"/>
      <c r="AB93" s="655"/>
      <c r="AC93" s="655"/>
      <c r="AD93" s="655"/>
      <c r="AE93" s="655"/>
      <c r="AF93" s="655"/>
      <c r="AG93" s="655"/>
      <c r="AH93" s="655"/>
      <c r="AI93" s="655"/>
      <c r="AJ93" s="655"/>
      <c r="AK93" s="655"/>
      <c r="AL93" s="655"/>
      <c r="AM93" s="655"/>
      <c r="AN93" s="655"/>
      <c r="AO93" s="655"/>
      <c r="AP93" s="655"/>
      <c r="AQ93" s="655"/>
      <c r="AR93" s="655"/>
      <c r="AS93" s="655"/>
      <c r="AT93" s="655"/>
      <c r="AU93" s="655"/>
      <c r="AV93" s="655"/>
      <c r="AW93" s="655"/>
      <c r="AX93" s="655"/>
      <c r="AY93" s="655"/>
      <c r="AZ93" s="655"/>
      <c r="BA93" s="655"/>
      <c r="BB93" s="655"/>
      <c r="BC93" s="655"/>
      <c r="BD93" s="655"/>
      <c r="BE93" s="655"/>
      <c r="BF93" s="655"/>
      <c r="BG93" s="655"/>
      <c r="BH93" s="655"/>
      <c r="BI93" s="655"/>
      <c r="BJ93" s="655"/>
      <c r="BK93" s="655"/>
      <c r="BL93" s="655"/>
      <c r="BM93" s="655"/>
      <c r="BN93" s="655"/>
      <c r="BO93" s="655"/>
      <c r="BP93" s="655"/>
      <c r="BQ93" s="655"/>
      <c r="BR93" s="655"/>
      <c r="BS93" s="655"/>
      <c r="BT93" s="655"/>
      <c r="BU93" s="655"/>
      <c r="BV93" s="655"/>
      <c r="BW93" s="655"/>
      <c r="BX93" s="655"/>
      <c r="BY93" s="655"/>
      <c r="BZ93" s="655"/>
      <c r="CA93" s="655"/>
      <c r="CB93" s="655"/>
      <c r="CC93" s="655"/>
      <c r="CD93" s="655"/>
      <c r="CE93" s="655"/>
      <c r="CF93" s="655"/>
      <c r="CG93" s="655"/>
      <c r="CH93" s="655"/>
      <c r="CI93" s="655"/>
      <c r="CJ93" s="655"/>
      <c r="CK93" s="655"/>
      <c r="CL93" s="655"/>
      <c r="CM93" s="655"/>
      <c r="CN93" s="655"/>
      <c r="CO93" s="655"/>
      <c r="CP93" s="655"/>
      <c r="CQ93" s="655"/>
      <c r="CR93" s="655"/>
      <c r="CS93" s="655"/>
      <c r="CT93" s="655"/>
      <c r="CU93" s="655"/>
      <c r="CV93" s="655"/>
      <c r="CW93" s="655"/>
      <c r="CX93" s="655"/>
      <c r="CY93" s="655"/>
      <c r="CZ93" s="655"/>
      <c r="DA93" s="655"/>
      <c r="DB93" s="655"/>
      <c r="DC93" s="655"/>
      <c r="DD93" s="655"/>
      <c r="DE93" s="655"/>
      <c r="DF93" s="655"/>
      <c r="DG93" s="655"/>
      <c r="DH93" s="655"/>
      <c r="DI93" s="655"/>
      <c r="DJ93" s="655"/>
      <c r="DK93" s="655"/>
      <c r="DL93" s="655"/>
      <c r="DM93" s="655"/>
      <c r="DN93" s="655"/>
      <c r="DO93" s="655"/>
      <c r="DP93" s="655"/>
      <c r="DQ93" s="655"/>
      <c r="DR93" s="655"/>
      <c r="DS93" s="655"/>
      <c r="DT93" s="655"/>
      <c r="DU93" s="655"/>
      <c r="DV93" s="655"/>
      <c r="DW93" s="655"/>
      <c r="DX93" s="655"/>
      <c r="DY93" s="655"/>
      <c r="DZ93" s="655"/>
      <c r="EA93" s="655"/>
      <c r="EB93" s="655"/>
      <c r="EC93" s="655"/>
      <c r="ED93" s="655"/>
      <c r="EE93" s="655"/>
      <c r="EF93" s="655"/>
      <c r="EG93" s="655"/>
      <c r="EH93" s="655"/>
      <c r="EI93" s="655"/>
      <c r="EJ93" s="655"/>
      <c r="EK93" s="655"/>
      <c r="EL93" s="655"/>
      <c r="EM93" s="655"/>
      <c r="EN93" s="655"/>
      <c r="EO93" s="655"/>
      <c r="EP93" s="655"/>
      <c r="EQ93" s="655"/>
      <c r="ER93" s="655"/>
      <c r="ES93" s="655"/>
      <c r="ET93" s="655"/>
      <c r="EU93" s="655"/>
      <c r="EV93" s="655"/>
      <c r="EW93" s="655"/>
      <c r="EX93" s="655"/>
      <c r="EY93" s="655"/>
      <c r="EZ93" s="655"/>
      <c r="FA93" s="655"/>
      <c r="FB93" s="655"/>
      <c r="FC93" s="655"/>
      <c r="FD93" s="655"/>
      <c r="FE93" s="655"/>
      <c r="FF93" s="655"/>
      <c r="FG93" s="655"/>
      <c r="FH93" s="655"/>
      <c r="FI93" s="655"/>
      <c r="FJ93" s="655"/>
      <c r="FK93" s="655"/>
      <c r="FL93" s="655"/>
      <c r="FM93" s="655"/>
      <c r="FN93" s="655"/>
      <c r="FO93" s="655"/>
      <c r="FP93" s="655"/>
      <c r="FQ93" s="655"/>
      <c r="FR93" s="655"/>
      <c r="FS93" s="655"/>
      <c r="FT93" s="655"/>
      <c r="FU93" s="655"/>
      <c r="FV93" s="655"/>
      <c r="FW93" s="655"/>
      <c r="FX93" s="655"/>
      <c r="FY93" s="655"/>
      <c r="FZ93" s="655"/>
      <c r="GA93" s="655"/>
      <c r="GB93" s="655"/>
      <c r="GC93" s="655"/>
      <c r="GD93" s="655"/>
      <c r="GE93" s="655"/>
      <c r="GF93" s="655"/>
      <c r="GG93" s="655"/>
      <c r="GH93" s="655"/>
      <c r="GI93" s="655"/>
      <c r="GJ93" s="655"/>
      <c r="GK93" s="655"/>
      <c r="GL93" s="655"/>
      <c r="GM93" s="655"/>
      <c r="GN93" s="655"/>
      <c r="GO93" s="655"/>
      <c r="GP93" s="655"/>
      <c r="GQ93" s="655"/>
      <c r="GR93" s="655"/>
      <c r="GS93" s="655"/>
      <c r="GT93" s="655"/>
      <c r="GU93" s="655"/>
      <c r="GV93" s="655"/>
      <c r="GW93" s="655"/>
      <c r="GX93" s="655"/>
      <c r="GY93" s="655"/>
      <c r="GZ93" s="655"/>
      <c r="HA93" s="655"/>
      <c r="HB93" s="655"/>
      <c r="HC93" s="655"/>
      <c r="HD93" s="655"/>
      <c r="HE93" s="655"/>
      <c r="HF93" s="655"/>
      <c r="HG93" s="655"/>
      <c r="HH93" s="655"/>
      <c r="HI93" s="655"/>
      <c r="HJ93" s="655"/>
      <c r="HK93" s="655"/>
      <c r="HL93" s="655"/>
      <c r="HM93" s="655"/>
      <c r="HN93" s="655"/>
      <c r="HO93" s="655"/>
      <c r="HP93" s="655"/>
      <c r="HQ93" s="655"/>
      <c r="HR93" s="655"/>
      <c r="HS93" s="655"/>
      <c r="HT93" s="655"/>
      <c r="HU93" s="655"/>
      <c r="HV93" s="655"/>
      <c r="HW93" s="655"/>
      <c r="HX93" s="655"/>
      <c r="HY93" s="655"/>
      <c r="HZ93" s="702"/>
      <c r="IA93" s="702"/>
    </row>
    <row r="94" spans="1:235" s="227" customFormat="1" ht="22.5" customHeight="1" x14ac:dyDescent="0.2">
      <c r="A94" s="596">
        <v>83</v>
      </c>
      <c r="B94" s="599" t="s">
        <v>2581</v>
      </c>
      <c r="C94" s="602" t="s">
        <v>2560</v>
      </c>
      <c r="D94" s="616">
        <v>43031</v>
      </c>
      <c r="E94" s="602" t="s">
        <v>1207</v>
      </c>
      <c r="F94" s="611" t="s">
        <v>2595</v>
      </c>
      <c r="G94" s="619">
        <v>42556</v>
      </c>
      <c r="H94" s="361" t="s">
        <v>2410</v>
      </c>
      <c r="I94" s="483">
        <v>163141.23000000001</v>
      </c>
      <c r="J94" s="453"/>
      <c r="K94" s="453"/>
      <c r="L94" s="459">
        <f>I94-K94</f>
        <v>163141.23000000001</v>
      </c>
      <c r="M94" s="453"/>
      <c r="N94" s="317">
        <f t="shared" si="8"/>
        <v>163141.23000000001</v>
      </c>
      <c r="O94" s="300"/>
      <c r="P94" s="298" t="s">
        <v>2747</v>
      </c>
      <c r="Q94" s="298" t="s">
        <v>3028</v>
      </c>
      <c r="R94" s="276" t="str">
        <f t="shared" si="9"/>
        <v>-</v>
      </c>
      <c r="S94" s="276" t="str">
        <f>IF(COUNTIF('Relação de CVs CUMPRIDAS'!$C$14:$D$1912,E94)&gt;0,"PAGO","-")</f>
        <v>-</v>
      </c>
      <c r="T94" s="128" t="str">
        <f>IF(S94="pago",IF(COUNTIF('Relação de CVs CUMPRIDAS'!$G:$G,L94)&gt;0,"CHECAR","-"),"-")</f>
        <v>-</v>
      </c>
      <c r="U94" s="655"/>
      <c r="V94" s="655"/>
      <c r="W94" s="655"/>
      <c r="X94" s="655"/>
      <c r="Y94" s="655"/>
      <c r="Z94" s="655"/>
      <c r="AA94" s="655"/>
      <c r="AB94" s="655"/>
      <c r="AC94" s="655"/>
      <c r="AD94" s="655"/>
      <c r="AE94" s="655"/>
      <c r="AF94" s="655"/>
      <c r="AG94" s="655"/>
      <c r="AH94" s="655"/>
      <c r="AI94" s="655"/>
      <c r="AJ94" s="655"/>
      <c r="AK94" s="655"/>
      <c r="AL94" s="655"/>
      <c r="AM94" s="655"/>
      <c r="AN94" s="655"/>
      <c r="AO94" s="655"/>
      <c r="AP94" s="655"/>
      <c r="AQ94" s="655"/>
      <c r="AR94" s="655"/>
      <c r="AS94" s="655"/>
      <c r="AT94" s="655"/>
      <c r="AU94" s="655"/>
      <c r="AV94" s="655"/>
      <c r="AW94" s="655"/>
      <c r="AX94" s="655"/>
      <c r="AY94" s="655"/>
      <c r="AZ94" s="655"/>
      <c r="BA94" s="655"/>
      <c r="BB94" s="655"/>
      <c r="BC94" s="655"/>
      <c r="BD94" s="655"/>
      <c r="BE94" s="655"/>
      <c r="BF94" s="655"/>
      <c r="BG94" s="655"/>
      <c r="BH94" s="655"/>
      <c r="BI94" s="655"/>
      <c r="BJ94" s="655"/>
      <c r="BK94" s="655"/>
      <c r="BL94" s="655"/>
      <c r="BM94" s="655"/>
      <c r="BN94" s="655"/>
      <c r="BO94" s="655"/>
      <c r="BP94" s="655"/>
      <c r="BQ94" s="655"/>
      <c r="BR94" s="655"/>
      <c r="BS94" s="655"/>
      <c r="BT94" s="655"/>
      <c r="BU94" s="655"/>
      <c r="BV94" s="655"/>
      <c r="BW94" s="655"/>
      <c r="BX94" s="655"/>
      <c r="BY94" s="655"/>
      <c r="BZ94" s="655"/>
      <c r="CA94" s="655"/>
      <c r="CB94" s="655"/>
      <c r="CC94" s="655"/>
      <c r="CD94" s="655"/>
      <c r="CE94" s="655"/>
      <c r="CF94" s="655"/>
      <c r="CG94" s="655"/>
      <c r="CH94" s="655"/>
      <c r="CI94" s="655"/>
      <c r="CJ94" s="655"/>
      <c r="CK94" s="655"/>
      <c r="CL94" s="655"/>
      <c r="CM94" s="655"/>
      <c r="CN94" s="655"/>
      <c r="CO94" s="655"/>
      <c r="CP94" s="655"/>
      <c r="CQ94" s="655"/>
      <c r="CR94" s="655"/>
      <c r="CS94" s="655"/>
      <c r="CT94" s="655"/>
      <c r="CU94" s="655"/>
      <c r="CV94" s="655"/>
      <c r="CW94" s="655"/>
      <c r="CX94" s="655"/>
      <c r="CY94" s="655"/>
      <c r="CZ94" s="655"/>
      <c r="DA94" s="655"/>
      <c r="DB94" s="655"/>
      <c r="DC94" s="655"/>
      <c r="DD94" s="655"/>
      <c r="DE94" s="655"/>
      <c r="DF94" s="655"/>
      <c r="DG94" s="655"/>
      <c r="DH94" s="655"/>
      <c r="DI94" s="655"/>
      <c r="DJ94" s="655"/>
      <c r="DK94" s="655"/>
      <c r="DL94" s="655"/>
      <c r="DM94" s="655"/>
      <c r="DN94" s="655"/>
      <c r="DO94" s="655"/>
      <c r="DP94" s="655"/>
      <c r="DQ94" s="655"/>
      <c r="DR94" s="655"/>
      <c r="DS94" s="655"/>
      <c r="DT94" s="655"/>
      <c r="DU94" s="655"/>
      <c r="DV94" s="655"/>
      <c r="DW94" s="655"/>
      <c r="DX94" s="655"/>
      <c r="DY94" s="655"/>
      <c r="DZ94" s="655"/>
      <c r="EA94" s="655"/>
      <c r="EB94" s="655"/>
      <c r="EC94" s="655"/>
      <c r="ED94" s="655"/>
      <c r="EE94" s="655"/>
      <c r="EF94" s="655"/>
      <c r="EG94" s="655"/>
      <c r="EH94" s="655"/>
      <c r="EI94" s="655"/>
      <c r="EJ94" s="655"/>
      <c r="EK94" s="655"/>
      <c r="EL94" s="655"/>
      <c r="EM94" s="655"/>
      <c r="EN94" s="655"/>
      <c r="EO94" s="655"/>
      <c r="EP94" s="655"/>
      <c r="EQ94" s="655"/>
      <c r="ER94" s="655"/>
      <c r="ES94" s="655"/>
      <c r="ET94" s="655"/>
      <c r="EU94" s="655"/>
      <c r="EV94" s="655"/>
      <c r="EW94" s="655"/>
      <c r="EX94" s="655"/>
      <c r="EY94" s="655"/>
      <c r="EZ94" s="655"/>
      <c r="FA94" s="655"/>
      <c r="FB94" s="655"/>
      <c r="FC94" s="655"/>
      <c r="FD94" s="655"/>
      <c r="FE94" s="655"/>
      <c r="FF94" s="655"/>
      <c r="FG94" s="655"/>
      <c r="FH94" s="655"/>
      <c r="FI94" s="655"/>
      <c r="FJ94" s="655"/>
      <c r="FK94" s="655"/>
      <c r="FL94" s="655"/>
      <c r="FM94" s="655"/>
      <c r="FN94" s="655"/>
      <c r="FO94" s="655"/>
      <c r="FP94" s="655"/>
      <c r="FQ94" s="655"/>
      <c r="FR94" s="655"/>
      <c r="FS94" s="655"/>
      <c r="FT94" s="655"/>
      <c r="FU94" s="655"/>
      <c r="FV94" s="655"/>
      <c r="FW94" s="655"/>
      <c r="FX94" s="655"/>
      <c r="FY94" s="655"/>
      <c r="FZ94" s="655"/>
      <c r="GA94" s="655"/>
      <c r="GB94" s="655"/>
      <c r="GC94" s="655"/>
      <c r="GD94" s="655"/>
      <c r="GE94" s="655"/>
      <c r="GF94" s="655"/>
      <c r="GG94" s="655"/>
      <c r="GH94" s="655"/>
      <c r="GI94" s="655"/>
      <c r="GJ94" s="655"/>
      <c r="GK94" s="655"/>
      <c r="GL94" s="655"/>
      <c r="GM94" s="655"/>
      <c r="GN94" s="655"/>
      <c r="GO94" s="655"/>
      <c r="GP94" s="655"/>
      <c r="GQ94" s="655"/>
      <c r="GR94" s="655"/>
      <c r="GS94" s="655"/>
      <c r="GT94" s="655"/>
      <c r="GU94" s="655"/>
      <c r="GV94" s="655"/>
      <c r="GW94" s="655"/>
      <c r="GX94" s="655"/>
      <c r="GY94" s="655"/>
      <c r="GZ94" s="655"/>
      <c r="HA94" s="655"/>
      <c r="HB94" s="655"/>
      <c r="HC94" s="655"/>
      <c r="HD94" s="655"/>
      <c r="HE94" s="655"/>
      <c r="HF94" s="655"/>
      <c r="HG94" s="655"/>
      <c r="HH94" s="655"/>
      <c r="HI94" s="655"/>
      <c r="HJ94" s="655"/>
      <c r="HK94" s="655"/>
      <c r="HL94" s="655"/>
      <c r="HM94" s="655"/>
      <c r="HN94" s="655"/>
      <c r="HO94" s="655"/>
      <c r="HP94" s="655"/>
      <c r="HQ94" s="655"/>
      <c r="HR94" s="655"/>
      <c r="HS94" s="655"/>
      <c r="HT94" s="655"/>
      <c r="HU94" s="655"/>
      <c r="HV94" s="655"/>
      <c r="HW94" s="655"/>
      <c r="HX94" s="655"/>
      <c r="HY94" s="655"/>
    </row>
    <row r="95" spans="1:235" s="227" customFormat="1" ht="22.5" customHeight="1" x14ac:dyDescent="0.25">
      <c r="A95" s="596">
        <v>84</v>
      </c>
      <c r="B95" s="602" t="s">
        <v>2409</v>
      </c>
      <c r="C95" s="602" t="s">
        <v>2408</v>
      </c>
      <c r="D95" s="616">
        <v>42949</v>
      </c>
      <c r="E95" s="602" t="s">
        <v>1415</v>
      </c>
      <c r="F95" s="611" t="s">
        <v>2411</v>
      </c>
      <c r="G95" s="619">
        <v>42633</v>
      </c>
      <c r="H95" s="361" t="s">
        <v>2410</v>
      </c>
      <c r="I95" s="483">
        <v>32624.26</v>
      </c>
      <c r="J95" s="453"/>
      <c r="K95" s="453"/>
      <c r="L95" s="459">
        <f>I95-K95</f>
        <v>32624.26</v>
      </c>
      <c r="M95" s="453"/>
      <c r="N95" s="317">
        <f t="shared" si="8"/>
        <v>32624.26</v>
      </c>
      <c r="O95" s="300"/>
      <c r="P95" s="298" t="s">
        <v>2631</v>
      </c>
      <c r="Q95" s="298" t="s">
        <v>3197</v>
      </c>
      <c r="R95" s="276" t="str">
        <f t="shared" si="9"/>
        <v>-</v>
      </c>
      <c r="S95" s="276" t="str">
        <f>IF(COUNTIF('Relação de CVs CUMPRIDAS'!$C$14:$D$1912,E95)&gt;0,"PAGO","-")</f>
        <v>PAGO</v>
      </c>
      <c r="T95" s="128" t="str">
        <f>IF(S95="pago",IF(COUNTIF('Relação de CVs CUMPRIDAS'!$G:$G,L95)&gt;0,"CHECAR","-"),"-")</f>
        <v>-</v>
      </c>
      <c r="U95" s="655"/>
      <c r="V95" s="655"/>
      <c r="W95" s="655"/>
      <c r="X95" s="655"/>
      <c r="Y95" s="655"/>
      <c r="Z95" s="655"/>
      <c r="AA95" s="655"/>
      <c r="AB95" s="655"/>
      <c r="AC95" s="655"/>
      <c r="AD95" s="655"/>
      <c r="AE95" s="655"/>
      <c r="AF95" s="655"/>
      <c r="AG95" s="655"/>
      <c r="AH95" s="655"/>
      <c r="AI95" s="655"/>
      <c r="AJ95" s="655"/>
      <c r="AK95" s="655"/>
      <c r="AL95" s="655"/>
      <c r="AM95" s="655"/>
      <c r="AN95" s="655"/>
      <c r="AO95" s="655"/>
      <c r="AP95" s="655"/>
      <c r="AQ95" s="655"/>
      <c r="AR95" s="655"/>
      <c r="AS95" s="655"/>
      <c r="AT95" s="655"/>
      <c r="AU95" s="655"/>
      <c r="AV95" s="655"/>
      <c r="AW95" s="655"/>
      <c r="AX95" s="655"/>
      <c r="AY95" s="655"/>
      <c r="AZ95" s="655"/>
      <c r="BA95" s="655"/>
      <c r="BB95" s="655"/>
      <c r="BC95" s="655"/>
      <c r="BD95" s="655"/>
      <c r="BE95" s="655"/>
      <c r="BF95" s="655"/>
      <c r="BG95" s="655"/>
      <c r="BH95" s="655"/>
      <c r="BI95" s="655"/>
      <c r="BJ95" s="655"/>
      <c r="BK95" s="655"/>
      <c r="BL95" s="655"/>
      <c r="BM95" s="655"/>
      <c r="BN95" s="655"/>
      <c r="BO95" s="655"/>
      <c r="BP95" s="655"/>
      <c r="BQ95" s="655"/>
      <c r="BR95" s="655"/>
      <c r="BS95" s="655"/>
      <c r="BT95" s="655"/>
      <c r="BU95" s="655"/>
      <c r="BV95" s="655"/>
      <c r="BW95" s="655"/>
      <c r="BX95" s="655"/>
      <c r="BY95" s="655"/>
      <c r="BZ95" s="655"/>
      <c r="CA95" s="655"/>
      <c r="CB95" s="655"/>
      <c r="CC95" s="655"/>
      <c r="CD95" s="655"/>
      <c r="CE95" s="655"/>
      <c r="CF95" s="655"/>
      <c r="CG95" s="655"/>
      <c r="CH95" s="655"/>
      <c r="CI95" s="655"/>
      <c r="CJ95" s="655"/>
      <c r="CK95" s="655"/>
      <c r="CL95" s="655"/>
      <c r="CM95" s="655"/>
      <c r="CN95" s="655"/>
      <c r="CO95" s="655"/>
      <c r="CP95" s="655"/>
      <c r="CQ95" s="655"/>
      <c r="CR95" s="655"/>
      <c r="CS95" s="655"/>
      <c r="CT95" s="655"/>
      <c r="CU95" s="655"/>
      <c r="CV95" s="655"/>
      <c r="CW95" s="655"/>
      <c r="CX95" s="655"/>
      <c r="CY95" s="655"/>
      <c r="CZ95" s="655"/>
      <c r="DA95" s="655"/>
      <c r="DB95" s="655"/>
      <c r="DC95" s="655"/>
      <c r="DD95" s="655"/>
      <c r="DE95" s="655"/>
      <c r="DF95" s="655"/>
      <c r="DG95" s="655"/>
      <c r="DH95" s="655"/>
      <c r="DI95" s="655"/>
      <c r="DJ95" s="655"/>
      <c r="DK95" s="655"/>
      <c r="DL95" s="655"/>
      <c r="DM95" s="655"/>
      <c r="DN95" s="655"/>
      <c r="DO95" s="655"/>
      <c r="DP95" s="655"/>
      <c r="DQ95" s="655"/>
      <c r="DR95" s="655"/>
      <c r="DS95" s="655"/>
      <c r="DT95" s="655"/>
      <c r="DU95" s="655"/>
      <c r="DV95" s="655"/>
      <c r="DW95" s="655"/>
      <c r="DX95" s="655"/>
      <c r="DY95" s="655"/>
      <c r="DZ95" s="655"/>
      <c r="EA95" s="655"/>
      <c r="EB95" s="655"/>
      <c r="EC95" s="655"/>
      <c r="ED95" s="655"/>
      <c r="EE95" s="655"/>
      <c r="EF95" s="655"/>
      <c r="EG95" s="655"/>
      <c r="EH95" s="655"/>
      <c r="EI95" s="655"/>
      <c r="EJ95" s="655"/>
      <c r="EK95" s="655"/>
      <c r="EL95" s="655"/>
      <c r="EM95" s="655"/>
      <c r="EN95" s="655"/>
      <c r="EO95" s="655"/>
      <c r="EP95" s="655"/>
      <c r="EQ95" s="655"/>
      <c r="ER95" s="655"/>
      <c r="ES95" s="655"/>
      <c r="ET95" s="655"/>
      <c r="EU95" s="655"/>
      <c r="EV95" s="655"/>
      <c r="EW95" s="655"/>
      <c r="EX95" s="655"/>
      <c r="EY95" s="655"/>
      <c r="EZ95" s="655"/>
      <c r="FA95" s="655"/>
      <c r="FB95" s="655"/>
      <c r="FC95" s="655"/>
      <c r="FD95" s="655"/>
      <c r="FE95" s="655"/>
      <c r="FF95" s="655"/>
      <c r="FG95" s="655"/>
      <c r="FH95" s="655"/>
      <c r="FI95" s="655"/>
      <c r="FJ95" s="655"/>
      <c r="FK95" s="655"/>
      <c r="FL95" s="655"/>
      <c r="FM95" s="655"/>
      <c r="FN95" s="655"/>
      <c r="FO95" s="655"/>
      <c r="FP95" s="655"/>
      <c r="FQ95" s="655"/>
      <c r="FR95" s="655"/>
      <c r="FS95" s="655"/>
      <c r="FT95" s="655"/>
      <c r="FU95" s="655"/>
      <c r="FV95" s="655"/>
      <c r="FW95" s="655"/>
      <c r="FX95" s="655"/>
      <c r="FY95" s="655"/>
      <c r="FZ95" s="655"/>
      <c r="GA95" s="655"/>
      <c r="GB95" s="655"/>
      <c r="GC95" s="655"/>
      <c r="GD95" s="655"/>
      <c r="GE95" s="655"/>
      <c r="GF95" s="655"/>
      <c r="GG95" s="655"/>
      <c r="GH95" s="655"/>
      <c r="GI95" s="655"/>
      <c r="GJ95" s="655"/>
      <c r="GK95" s="655"/>
      <c r="GL95" s="655"/>
      <c r="GM95" s="655"/>
      <c r="GN95" s="655"/>
      <c r="GO95" s="655"/>
      <c r="GP95" s="655"/>
      <c r="GQ95" s="655"/>
      <c r="GR95" s="655"/>
      <c r="GS95" s="655"/>
      <c r="GT95" s="655"/>
      <c r="GU95" s="655"/>
      <c r="GV95" s="655"/>
      <c r="GW95" s="655"/>
      <c r="GX95" s="655"/>
      <c r="GY95" s="655"/>
      <c r="GZ95" s="655"/>
      <c r="HA95" s="655"/>
      <c r="HB95" s="655"/>
      <c r="HC95" s="655"/>
      <c r="HD95" s="655"/>
      <c r="HE95" s="655"/>
      <c r="HF95" s="655"/>
      <c r="HG95" s="655"/>
      <c r="HH95" s="655"/>
      <c r="HI95" s="655"/>
      <c r="HJ95" s="655"/>
      <c r="HK95" s="655"/>
      <c r="HL95" s="655"/>
      <c r="HM95" s="655"/>
      <c r="HN95" s="655"/>
      <c r="HO95" s="655"/>
      <c r="HP95" s="655"/>
      <c r="HQ95" s="655"/>
      <c r="HR95" s="655"/>
      <c r="HS95" s="655"/>
      <c r="HT95" s="655"/>
      <c r="HU95" s="655"/>
      <c r="HV95" s="655"/>
      <c r="HW95" s="655"/>
      <c r="HX95" s="655"/>
      <c r="HY95" s="655"/>
    </row>
    <row r="96" spans="1:235" s="227" customFormat="1" ht="22.5" customHeight="1" x14ac:dyDescent="0.2">
      <c r="A96" s="596">
        <v>85</v>
      </c>
      <c r="B96" s="599" t="s">
        <v>2469</v>
      </c>
      <c r="C96" s="602" t="s">
        <v>2468</v>
      </c>
      <c r="D96" s="616">
        <v>42962</v>
      </c>
      <c r="E96" s="602" t="s">
        <v>345</v>
      </c>
      <c r="F96" s="611" t="s">
        <v>2467</v>
      </c>
      <c r="G96" s="619">
        <v>42759</v>
      </c>
      <c r="H96" s="361" t="s">
        <v>2410</v>
      </c>
      <c r="I96" s="483">
        <v>24714.639999999999</v>
      </c>
      <c r="J96" s="453"/>
      <c r="K96" s="453"/>
      <c r="L96" s="459">
        <f>I96-K96</f>
        <v>24714.639999999999</v>
      </c>
      <c r="M96" s="453"/>
      <c r="N96" s="317">
        <f t="shared" si="8"/>
        <v>24714.639999999999</v>
      </c>
      <c r="O96" s="300"/>
      <c r="P96" s="298" t="s">
        <v>2747</v>
      </c>
      <c r="Q96" s="298" t="s">
        <v>3031</v>
      </c>
      <c r="R96" s="276" t="str">
        <f t="shared" si="9"/>
        <v>-</v>
      </c>
      <c r="S96" s="276" t="str">
        <f>IF(COUNTIF('Relação de CVs CUMPRIDAS'!$C$14:$D$1912,E96)&gt;0,"PAGO","-")</f>
        <v>PAGO</v>
      </c>
      <c r="T96" s="128" t="str">
        <f>IF(S96="pago",IF(COUNTIF('Relação de CVs CUMPRIDAS'!$G:$G,L96)&gt;0,"CHECAR","-"),"-")</f>
        <v>-</v>
      </c>
      <c r="U96" s="702"/>
      <c r="V96" s="702"/>
      <c r="W96" s="702"/>
      <c r="X96" s="702"/>
      <c r="Y96" s="702"/>
      <c r="Z96" s="702"/>
      <c r="AA96" s="702"/>
      <c r="AB96" s="702"/>
      <c r="AC96" s="702"/>
      <c r="AD96" s="702"/>
      <c r="AE96" s="702"/>
      <c r="AF96" s="702"/>
      <c r="AG96" s="702"/>
      <c r="AH96" s="702"/>
      <c r="AI96" s="702"/>
      <c r="AJ96" s="702"/>
      <c r="AK96" s="702"/>
      <c r="AL96" s="702"/>
      <c r="AM96" s="702"/>
      <c r="AN96" s="702"/>
      <c r="AO96" s="702"/>
      <c r="AP96" s="702"/>
      <c r="AQ96" s="702"/>
      <c r="AR96" s="702"/>
      <c r="AS96" s="702"/>
      <c r="AT96" s="702"/>
      <c r="AU96" s="702"/>
      <c r="AV96" s="702"/>
      <c r="AW96" s="702"/>
      <c r="AX96" s="702"/>
      <c r="AY96" s="702"/>
      <c r="AZ96" s="702"/>
      <c r="BA96" s="702"/>
      <c r="BB96" s="702"/>
      <c r="BC96" s="702"/>
      <c r="BD96" s="702"/>
      <c r="BE96" s="702"/>
      <c r="BF96" s="702"/>
      <c r="BG96" s="702"/>
      <c r="BH96" s="702"/>
      <c r="BI96" s="702"/>
      <c r="BJ96" s="702"/>
      <c r="BK96" s="702"/>
      <c r="BL96" s="702"/>
      <c r="BM96" s="702"/>
      <c r="BN96" s="702"/>
      <c r="BO96" s="702"/>
      <c r="BP96" s="702"/>
      <c r="BQ96" s="702"/>
      <c r="BR96" s="702"/>
      <c r="BS96" s="702"/>
      <c r="BT96" s="702"/>
      <c r="BU96" s="702"/>
      <c r="BV96" s="702"/>
      <c r="BW96" s="702"/>
      <c r="BX96" s="702"/>
      <c r="BY96" s="702"/>
      <c r="BZ96" s="702"/>
      <c r="CA96" s="702"/>
      <c r="CB96" s="702"/>
      <c r="CC96" s="702"/>
      <c r="CD96" s="702"/>
      <c r="CE96" s="702"/>
      <c r="CF96" s="702"/>
      <c r="CG96" s="702"/>
      <c r="CH96" s="702"/>
      <c r="CI96" s="702"/>
      <c r="CJ96" s="702"/>
      <c r="CK96" s="702"/>
      <c r="CL96" s="702"/>
      <c r="CM96" s="702"/>
      <c r="CN96" s="702"/>
      <c r="CO96" s="702"/>
      <c r="CP96" s="702"/>
      <c r="CQ96" s="702"/>
      <c r="CR96" s="702"/>
      <c r="CS96" s="702"/>
      <c r="CT96" s="702"/>
      <c r="CU96" s="702"/>
      <c r="CV96" s="702"/>
      <c r="CW96" s="702"/>
      <c r="CX96" s="702"/>
      <c r="CY96" s="702"/>
      <c r="CZ96" s="702"/>
      <c r="DA96" s="702"/>
      <c r="DB96" s="702"/>
      <c r="DC96" s="702"/>
      <c r="DD96" s="702"/>
      <c r="DE96" s="702"/>
      <c r="DF96" s="702"/>
      <c r="DG96" s="702"/>
      <c r="DH96" s="702"/>
      <c r="DI96" s="702"/>
      <c r="DJ96" s="702"/>
      <c r="DK96" s="702"/>
      <c r="DL96" s="702"/>
      <c r="DM96" s="702"/>
      <c r="DN96" s="702"/>
      <c r="DO96" s="702"/>
      <c r="DP96" s="702"/>
      <c r="DQ96" s="702"/>
      <c r="DR96" s="702"/>
      <c r="DS96" s="702"/>
      <c r="DT96" s="702"/>
      <c r="DU96" s="702"/>
      <c r="DV96" s="702"/>
      <c r="DW96" s="702"/>
      <c r="DX96" s="702"/>
      <c r="DY96" s="702"/>
      <c r="DZ96" s="702"/>
      <c r="EA96" s="702"/>
      <c r="EB96" s="702"/>
      <c r="EC96" s="702"/>
      <c r="ED96" s="702"/>
      <c r="EE96" s="702"/>
      <c r="EF96" s="702"/>
      <c r="EG96" s="702"/>
      <c r="EH96" s="702"/>
      <c r="EI96" s="702"/>
      <c r="EJ96" s="702"/>
      <c r="EK96" s="702"/>
      <c r="EL96" s="702"/>
      <c r="EM96" s="702"/>
      <c r="EN96" s="702"/>
      <c r="EO96" s="702"/>
      <c r="EP96" s="702"/>
      <c r="EQ96" s="702"/>
      <c r="ER96" s="702"/>
      <c r="ES96" s="702"/>
      <c r="ET96" s="702"/>
      <c r="EU96" s="702"/>
      <c r="EV96" s="702"/>
      <c r="EW96" s="702"/>
      <c r="EX96" s="702"/>
      <c r="EY96" s="702"/>
      <c r="EZ96" s="702"/>
      <c r="FA96" s="702"/>
      <c r="FB96" s="702"/>
      <c r="FC96" s="702"/>
      <c r="FD96" s="702"/>
      <c r="FE96" s="702"/>
      <c r="FF96" s="702"/>
      <c r="FG96" s="702"/>
      <c r="FH96" s="702"/>
      <c r="FI96" s="702"/>
      <c r="FJ96" s="702"/>
      <c r="FK96" s="702"/>
      <c r="FL96" s="702"/>
      <c r="FM96" s="702"/>
      <c r="FN96" s="702"/>
      <c r="FO96" s="702"/>
      <c r="FP96" s="702"/>
      <c r="FQ96" s="702"/>
      <c r="FR96" s="702"/>
      <c r="FS96" s="702"/>
      <c r="FT96" s="702"/>
      <c r="FU96" s="702"/>
      <c r="FV96" s="702"/>
      <c r="FW96" s="702"/>
      <c r="FX96" s="702"/>
      <c r="FY96" s="702"/>
      <c r="FZ96" s="702"/>
      <c r="GA96" s="702"/>
      <c r="GB96" s="702"/>
      <c r="GC96" s="702"/>
      <c r="GD96" s="702"/>
      <c r="GE96" s="702"/>
      <c r="GF96" s="702"/>
      <c r="GG96" s="702"/>
      <c r="GH96" s="702"/>
      <c r="GI96" s="702"/>
      <c r="GJ96" s="702"/>
      <c r="GK96" s="702"/>
      <c r="GL96" s="702"/>
      <c r="GM96" s="702"/>
      <c r="GN96" s="702"/>
      <c r="GO96" s="702"/>
      <c r="GP96" s="702"/>
      <c r="GQ96" s="702"/>
      <c r="GR96" s="702"/>
      <c r="GS96" s="702"/>
      <c r="GT96" s="702"/>
      <c r="GU96" s="702"/>
      <c r="GV96" s="702"/>
      <c r="GW96" s="702"/>
      <c r="GX96" s="702"/>
      <c r="GY96" s="702"/>
      <c r="GZ96" s="702"/>
      <c r="HA96" s="702"/>
      <c r="HB96" s="702"/>
      <c r="HC96" s="702"/>
      <c r="HD96" s="702"/>
      <c r="HE96" s="702"/>
      <c r="HF96" s="702"/>
      <c r="HG96" s="702"/>
      <c r="HH96" s="702"/>
      <c r="HI96" s="702"/>
      <c r="HJ96" s="702"/>
      <c r="HK96" s="702"/>
      <c r="HL96" s="702"/>
      <c r="HM96" s="702"/>
      <c r="HN96" s="702"/>
      <c r="HO96" s="702"/>
      <c r="HP96" s="702"/>
      <c r="HQ96" s="702"/>
      <c r="HR96" s="702"/>
      <c r="HS96" s="702"/>
      <c r="HT96" s="702"/>
      <c r="HU96" s="702"/>
      <c r="HV96" s="702"/>
      <c r="HW96" s="702"/>
      <c r="HX96" s="702"/>
      <c r="HY96" s="702"/>
    </row>
    <row r="97" spans="1:235" s="227" customFormat="1" ht="56.25" x14ac:dyDescent="0.25">
      <c r="A97" s="596">
        <v>86</v>
      </c>
      <c r="B97" s="583"/>
      <c r="C97" s="583" t="s">
        <v>3368</v>
      </c>
      <c r="D97" s="592">
        <v>43225</v>
      </c>
      <c r="E97" s="663" t="s">
        <v>2017</v>
      </c>
      <c r="F97" s="629" t="s">
        <v>3369</v>
      </c>
      <c r="G97" s="576">
        <v>42766</v>
      </c>
      <c r="H97" s="361" t="s">
        <v>2410</v>
      </c>
      <c r="I97" s="483">
        <v>23565.13</v>
      </c>
      <c r="J97" s="453"/>
      <c r="K97" s="453"/>
      <c r="L97" s="459">
        <f>I97-K97</f>
        <v>23565.13</v>
      </c>
      <c r="M97" s="453"/>
      <c r="N97" s="317">
        <f t="shared" si="8"/>
        <v>23565.13</v>
      </c>
      <c r="O97" s="300"/>
      <c r="P97" s="298" t="s">
        <v>3244</v>
      </c>
      <c r="Q97" s="298" t="s">
        <v>3264</v>
      </c>
      <c r="R97" s="276" t="str">
        <f t="shared" si="9"/>
        <v>-</v>
      </c>
      <c r="S97" s="276" t="str">
        <f>IF(COUNTIF('Relação de CVs CUMPRIDAS'!$C$14:$D$1912,E97)&gt;0,"PAGO","-")</f>
        <v>PAGO</v>
      </c>
      <c r="T97" s="128" t="str">
        <f>IF(S97="pago",IF(COUNTIF('Relação de CVs CUMPRIDAS'!$G:$G,L97)&gt;0,"CHECAR","-"),"-")</f>
        <v>-</v>
      </c>
      <c r="U97" s="702"/>
      <c r="V97" s="702"/>
      <c r="W97" s="702"/>
      <c r="X97" s="702"/>
      <c r="Y97" s="702"/>
      <c r="Z97" s="702"/>
      <c r="AA97" s="702"/>
      <c r="AB97" s="702"/>
      <c r="AC97" s="702"/>
      <c r="AD97" s="702"/>
      <c r="AE97" s="702"/>
      <c r="AF97" s="702"/>
      <c r="AG97" s="702"/>
      <c r="AH97" s="702"/>
      <c r="AI97" s="702"/>
      <c r="AJ97" s="702"/>
      <c r="AK97" s="702"/>
      <c r="AL97" s="702"/>
      <c r="AM97" s="702"/>
      <c r="AN97" s="702"/>
      <c r="AO97" s="702"/>
      <c r="AP97" s="702"/>
      <c r="AQ97" s="702"/>
      <c r="AR97" s="702"/>
      <c r="AS97" s="702"/>
      <c r="AT97" s="702"/>
      <c r="AU97" s="702"/>
      <c r="AV97" s="702"/>
      <c r="AW97" s="702"/>
      <c r="AX97" s="702"/>
      <c r="AY97" s="702"/>
      <c r="AZ97" s="702"/>
      <c r="BA97" s="702"/>
      <c r="BB97" s="702"/>
      <c r="BC97" s="702"/>
      <c r="BD97" s="702"/>
      <c r="BE97" s="702"/>
      <c r="BF97" s="702"/>
      <c r="BG97" s="702"/>
      <c r="BH97" s="702"/>
      <c r="BI97" s="702"/>
      <c r="BJ97" s="702"/>
      <c r="BK97" s="702"/>
      <c r="BL97" s="702"/>
      <c r="BM97" s="702"/>
      <c r="BN97" s="702"/>
      <c r="BO97" s="702"/>
      <c r="BP97" s="702"/>
      <c r="BQ97" s="702"/>
      <c r="BR97" s="702"/>
      <c r="BS97" s="702"/>
      <c r="BT97" s="702"/>
      <c r="BU97" s="702"/>
      <c r="BV97" s="702"/>
      <c r="BW97" s="702"/>
      <c r="BX97" s="702"/>
      <c r="BY97" s="702"/>
      <c r="BZ97" s="702"/>
      <c r="CA97" s="702"/>
      <c r="CB97" s="702"/>
      <c r="CC97" s="702"/>
      <c r="CD97" s="702"/>
      <c r="CE97" s="702"/>
      <c r="CF97" s="702"/>
      <c r="CG97" s="702"/>
      <c r="CH97" s="702"/>
      <c r="CI97" s="702"/>
      <c r="CJ97" s="702"/>
      <c r="CK97" s="702"/>
      <c r="CL97" s="702"/>
      <c r="CM97" s="702"/>
      <c r="CN97" s="702"/>
      <c r="CO97" s="702"/>
      <c r="CP97" s="702"/>
      <c r="CQ97" s="702"/>
      <c r="CR97" s="702"/>
      <c r="CS97" s="702"/>
      <c r="CT97" s="702"/>
      <c r="CU97" s="702"/>
      <c r="CV97" s="702"/>
      <c r="CW97" s="702"/>
      <c r="CX97" s="702"/>
      <c r="CY97" s="702"/>
      <c r="CZ97" s="702"/>
      <c r="DA97" s="702"/>
      <c r="DB97" s="702"/>
      <c r="DC97" s="702"/>
      <c r="DD97" s="702"/>
      <c r="DE97" s="702"/>
      <c r="DF97" s="702"/>
      <c r="DG97" s="702"/>
      <c r="DH97" s="702"/>
      <c r="DI97" s="702"/>
      <c r="DJ97" s="702"/>
      <c r="DK97" s="702"/>
      <c r="DL97" s="702"/>
      <c r="DM97" s="702"/>
      <c r="DN97" s="702"/>
      <c r="DO97" s="702"/>
      <c r="DP97" s="702"/>
      <c r="DQ97" s="702"/>
      <c r="DR97" s="702"/>
      <c r="DS97" s="702"/>
      <c r="DT97" s="702"/>
      <c r="DU97" s="702"/>
      <c r="DV97" s="702"/>
      <c r="DW97" s="702"/>
      <c r="DX97" s="702"/>
      <c r="DY97" s="702"/>
      <c r="DZ97" s="702"/>
      <c r="EA97" s="702"/>
      <c r="EB97" s="702"/>
      <c r="EC97" s="702"/>
      <c r="ED97" s="702"/>
      <c r="EE97" s="702"/>
      <c r="EF97" s="702"/>
      <c r="EG97" s="702"/>
      <c r="EH97" s="702"/>
      <c r="EI97" s="702"/>
      <c r="EJ97" s="702"/>
      <c r="EK97" s="702"/>
      <c r="EL97" s="702"/>
      <c r="EM97" s="702"/>
      <c r="EN97" s="702"/>
      <c r="EO97" s="702"/>
      <c r="EP97" s="702"/>
      <c r="EQ97" s="702"/>
      <c r="ER97" s="702"/>
      <c r="ES97" s="702"/>
      <c r="ET97" s="702"/>
      <c r="EU97" s="702"/>
      <c r="EV97" s="702"/>
      <c r="EW97" s="702"/>
      <c r="EX97" s="702"/>
      <c r="EY97" s="702"/>
      <c r="EZ97" s="702"/>
      <c r="FA97" s="702"/>
      <c r="FB97" s="702"/>
      <c r="FC97" s="702"/>
      <c r="FD97" s="702"/>
      <c r="FE97" s="702"/>
      <c r="FF97" s="702"/>
      <c r="FG97" s="702"/>
      <c r="FH97" s="702"/>
      <c r="FI97" s="702"/>
      <c r="FJ97" s="702"/>
      <c r="FK97" s="702"/>
      <c r="FL97" s="702"/>
      <c r="FM97" s="702"/>
      <c r="FN97" s="702"/>
      <c r="FO97" s="702"/>
      <c r="FP97" s="702"/>
      <c r="FQ97" s="702"/>
      <c r="FR97" s="702"/>
      <c r="FS97" s="702"/>
      <c r="FT97" s="702"/>
      <c r="FU97" s="702"/>
      <c r="FV97" s="702"/>
      <c r="FW97" s="702"/>
      <c r="FX97" s="702"/>
      <c r="FY97" s="702"/>
      <c r="FZ97" s="702"/>
      <c r="GA97" s="702"/>
      <c r="GB97" s="702"/>
      <c r="GC97" s="702"/>
      <c r="GD97" s="702"/>
      <c r="GE97" s="702"/>
      <c r="GF97" s="702"/>
      <c r="GG97" s="702"/>
      <c r="GH97" s="702"/>
      <c r="GI97" s="702"/>
      <c r="GJ97" s="702"/>
      <c r="GK97" s="702"/>
      <c r="GL97" s="702"/>
      <c r="GM97" s="702"/>
      <c r="GN97" s="702"/>
      <c r="GO97" s="702"/>
      <c r="GP97" s="702"/>
      <c r="GQ97" s="702"/>
      <c r="GR97" s="702"/>
      <c r="GS97" s="702"/>
      <c r="GT97" s="702"/>
      <c r="GU97" s="702"/>
      <c r="GV97" s="702"/>
      <c r="GW97" s="702"/>
      <c r="GX97" s="702"/>
      <c r="GY97" s="702"/>
      <c r="GZ97" s="702"/>
      <c r="HA97" s="702"/>
      <c r="HB97" s="702"/>
      <c r="HC97" s="702"/>
      <c r="HD97" s="702"/>
      <c r="HE97" s="702"/>
      <c r="HF97" s="702"/>
      <c r="HG97" s="702"/>
      <c r="HH97" s="702"/>
      <c r="HI97" s="702"/>
      <c r="HJ97" s="702"/>
      <c r="HK97" s="702"/>
      <c r="HL97" s="702"/>
      <c r="HM97" s="702"/>
      <c r="HN97" s="702"/>
      <c r="HO97" s="702"/>
      <c r="HP97" s="702"/>
      <c r="HQ97" s="702"/>
      <c r="HR97" s="702"/>
      <c r="HS97" s="702"/>
      <c r="HT97" s="702"/>
      <c r="HU97" s="702"/>
      <c r="HV97" s="702"/>
      <c r="HW97" s="702"/>
      <c r="HX97" s="702"/>
      <c r="HY97" s="702"/>
    </row>
    <row r="98" spans="1:235" s="227" customFormat="1" ht="22.5" x14ac:dyDescent="0.25">
      <c r="A98" s="596">
        <v>87</v>
      </c>
      <c r="B98" s="583"/>
      <c r="C98" s="583" t="s">
        <v>3409</v>
      </c>
      <c r="D98" s="592">
        <v>43328</v>
      </c>
      <c r="E98" s="663" t="s">
        <v>3410</v>
      </c>
      <c r="F98" s="629" t="s">
        <v>3411</v>
      </c>
      <c r="G98" s="576">
        <v>42773</v>
      </c>
      <c r="H98" s="361" t="s">
        <v>2410</v>
      </c>
      <c r="I98" s="483">
        <v>33079.71</v>
      </c>
      <c r="J98" s="453"/>
      <c r="K98" s="453"/>
      <c r="L98" s="459">
        <f>I98-J98</f>
        <v>33079.71</v>
      </c>
      <c r="M98" s="453"/>
      <c r="N98" s="317">
        <f t="shared" si="8"/>
        <v>33079.71</v>
      </c>
      <c r="O98" s="300"/>
      <c r="P98" s="298" t="s">
        <v>3244</v>
      </c>
      <c r="Q98" s="298" t="s">
        <v>3426</v>
      </c>
      <c r="R98" s="276" t="str">
        <f t="shared" si="9"/>
        <v>-</v>
      </c>
      <c r="S98" s="276" t="str">
        <f>IF(COUNTIF('Relação de CVs CUMPRIDAS'!$C$14:$D$1912,E98)&gt;0,"PAGO","-")</f>
        <v>-</v>
      </c>
      <c r="T98" s="128" t="str">
        <f>IF(S98="pago",IF(COUNTIF('Relação de CVs CUMPRIDAS'!$G:$G,L98)&gt;0,"CHECAR","-"),"-")</f>
        <v>-</v>
      </c>
      <c r="U98" s="655"/>
      <c r="V98" s="655"/>
      <c r="W98" s="655"/>
      <c r="X98" s="655"/>
      <c r="Y98" s="655"/>
      <c r="Z98" s="655"/>
      <c r="AA98" s="655"/>
      <c r="AB98" s="655"/>
      <c r="AC98" s="655"/>
      <c r="AD98" s="655"/>
      <c r="AE98" s="655"/>
      <c r="AF98" s="655"/>
      <c r="AG98" s="655"/>
      <c r="AH98" s="655"/>
      <c r="AI98" s="655"/>
      <c r="AJ98" s="655"/>
      <c r="AK98" s="655"/>
      <c r="AL98" s="655"/>
      <c r="AM98" s="655"/>
      <c r="AN98" s="655"/>
      <c r="AO98" s="655"/>
      <c r="AP98" s="655"/>
      <c r="AQ98" s="655"/>
      <c r="AR98" s="655"/>
      <c r="AS98" s="655"/>
      <c r="AT98" s="655"/>
      <c r="AU98" s="655"/>
      <c r="AV98" s="655"/>
      <c r="AW98" s="655"/>
      <c r="AX98" s="655"/>
      <c r="AY98" s="655"/>
      <c r="AZ98" s="655"/>
      <c r="BA98" s="655"/>
      <c r="BB98" s="655"/>
      <c r="BC98" s="655"/>
      <c r="BD98" s="655"/>
      <c r="BE98" s="655"/>
      <c r="BF98" s="655"/>
      <c r="BG98" s="655"/>
      <c r="BH98" s="655"/>
      <c r="BI98" s="655"/>
      <c r="BJ98" s="655"/>
      <c r="BK98" s="655"/>
      <c r="BL98" s="655"/>
      <c r="BM98" s="655"/>
      <c r="BN98" s="655"/>
      <c r="BO98" s="655"/>
      <c r="BP98" s="655"/>
      <c r="BQ98" s="655"/>
      <c r="BR98" s="655"/>
      <c r="BS98" s="655"/>
      <c r="BT98" s="655"/>
      <c r="BU98" s="655"/>
      <c r="BV98" s="655"/>
      <c r="BW98" s="655"/>
      <c r="BX98" s="655"/>
      <c r="BY98" s="655"/>
      <c r="BZ98" s="655"/>
      <c r="CA98" s="655"/>
      <c r="CB98" s="655"/>
      <c r="CC98" s="655"/>
      <c r="CD98" s="655"/>
      <c r="CE98" s="655"/>
      <c r="CF98" s="655"/>
      <c r="CG98" s="655"/>
      <c r="CH98" s="655"/>
      <c r="CI98" s="655"/>
      <c r="CJ98" s="655"/>
      <c r="CK98" s="655"/>
      <c r="CL98" s="655"/>
      <c r="CM98" s="655"/>
      <c r="CN98" s="655"/>
      <c r="CO98" s="655"/>
      <c r="CP98" s="655"/>
      <c r="CQ98" s="655"/>
      <c r="CR98" s="655"/>
      <c r="CS98" s="655"/>
      <c r="CT98" s="655"/>
      <c r="CU98" s="655"/>
      <c r="CV98" s="655"/>
      <c r="CW98" s="655"/>
      <c r="CX98" s="655"/>
      <c r="CY98" s="655"/>
      <c r="CZ98" s="655"/>
      <c r="DA98" s="655"/>
      <c r="DB98" s="655"/>
      <c r="DC98" s="655"/>
      <c r="DD98" s="655"/>
      <c r="DE98" s="655"/>
      <c r="DF98" s="655"/>
      <c r="DG98" s="655"/>
      <c r="DH98" s="655"/>
      <c r="DI98" s="655"/>
      <c r="DJ98" s="655"/>
      <c r="DK98" s="655"/>
      <c r="DL98" s="655"/>
      <c r="DM98" s="655"/>
      <c r="DN98" s="655"/>
      <c r="DO98" s="655"/>
      <c r="DP98" s="655"/>
      <c r="DQ98" s="655"/>
      <c r="DR98" s="655"/>
      <c r="DS98" s="655"/>
      <c r="DT98" s="655"/>
      <c r="DU98" s="655"/>
      <c r="DV98" s="655"/>
      <c r="DW98" s="655"/>
      <c r="DX98" s="655"/>
      <c r="DY98" s="655"/>
      <c r="DZ98" s="655"/>
      <c r="EA98" s="655"/>
      <c r="EB98" s="655"/>
      <c r="EC98" s="655"/>
      <c r="ED98" s="655"/>
      <c r="EE98" s="655"/>
      <c r="EF98" s="655"/>
      <c r="EG98" s="655"/>
      <c r="EH98" s="655"/>
      <c r="EI98" s="655"/>
      <c r="EJ98" s="655"/>
      <c r="EK98" s="655"/>
      <c r="EL98" s="655"/>
      <c r="EM98" s="655"/>
      <c r="EN98" s="655"/>
      <c r="EO98" s="655"/>
      <c r="EP98" s="655"/>
      <c r="EQ98" s="655"/>
      <c r="ER98" s="655"/>
      <c r="ES98" s="655"/>
      <c r="ET98" s="655"/>
      <c r="EU98" s="655"/>
      <c r="EV98" s="655"/>
      <c r="EW98" s="655"/>
      <c r="EX98" s="655"/>
      <c r="EY98" s="655"/>
      <c r="EZ98" s="655"/>
      <c r="FA98" s="655"/>
      <c r="FB98" s="655"/>
      <c r="FC98" s="655"/>
      <c r="FD98" s="655"/>
      <c r="FE98" s="655"/>
      <c r="FF98" s="655"/>
      <c r="FG98" s="655"/>
      <c r="FH98" s="655"/>
      <c r="FI98" s="655"/>
      <c r="FJ98" s="655"/>
      <c r="FK98" s="655"/>
      <c r="FL98" s="655"/>
      <c r="FM98" s="655"/>
      <c r="FN98" s="655"/>
      <c r="FO98" s="655"/>
      <c r="FP98" s="655"/>
      <c r="FQ98" s="655"/>
      <c r="FR98" s="655"/>
      <c r="FS98" s="655"/>
      <c r="FT98" s="655"/>
      <c r="FU98" s="655"/>
      <c r="FV98" s="655"/>
      <c r="FW98" s="655"/>
      <c r="FX98" s="655"/>
      <c r="FY98" s="655"/>
      <c r="FZ98" s="655"/>
      <c r="GA98" s="655"/>
      <c r="GB98" s="655"/>
      <c r="GC98" s="655"/>
      <c r="GD98" s="655"/>
      <c r="GE98" s="655"/>
      <c r="GF98" s="655"/>
      <c r="GG98" s="655"/>
      <c r="GH98" s="655"/>
      <c r="GI98" s="655"/>
      <c r="GJ98" s="655"/>
      <c r="GK98" s="655"/>
      <c r="GL98" s="655"/>
      <c r="GM98" s="655"/>
      <c r="GN98" s="655"/>
      <c r="GO98" s="655"/>
      <c r="GP98" s="655"/>
      <c r="GQ98" s="655"/>
      <c r="GR98" s="655"/>
      <c r="GS98" s="655"/>
      <c r="GT98" s="655"/>
      <c r="GU98" s="655"/>
      <c r="GV98" s="655"/>
      <c r="GW98" s="655"/>
      <c r="GX98" s="655"/>
      <c r="GY98" s="655"/>
      <c r="GZ98" s="655"/>
      <c r="HA98" s="655"/>
      <c r="HB98" s="655"/>
      <c r="HC98" s="655"/>
      <c r="HD98" s="655"/>
      <c r="HE98" s="655"/>
      <c r="HF98" s="655"/>
      <c r="HG98" s="655"/>
      <c r="HH98" s="655"/>
      <c r="HI98" s="655"/>
      <c r="HJ98" s="655"/>
      <c r="HK98" s="655"/>
      <c r="HL98" s="655"/>
      <c r="HM98" s="655"/>
      <c r="HN98" s="655"/>
      <c r="HO98" s="655"/>
      <c r="HP98" s="655"/>
      <c r="HQ98" s="655"/>
      <c r="HR98" s="655"/>
      <c r="HS98" s="655"/>
      <c r="HT98" s="655"/>
      <c r="HU98" s="655"/>
      <c r="HV98" s="655"/>
      <c r="HW98" s="655"/>
      <c r="HX98" s="655"/>
      <c r="HY98" s="655"/>
    </row>
    <row r="99" spans="1:235" s="227" customFormat="1" ht="56.25" customHeight="1" x14ac:dyDescent="0.25">
      <c r="A99" s="596">
        <v>88</v>
      </c>
      <c r="B99" s="607" t="s">
        <v>2581</v>
      </c>
      <c r="C99" s="607" t="s">
        <v>2532</v>
      </c>
      <c r="D99" s="620">
        <v>43159</v>
      </c>
      <c r="E99" s="602" t="s">
        <v>2533</v>
      </c>
      <c r="F99" s="611" t="s">
        <v>2535</v>
      </c>
      <c r="G99" s="618">
        <v>42804</v>
      </c>
      <c r="H99" s="361" t="s">
        <v>2410</v>
      </c>
      <c r="I99" s="483">
        <v>179536.93</v>
      </c>
      <c r="J99" s="453"/>
      <c r="K99" s="453"/>
      <c r="L99" s="459">
        <f>I99-K99</f>
        <v>179536.93</v>
      </c>
      <c r="M99" s="453"/>
      <c r="N99" s="317">
        <f t="shared" si="8"/>
        <v>179536.93</v>
      </c>
      <c r="O99" s="300"/>
      <c r="P99" s="298"/>
      <c r="Q99" s="298" t="s">
        <v>3161</v>
      </c>
      <c r="R99" s="276" t="str">
        <f t="shared" si="9"/>
        <v>-</v>
      </c>
      <c r="S99" s="276" t="str">
        <f>IF(COUNTIF('Relação de CVs CUMPRIDAS'!$C$14:$D$1912,E99)&gt;0,"PAGO","-")</f>
        <v>PAGO</v>
      </c>
      <c r="T99" s="128" t="str">
        <f>IF(S99="pago",IF(COUNTIF('Relação de CVs CUMPRIDAS'!$G:$G,L99)&gt;0,"CHECAR","-"),"-")</f>
        <v>-</v>
      </c>
      <c r="U99" s="655"/>
      <c r="V99" s="655"/>
      <c r="W99" s="655"/>
      <c r="X99" s="655"/>
      <c r="Y99" s="655"/>
      <c r="Z99" s="655"/>
      <c r="AA99" s="655"/>
      <c r="AB99" s="655"/>
      <c r="AC99" s="655"/>
      <c r="AD99" s="655"/>
      <c r="AE99" s="655"/>
      <c r="AF99" s="655"/>
      <c r="AG99" s="655"/>
      <c r="AH99" s="655"/>
      <c r="AI99" s="655"/>
      <c r="AJ99" s="655"/>
      <c r="AK99" s="655"/>
      <c r="AL99" s="655"/>
      <c r="AM99" s="655"/>
      <c r="AN99" s="655"/>
      <c r="AO99" s="655"/>
      <c r="AP99" s="655"/>
      <c r="AQ99" s="655"/>
      <c r="AR99" s="655"/>
      <c r="AS99" s="655"/>
      <c r="AT99" s="655"/>
      <c r="AU99" s="655"/>
      <c r="AV99" s="655"/>
      <c r="AW99" s="655"/>
      <c r="AX99" s="655"/>
      <c r="AY99" s="655"/>
      <c r="AZ99" s="655"/>
      <c r="BA99" s="655"/>
      <c r="BB99" s="655"/>
      <c r="BC99" s="655"/>
      <c r="BD99" s="655"/>
      <c r="BE99" s="655"/>
      <c r="BF99" s="655"/>
      <c r="BG99" s="655"/>
      <c r="BH99" s="655"/>
      <c r="BI99" s="655"/>
      <c r="BJ99" s="655"/>
      <c r="BK99" s="655"/>
      <c r="BL99" s="655"/>
      <c r="BM99" s="655"/>
      <c r="BN99" s="655"/>
      <c r="BO99" s="655"/>
      <c r="BP99" s="655"/>
      <c r="BQ99" s="655"/>
      <c r="BR99" s="655"/>
      <c r="BS99" s="655"/>
      <c r="BT99" s="655"/>
      <c r="BU99" s="655"/>
      <c r="BV99" s="655"/>
      <c r="BW99" s="655"/>
      <c r="BX99" s="655"/>
      <c r="BY99" s="655"/>
      <c r="BZ99" s="655"/>
      <c r="CA99" s="655"/>
      <c r="CB99" s="655"/>
      <c r="CC99" s="655"/>
      <c r="CD99" s="655"/>
      <c r="CE99" s="655"/>
      <c r="CF99" s="655"/>
      <c r="CG99" s="655"/>
      <c r="CH99" s="655"/>
      <c r="CI99" s="655"/>
      <c r="CJ99" s="655"/>
      <c r="CK99" s="655"/>
      <c r="CL99" s="655"/>
      <c r="CM99" s="655"/>
      <c r="CN99" s="655"/>
      <c r="CO99" s="655"/>
      <c r="CP99" s="655"/>
      <c r="CQ99" s="655"/>
      <c r="CR99" s="655"/>
      <c r="CS99" s="655"/>
      <c r="CT99" s="655"/>
      <c r="CU99" s="655"/>
      <c r="CV99" s="655"/>
      <c r="CW99" s="655"/>
      <c r="CX99" s="655"/>
      <c r="CY99" s="655"/>
      <c r="CZ99" s="655"/>
      <c r="DA99" s="655"/>
      <c r="DB99" s="655"/>
      <c r="DC99" s="655"/>
      <c r="DD99" s="655"/>
      <c r="DE99" s="655"/>
      <c r="DF99" s="655"/>
      <c r="DG99" s="655"/>
      <c r="DH99" s="655"/>
      <c r="DI99" s="655"/>
      <c r="DJ99" s="655"/>
      <c r="DK99" s="655"/>
      <c r="DL99" s="655"/>
      <c r="DM99" s="655"/>
      <c r="DN99" s="655"/>
      <c r="DO99" s="655"/>
      <c r="DP99" s="655"/>
      <c r="DQ99" s="655"/>
      <c r="DR99" s="655"/>
      <c r="DS99" s="655"/>
      <c r="DT99" s="655"/>
      <c r="DU99" s="655"/>
      <c r="DV99" s="655"/>
      <c r="DW99" s="655"/>
      <c r="DX99" s="655"/>
      <c r="DY99" s="655"/>
      <c r="DZ99" s="655"/>
      <c r="EA99" s="655"/>
      <c r="EB99" s="655"/>
      <c r="EC99" s="655"/>
      <c r="ED99" s="655"/>
      <c r="EE99" s="655"/>
      <c r="EF99" s="655"/>
      <c r="EG99" s="655"/>
      <c r="EH99" s="655"/>
      <c r="EI99" s="655"/>
      <c r="EJ99" s="655"/>
      <c r="EK99" s="655"/>
      <c r="EL99" s="655"/>
      <c r="EM99" s="655"/>
      <c r="EN99" s="655"/>
      <c r="EO99" s="655"/>
      <c r="EP99" s="655"/>
      <c r="EQ99" s="655"/>
      <c r="ER99" s="655"/>
      <c r="ES99" s="655"/>
      <c r="ET99" s="655"/>
      <c r="EU99" s="655"/>
      <c r="EV99" s="655"/>
      <c r="EW99" s="655"/>
      <c r="EX99" s="655"/>
      <c r="EY99" s="655"/>
      <c r="EZ99" s="655"/>
      <c r="FA99" s="655"/>
      <c r="FB99" s="655"/>
      <c r="FC99" s="655"/>
      <c r="FD99" s="655"/>
      <c r="FE99" s="655"/>
      <c r="FF99" s="655"/>
      <c r="FG99" s="655"/>
      <c r="FH99" s="655"/>
      <c r="FI99" s="655"/>
      <c r="FJ99" s="655"/>
      <c r="FK99" s="655"/>
      <c r="FL99" s="655"/>
      <c r="FM99" s="655"/>
      <c r="FN99" s="655"/>
      <c r="FO99" s="655"/>
      <c r="FP99" s="655"/>
      <c r="FQ99" s="655"/>
      <c r="FR99" s="655"/>
      <c r="FS99" s="655"/>
      <c r="FT99" s="655"/>
      <c r="FU99" s="655"/>
      <c r="FV99" s="655"/>
      <c r="FW99" s="655"/>
      <c r="FX99" s="655"/>
      <c r="FY99" s="655"/>
      <c r="FZ99" s="655"/>
      <c r="GA99" s="655"/>
      <c r="GB99" s="655"/>
      <c r="GC99" s="655"/>
      <c r="GD99" s="655"/>
      <c r="GE99" s="655"/>
      <c r="GF99" s="655"/>
      <c r="GG99" s="655"/>
      <c r="GH99" s="655"/>
      <c r="GI99" s="655"/>
      <c r="GJ99" s="655"/>
      <c r="GK99" s="655"/>
      <c r="GL99" s="655"/>
      <c r="GM99" s="655"/>
      <c r="GN99" s="655"/>
      <c r="GO99" s="655"/>
      <c r="GP99" s="655"/>
      <c r="GQ99" s="655"/>
      <c r="GR99" s="655"/>
      <c r="GS99" s="655"/>
      <c r="GT99" s="655"/>
      <c r="GU99" s="655"/>
      <c r="GV99" s="655"/>
      <c r="GW99" s="655"/>
      <c r="GX99" s="655"/>
      <c r="GY99" s="655"/>
      <c r="GZ99" s="655"/>
      <c r="HA99" s="655"/>
      <c r="HB99" s="655"/>
      <c r="HC99" s="655"/>
      <c r="HD99" s="655"/>
      <c r="HE99" s="655"/>
      <c r="HF99" s="655"/>
      <c r="HG99" s="655"/>
      <c r="HH99" s="655"/>
      <c r="HI99" s="655"/>
      <c r="HJ99" s="655"/>
      <c r="HK99" s="655"/>
      <c r="HL99" s="655"/>
      <c r="HM99" s="655"/>
      <c r="HN99" s="655"/>
      <c r="HO99" s="655"/>
      <c r="HP99" s="655"/>
      <c r="HQ99" s="655"/>
      <c r="HR99" s="655"/>
      <c r="HS99" s="655"/>
      <c r="HT99" s="655"/>
      <c r="HU99" s="655"/>
      <c r="HV99" s="655"/>
      <c r="HW99" s="655"/>
      <c r="HX99" s="655"/>
      <c r="HY99" s="655"/>
    </row>
    <row r="100" spans="1:235" s="701" customFormat="1" ht="33.75" customHeight="1" x14ac:dyDescent="0.2">
      <c r="A100" s="596">
        <v>89</v>
      </c>
      <c r="B100" s="599" t="s">
        <v>2581</v>
      </c>
      <c r="C100" s="602" t="s">
        <v>2564</v>
      </c>
      <c r="D100" s="616">
        <v>43024</v>
      </c>
      <c r="E100" s="602" t="s">
        <v>2617</v>
      </c>
      <c r="F100" s="611" t="s">
        <v>2618</v>
      </c>
      <c r="G100" s="616">
        <v>42835</v>
      </c>
      <c r="H100" s="361" t="s">
        <v>2410</v>
      </c>
      <c r="I100" s="483">
        <v>30876.5</v>
      </c>
      <c r="J100" s="453"/>
      <c r="K100" s="453"/>
      <c r="L100" s="459">
        <f>I100-K100</f>
        <v>30876.5</v>
      </c>
      <c r="M100" s="453"/>
      <c r="N100" s="317">
        <f t="shared" si="8"/>
        <v>30876.5</v>
      </c>
      <c r="O100" s="300"/>
      <c r="P100" s="298" t="s">
        <v>2747</v>
      </c>
      <c r="Q100" s="298" t="s">
        <v>3029</v>
      </c>
      <c r="R100" s="560" t="str">
        <f t="shared" si="9"/>
        <v>-</v>
      </c>
      <c r="S100" s="560" t="str">
        <f>IF(COUNTIF('Relação de CVs CUMPRIDAS'!$C$14:$D$1912,E100)&gt;0,"PAGO","-")</f>
        <v>-</v>
      </c>
      <c r="T100" s="128" t="str">
        <f>IF(S100="pago",IF(COUNTIF('Relação de CVs CUMPRIDAS'!$G:$G,L100)&gt;0,"CHECAR","-"),"-")</f>
        <v>-</v>
      </c>
      <c r="U100" s="655"/>
      <c r="V100" s="655"/>
      <c r="W100" s="655"/>
      <c r="X100" s="655"/>
      <c r="Y100" s="655"/>
      <c r="Z100" s="655"/>
      <c r="AA100" s="655"/>
      <c r="AB100" s="655"/>
      <c r="AC100" s="655"/>
      <c r="AD100" s="655"/>
      <c r="AE100" s="655"/>
      <c r="AF100" s="655"/>
      <c r="AG100" s="655"/>
      <c r="AH100" s="655"/>
      <c r="AI100" s="655"/>
      <c r="AJ100" s="655"/>
      <c r="AK100" s="655"/>
      <c r="AL100" s="655"/>
      <c r="AM100" s="655"/>
      <c r="AN100" s="655"/>
      <c r="AO100" s="655"/>
      <c r="AP100" s="655"/>
      <c r="AQ100" s="655"/>
      <c r="AR100" s="655"/>
      <c r="AS100" s="655"/>
      <c r="AT100" s="655"/>
      <c r="AU100" s="655"/>
      <c r="AV100" s="655"/>
      <c r="AW100" s="655"/>
      <c r="AX100" s="655"/>
      <c r="AY100" s="655"/>
      <c r="AZ100" s="655"/>
      <c r="BA100" s="655"/>
      <c r="BB100" s="655"/>
      <c r="BC100" s="655"/>
      <c r="BD100" s="655"/>
      <c r="BE100" s="655"/>
      <c r="BF100" s="655"/>
      <c r="BG100" s="655"/>
      <c r="BH100" s="655"/>
      <c r="BI100" s="655"/>
      <c r="BJ100" s="655"/>
      <c r="BK100" s="655"/>
      <c r="BL100" s="655"/>
      <c r="BM100" s="655"/>
      <c r="BN100" s="655"/>
      <c r="BO100" s="655"/>
      <c r="BP100" s="655"/>
      <c r="BQ100" s="655"/>
      <c r="BR100" s="655"/>
      <c r="BS100" s="655"/>
      <c r="BT100" s="655"/>
      <c r="BU100" s="655"/>
      <c r="BV100" s="655"/>
      <c r="BW100" s="655"/>
      <c r="BX100" s="655"/>
      <c r="BY100" s="655"/>
      <c r="BZ100" s="655"/>
      <c r="CA100" s="655"/>
      <c r="CB100" s="655"/>
      <c r="CC100" s="655"/>
      <c r="CD100" s="655"/>
      <c r="CE100" s="655"/>
      <c r="CF100" s="655"/>
      <c r="CG100" s="655"/>
      <c r="CH100" s="655"/>
      <c r="CI100" s="655"/>
      <c r="CJ100" s="655"/>
      <c r="CK100" s="655"/>
      <c r="CL100" s="655"/>
      <c r="CM100" s="655"/>
      <c r="CN100" s="655"/>
      <c r="CO100" s="655"/>
      <c r="CP100" s="655"/>
      <c r="CQ100" s="655"/>
      <c r="CR100" s="655"/>
      <c r="CS100" s="655"/>
      <c r="CT100" s="655"/>
      <c r="CU100" s="655"/>
      <c r="CV100" s="655"/>
      <c r="CW100" s="655"/>
      <c r="CX100" s="655"/>
      <c r="CY100" s="655"/>
      <c r="CZ100" s="655"/>
      <c r="DA100" s="655"/>
      <c r="DB100" s="655"/>
      <c r="DC100" s="655"/>
      <c r="DD100" s="655"/>
      <c r="DE100" s="655"/>
      <c r="DF100" s="655"/>
      <c r="DG100" s="655"/>
      <c r="DH100" s="655"/>
      <c r="DI100" s="655"/>
      <c r="DJ100" s="655"/>
      <c r="DK100" s="655"/>
      <c r="DL100" s="655"/>
      <c r="DM100" s="655"/>
      <c r="DN100" s="655"/>
      <c r="DO100" s="655"/>
      <c r="DP100" s="655"/>
      <c r="DQ100" s="655"/>
      <c r="DR100" s="655"/>
      <c r="DS100" s="655"/>
      <c r="DT100" s="655"/>
      <c r="DU100" s="655"/>
      <c r="DV100" s="655"/>
      <c r="DW100" s="655"/>
      <c r="DX100" s="655"/>
      <c r="DY100" s="655"/>
      <c r="DZ100" s="655"/>
      <c r="EA100" s="655"/>
      <c r="EB100" s="655"/>
      <c r="EC100" s="655"/>
      <c r="ED100" s="655"/>
      <c r="EE100" s="655"/>
      <c r="EF100" s="655"/>
      <c r="EG100" s="655"/>
      <c r="EH100" s="655"/>
      <c r="EI100" s="655"/>
      <c r="EJ100" s="655"/>
      <c r="EK100" s="655"/>
      <c r="EL100" s="655"/>
      <c r="EM100" s="655"/>
      <c r="EN100" s="655"/>
      <c r="EO100" s="655"/>
      <c r="EP100" s="655"/>
      <c r="EQ100" s="655"/>
      <c r="ER100" s="655"/>
      <c r="ES100" s="655"/>
      <c r="ET100" s="655"/>
      <c r="EU100" s="655"/>
      <c r="EV100" s="655"/>
      <c r="EW100" s="655"/>
      <c r="EX100" s="655"/>
      <c r="EY100" s="655"/>
      <c r="EZ100" s="655"/>
      <c r="FA100" s="655"/>
      <c r="FB100" s="655"/>
      <c r="FC100" s="655"/>
      <c r="FD100" s="655"/>
      <c r="FE100" s="655"/>
      <c r="FF100" s="655"/>
      <c r="FG100" s="655"/>
      <c r="FH100" s="655"/>
      <c r="FI100" s="655"/>
      <c r="FJ100" s="655"/>
      <c r="FK100" s="655"/>
      <c r="FL100" s="655"/>
      <c r="FM100" s="655"/>
      <c r="FN100" s="655"/>
      <c r="FO100" s="655"/>
      <c r="FP100" s="655"/>
      <c r="FQ100" s="655"/>
      <c r="FR100" s="655"/>
      <c r="FS100" s="655"/>
      <c r="FT100" s="655"/>
      <c r="FU100" s="655"/>
      <c r="FV100" s="655"/>
      <c r="FW100" s="655"/>
      <c r="FX100" s="655"/>
      <c r="FY100" s="655"/>
      <c r="FZ100" s="655"/>
      <c r="GA100" s="655"/>
      <c r="GB100" s="655"/>
      <c r="GC100" s="655"/>
      <c r="GD100" s="655"/>
      <c r="GE100" s="655"/>
      <c r="GF100" s="655"/>
      <c r="GG100" s="655"/>
      <c r="GH100" s="655"/>
      <c r="GI100" s="655"/>
      <c r="GJ100" s="655"/>
      <c r="GK100" s="655"/>
      <c r="GL100" s="655"/>
      <c r="GM100" s="655"/>
      <c r="GN100" s="655"/>
      <c r="GO100" s="655"/>
      <c r="GP100" s="655"/>
      <c r="GQ100" s="655"/>
      <c r="GR100" s="655"/>
      <c r="GS100" s="655"/>
      <c r="GT100" s="655"/>
      <c r="GU100" s="655"/>
      <c r="GV100" s="655"/>
      <c r="GW100" s="655"/>
      <c r="GX100" s="655"/>
      <c r="GY100" s="655"/>
      <c r="GZ100" s="655"/>
      <c r="HA100" s="655"/>
      <c r="HB100" s="655"/>
      <c r="HC100" s="655"/>
      <c r="HD100" s="655"/>
      <c r="HE100" s="655"/>
      <c r="HF100" s="655"/>
      <c r="HG100" s="655"/>
      <c r="HH100" s="655"/>
      <c r="HI100" s="655"/>
      <c r="HJ100" s="655"/>
      <c r="HK100" s="655"/>
      <c r="HL100" s="655"/>
      <c r="HM100" s="655"/>
      <c r="HN100" s="655"/>
      <c r="HO100" s="655"/>
      <c r="HP100" s="655"/>
      <c r="HQ100" s="655"/>
      <c r="HR100" s="655"/>
      <c r="HS100" s="655"/>
      <c r="HT100" s="655"/>
      <c r="HU100" s="655"/>
      <c r="HV100" s="655"/>
      <c r="HW100" s="655"/>
      <c r="HX100" s="655"/>
      <c r="HY100" s="655"/>
      <c r="HZ100" s="227"/>
      <c r="IA100" s="227"/>
    </row>
    <row r="101" spans="1:235" s="95" customFormat="1" ht="22.5" x14ac:dyDescent="0.25">
      <c r="A101" s="596">
        <v>90</v>
      </c>
      <c r="B101" s="599" t="s">
        <v>2531</v>
      </c>
      <c r="C101" s="602" t="s">
        <v>2532</v>
      </c>
      <c r="D101" s="616">
        <v>42977</v>
      </c>
      <c r="E101" s="665" t="s">
        <v>931</v>
      </c>
      <c r="F101" s="656" t="s">
        <v>2584</v>
      </c>
      <c r="G101" s="616">
        <v>42851</v>
      </c>
      <c r="H101" s="361" t="s">
        <v>2410</v>
      </c>
      <c r="I101" s="669">
        <v>62426.9</v>
      </c>
      <c r="J101" s="657"/>
      <c r="K101" s="657"/>
      <c r="L101" s="658">
        <f>I101-K101</f>
        <v>62426.9</v>
      </c>
      <c r="M101" s="671"/>
      <c r="N101" s="659">
        <f t="shared" si="8"/>
        <v>62426.9</v>
      </c>
      <c r="O101" s="673"/>
      <c r="P101" s="298"/>
      <c r="Q101" s="298" t="s">
        <v>3030</v>
      </c>
      <c r="R101" s="560" t="str">
        <f t="shared" si="9"/>
        <v>-</v>
      </c>
      <c r="S101" s="560" t="str">
        <f>IF(COUNTIF('Relação de CVs CUMPRIDAS'!$C$14:$D$1912,E101)&gt;0,"PAGO","-")</f>
        <v>PAGO</v>
      </c>
      <c r="T101" s="128" t="str">
        <f>IF(S101="pago",IF(COUNTIF('Relação de CVs CUMPRIDAS'!$G:$G,L101)&gt;0,"CHECAR","-"),"-")</f>
        <v>-</v>
      </c>
      <c r="U101" s="655"/>
      <c r="V101" s="655"/>
      <c r="W101" s="655"/>
      <c r="X101" s="655"/>
      <c r="Y101" s="655"/>
      <c r="Z101" s="655"/>
      <c r="AA101" s="655"/>
      <c r="AB101" s="655"/>
      <c r="AC101" s="655"/>
      <c r="AD101" s="655"/>
      <c r="AE101" s="655"/>
      <c r="AF101" s="655"/>
      <c r="AG101" s="655"/>
      <c r="AH101" s="655"/>
      <c r="AI101" s="655"/>
      <c r="AJ101" s="655"/>
      <c r="AK101" s="655"/>
      <c r="AL101" s="655"/>
      <c r="AM101" s="655"/>
      <c r="AN101" s="655"/>
      <c r="AO101" s="655"/>
      <c r="AP101" s="655"/>
      <c r="AQ101" s="655"/>
      <c r="AR101" s="655"/>
      <c r="AS101" s="655"/>
      <c r="AT101" s="655"/>
      <c r="AU101" s="655"/>
      <c r="AV101" s="655"/>
      <c r="AW101" s="655"/>
      <c r="AX101" s="655"/>
      <c r="AY101" s="655"/>
      <c r="AZ101" s="655"/>
      <c r="BA101" s="655"/>
      <c r="BB101" s="655"/>
      <c r="BC101" s="655"/>
      <c r="BD101" s="655"/>
      <c r="BE101" s="655"/>
      <c r="BF101" s="655"/>
      <c r="BG101" s="655"/>
      <c r="BH101" s="655"/>
      <c r="BI101" s="655"/>
      <c r="BJ101" s="655"/>
      <c r="BK101" s="655"/>
      <c r="BL101" s="655"/>
      <c r="BM101" s="655"/>
      <c r="BN101" s="655"/>
      <c r="BO101" s="655"/>
      <c r="BP101" s="655"/>
      <c r="BQ101" s="655"/>
      <c r="BR101" s="655"/>
      <c r="BS101" s="655"/>
      <c r="BT101" s="655"/>
      <c r="BU101" s="655"/>
      <c r="BV101" s="655"/>
      <c r="BW101" s="655"/>
      <c r="BX101" s="655"/>
      <c r="BY101" s="655"/>
      <c r="BZ101" s="655"/>
      <c r="CA101" s="655"/>
      <c r="CB101" s="655"/>
      <c r="CC101" s="655"/>
      <c r="CD101" s="655"/>
      <c r="CE101" s="655"/>
      <c r="CF101" s="655"/>
      <c r="CG101" s="655"/>
      <c r="CH101" s="655"/>
      <c r="CI101" s="655"/>
      <c r="CJ101" s="655"/>
      <c r="CK101" s="655"/>
      <c r="CL101" s="655"/>
      <c r="CM101" s="655"/>
      <c r="CN101" s="655"/>
      <c r="CO101" s="655"/>
      <c r="CP101" s="655"/>
      <c r="CQ101" s="655"/>
      <c r="CR101" s="655"/>
      <c r="CS101" s="655"/>
      <c r="CT101" s="655"/>
      <c r="CU101" s="655"/>
      <c r="CV101" s="655"/>
      <c r="CW101" s="655"/>
      <c r="CX101" s="655"/>
      <c r="CY101" s="655"/>
      <c r="CZ101" s="655"/>
      <c r="DA101" s="655"/>
      <c r="DB101" s="655"/>
      <c r="DC101" s="655"/>
      <c r="DD101" s="655"/>
      <c r="DE101" s="655"/>
      <c r="DF101" s="655"/>
      <c r="DG101" s="655"/>
      <c r="DH101" s="655"/>
      <c r="DI101" s="655"/>
      <c r="DJ101" s="655"/>
      <c r="DK101" s="655"/>
      <c r="DL101" s="655"/>
      <c r="DM101" s="655"/>
      <c r="DN101" s="655"/>
      <c r="DO101" s="655"/>
      <c r="DP101" s="655"/>
      <c r="DQ101" s="655"/>
      <c r="DR101" s="655"/>
      <c r="DS101" s="655"/>
      <c r="DT101" s="655"/>
      <c r="DU101" s="655"/>
      <c r="DV101" s="655"/>
      <c r="DW101" s="655"/>
      <c r="DX101" s="655"/>
      <c r="DY101" s="655"/>
      <c r="DZ101" s="655"/>
      <c r="EA101" s="655"/>
      <c r="EB101" s="655"/>
      <c r="EC101" s="655"/>
      <c r="ED101" s="655"/>
      <c r="EE101" s="655"/>
      <c r="EF101" s="655"/>
      <c r="EG101" s="655"/>
      <c r="EH101" s="655"/>
      <c r="EI101" s="655"/>
      <c r="EJ101" s="655"/>
      <c r="EK101" s="655"/>
      <c r="EL101" s="655"/>
      <c r="EM101" s="655"/>
      <c r="EN101" s="655"/>
      <c r="EO101" s="655"/>
      <c r="EP101" s="655"/>
      <c r="EQ101" s="655"/>
      <c r="ER101" s="655"/>
      <c r="ES101" s="655"/>
      <c r="ET101" s="655"/>
      <c r="EU101" s="655"/>
      <c r="EV101" s="655"/>
      <c r="EW101" s="655"/>
      <c r="EX101" s="655"/>
      <c r="EY101" s="655"/>
      <c r="EZ101" s="655"/>
      <c r="FA101" s="655"/>
      <c r="FB101" s="655"/>
      <c r="FC101" s="655"/>
      <c r="FD101" s="655"/>
      <c r="FE101" s="655"/>
      <c r="FF101" s="655"/>
      <c r="FG101" s="655"/>
      <c r="FH101" s="655"/>
      <c r="FI101" s="655"/>
      <c r="FJ101" s="655"/>
      <c r="FK101" s="655"/>
      <c r="FL101" s="655"/>
      <c r="FM101" s="655"/>
      <c r="FN101" s="655"/>
      <c r="FO101" s="655"/>
      <c r="FP101" s="655"/>
      <c r="FQ101" s="655"/>
      <c r="FR101" s="655"/>
      <c r="FS101" s="655"/>
      <c r="FT101" s="655"/>
      <c r="FU101" s="655"/>
      <c r="FV101" s="655"/>
      <c r="FW101" s="655"/>
      <c r="FX101" s="655"/>
      <c r="FY101" s="655"/>
      <c r="FZ101" s="655"/>
      <c r="GA101" s="655"/>
      <c r="GB101" s="655"/>
      <c r="GC101" s="655"/>
      <c r="GD101" s="655"/>
      <c r="GE101" s="655"/>
      <c r="GF101" s="655"/>
      <c r="GG101" s="655"/>
      <c r="GH101" s="655"/>
      <c r="GI101" s="655"/>
      <c r="GJ101" s="655"/>
      <c r="GK101" s="655"/>
      <c r="GL101" s="655"/>
      <c r="GM101" s="655"/>
      <c r="GN101" s="655"/>
      <c r="GO101" s="655"/>
      <c r="GP101" s="655"/>
      <c r="GQ101" s="655"/>
      <c r="GR101" s="655"/>
      <c r="GS101" s="655"/>
      <c r="GT101" s="655"/>
      <c r="GU101" s="655"/>
      <c r="GV101" s="655"/>
      <c r="GW101" s="655"/>
      <c r="GX101" s="655"/>
      <c r="GY101" s="655"/>
      <c r="GZ101" s="655"/>
      <c r="HA101" s="655"/>
      <c r="HB101" s="655"/>
      <c r="HC101" s="655"/>
      <c r="HD101" s="655"/>
      <c r="HE101" s="655"/>
      <c r="HF101" s="655"/>
      <c r="HG101" s="655"/>
      <c r="HH101" s="655"/>
      <c r="HI101" s="655"/>
      <c r="HJ101" s="655"/>
      <c r="HK101" s="655"/>
      <c r="HL101" s="655"/>
      <c r="HM101" s="655"/>
      <c r="HN101" s="655"/>
      <c r="HO101" s="655"/>
      <c r="HP101" s="655"/>
      <c r="HQ101" s="655"/>
      <c r="HR101" s="655"/>
      <c r="HS101" s="655"/>
      <c r="HT101" s="655"/>
      <c r="HU101" s="655"/>
      <c r="HV101" s="655"/>
      <c r="HW101" s="655"/>
      <c r="HX101" s="655"/>
      <c r="HY101" s="655"/>
      <c r="HZ101" s="227"/>
      <c r="IA101" s="227"/>
    </row>
    <row r="102" spans="1:235" s="95" customFormat="1" ht="22.5" x14ac:dyDescent="0.25">
      <c r="A102" s="596">
        <v>91</v>
      </c>
      <c r="B102" s="599" t="s">
        <v>2581</v>
      </c>
      <c r="C102" s="602" t="s">
        <v>3106</v>
      </c>
      <c r="D102" s="616">
        <v>43165</v>
      </c>
      <c r="E102" s="662" t="s">
        <v>3138</v>
      </c>
      <c r="F102" s="666" t="s">
        <v>3139</v>
      </c>
      <c r="G102" s="616">
        <v>42893</v>
      </c>
      <c r="H102" s="361" t="s">
        <v>2410</v>
      </c>
      <c r="I102" s="668">
        <v>45143.94</v>
      </c>
      <c r="J102" s="657"/>
      <c r="K102" s="657"/>
      <c r="L102" s="658">
        <f>I102-J102</f>
        <v>45143.94</v>
      </c>
      <c r="M102" s="670"/>
      <c r="N102" s="659">
        <f t="shared" si="8"/>
        <v>45143.94</v>
      </c>
      <c r="O102" s="672" t="s">
        <v>3163</v>
      </c>
      <c r="P102" s="298" t="s">
        <v>3142</v>
      </c>
      <c r="Q102" s="298" t="s">
        <v>3161</v>
      </c>
      <c r="R102" s="560" t="str">
        <f t="shared" si="9"/>
        <v>-</v>
      </c>
      <c r="S102" s="560" t="str">
        <f>IF(COUNTIF('Relação de CVs CUMPRIDAS'!$C$14:$D$1912,E102)&gt;0,"PAGO","-")</f>
        <v>-</v>
      </c>
      <c r="T102" s="128" t="str">
        <f>IF(S102="pago",IF(COUNTIF('Relação de CVs CUMPRIDAS'!$G:$G,L102)&gt;0,"CHECAR","-"),"-")</f>
        <v>-</v>
      </c>
      <c r="U102" s="655"/>
      <c r="V102" s="655"/>
      <c r="W102" s="655"/>
      <c r="X102" s="655"/>
      <c r="Y102" s="655"/>
      <c r="Z102" s="655"/>
      <c r="AA102" s="655"/>
      <c r="AB102" s="655"/>
      <c r="AC102" s="655"/>
      <c r="AD102" s="655"/>
      <c r="AE102" s="655"/>
      <c r="AF102" s="655"/>
      <c r="AG102" s="655"/>
      <c r="AH102" s="655"/>
      <c r="AI102" s="655"/>
      <c r="AJ102" s="655"/>
      <c r="AK102" s="655"/>
      <c r="AL102" s="655"/>
      <c r="AM102" s="655"/>
      <c r="AN102" s="655"/>
      <c r="AO102" s="655"/>
      <c r="AP102" s="655"/>
      <c r="AQ102" s="655"/>
      <c r="AR102" s="655"/>
      <c r="AS102" s="655"/>
      <c r="AT102" s="655"/>
      <c r="AU102" s="655"/>
      <c r="AV102" s="655"/>
      <c r="AW102" s="655"/>
      <c r="AX102" s="655"/>
      <c r="AY102" s="655"/>
      <c r="AZ102" s="655"/>
      <c r="BA102" s="655"/>
      <c r="BB102" s="655"/>
      <c r="BC102" s="655"/>
      <c r="BD102" s="655"/>
      <c r="BE102" s="655"/>
      <c r="BF102" s="655"/>
      <c r="BG102" s="655"/>
      <c r="BH102" s="655"/>
      <c r="BI102" s="655"/>
      <c r="BJ102" s="655"/>
      <c r="BK102" s="655"/>
      <c r="BL102" s="655"/>
      <c r="BM102" s="655"/>
      <c r="BN102" s="655"/>
      <c r="BO102" s="655"/>
      <c r="BP102" s="655"/>
      <c r="BQ102" s="655"/>
      <c r="BR102" s="655"/>
      <c r="BS102" s="655"/>
      <c r="BT102" s="655"/>
      <c r="BU102" s="655"/>
      <c r="BV102" s="655"/>
      <c r="BW102" s="655"/>
      <c r="BX102" s="655"/>
      <c r="BY102" s="655"/>
      <c r="BZ102" s="655"/>
      <c r="CA102" s="655"/>
      <c r="CB102" s="655"/>
      <c r="CC102" s="655"/>
      <c r="CD102" s="655"/>
      <c r="CE102" s="655"/>
      <c r="CF102" s="655"/>
      <c r="CG102" s="655"/>
      <c r="CH102" s="655"/>
      <c r="CI102" s="655"/>
      <c r="CJ102" s="655"/>
      <c r="CK102" s="655"/>
      <c r="CL102" s="655"/>
      <c r="CM102" s="655"/>
      <c r="CN102" s="655"/>
      <c r="CO102" s="655"/>
      <c r="CP102" s="655"/>
      <c r="CQ102" s="655"/>
      <c r="CR102" s="655"/>
      <c r="CS102" s="655"/>
      <c r="CT102" s="655"/>
      <c r="CU102" s="655"/>
      <c r="CV102" s="655"/>
      <c r="CW102" s="655"/>
      <c r="CX102" s="655"/>
      <c r="CY102" s="655"/>
      <c r="CZ102" s="655"/>
      <c r="DA102" s="655"/>
      <c r="DB102" s="655"/>
      <c r="DC102" s="655"/>
      <c r="DD102" s="655"/>
      <c r="DE102" s="655"/>
      <c r="DF102" s="655"/>
      <c r="DG102" s="655"/>
      <c r="DH102" s="655"/>
      <c r="DI102" s="655"/>
      <c r="DJ102" s="655"/>
      <c r="DK102" s="655"/>
      <c r="DL102" s="655"/>
      <c r="DM102" s="655"/>
      <c r="DN102" s="655"/>
      <c r="DO102" s="655"/>
      <c r="DP102" s="655"/>
      <c r="DQ102" s="655"/>
      <c r="DR102" s="655"/>
      <c r="DS102" s="655"/>
      <c r="DT102" s="655"/>
      <c r="DU102" s="655"/>
      <c r="DV102" s="655"/>
      <c r="DW102" s="655"/>
      <c r="DX102" s="655"/>
      <c r="DY102" s="655"/>
      <c r="DZ102" s="655"/>
      <c r="EA102" s="655"/>
      <c r="EB102" s="655"/>
      <c r="EC102" s="655"/>
      <c r="ED102" s="655"/>
      <c r="EE102" s="655"/>
      <c r="EF102" s="655"/>
      <c r="EG102" s="655"/>
      <c r="EH102" s="655"/>
      <c r="EI102" s="655"/>
      <c r="EJ102" s="655"/>
      <c r="EK102" s="655"/>
      <c r="EL102" s="655"/>
      <c r="EM102" s="655"/>
      <c r="EN102" s="655"/>
      <c r="EO102" s="655"/>
      <c r="EP102" s="655"/>
      <c r="EQ102" s="655"/>
      <c r="ER102" s="655"/>
      <c r="ES102" s="655"/>
      <c r="ET102" s="655"/>
      <c r="EU102" s="655"/>
      <c r="EV102" s="655"/>
      <c r="EW102" s="655"/>
      <c r="EX102" s="655"/>
      <c r="EY102" s="655"/>
      <c r="EZ102" s="655"/>
      <c r="FA102" s="655"/>
      <c r="FB102" s="655"/>
      <c r="FC102" s="655"/>
      <c r="FD102" s="655"/>
      <c r="FE102" s="655"/>
      <c r="FF102" s="655"/>
      <c r="FG102" s="655"/>
      <c r="FH102" s="655"/>
      <c r="FI102" s="655"/>
      <c r="FJ102" s="655"/>
      <c r="FK102" s="655"/>
      <c r="FL102" s="655"/>
      <c r="FM102" s="655"/>
      <c r="FN102" s="655"/>
      <c r="FO102" s="655"/>
      <c r="FP102" s="655"/>
      <c r="FQ102" s="655"/>
      <c r="FR102" s="655"/>
      <c r="FS102" s="655"/>
      <c r="FT102" s="655"/>
      <c r="FU102" s="655"/>
      <c r="FV102" s="655"/>
      <c r="FW102" s="655"/>
      <c r="FX102" s="655"/>
      <c r="FY102" s="655"/>
      <c r="FZ102" s="655"/>
      <c r="GA102" s="655"/>
      <c r="GB102" s="655"/>
      <c r="GC102" s="655"/>
      <c r="GD102" s="655"/>
      <c r="GE102" s="655"/>
      <c r="GF102" s="655"/>
      <c r="GG102" s="655"/>
      <c r="GH102" s="655"/>
      <c r="GI102" s="655"/>
      <c r="GJ102" s="655"/>
      <c r="GK102" s="655"/>
      <c r="GL102" s="655"/>
      <c r="GM102" s="655"/>
      <c r="GN102" s="655"/>
      <c r="GO102" s="655"/>
      <c r="GP102" s="655"/>
      <c r="GQ102" s="655"/>
      <c r="GR102" s="655"/>
      <c r="GS102" s="655"/>
      <c r="GT102" s="655"/>
      <c r="GU102" s="655"/>
      <c r="GV102" s="655"/>
      <c r="GW102" s="655"/>
      <c r="GX102" s="655"/>
      <c r="GY102" s="655"/>
      <c r="GZ102" s="655"/>
      <c r="HA102" s="655"/>
      <c r="HB102" s="655"/>
      <c r="HC102" s="655"/>
      <c r="HD102" s="655"/>
      <c r="HE102" s="655"/>
      <c r="HF102" s="655"/>
      <c r="HG102" s="655"/>
      <c r="HH102" s="655"/>
      <c r="HI102" s="655"/>
      <c r="HJ102" s="655"/>
      <c r="HK102" s="655"/>
      <c r="HL102" s="655"/>
      <c r="HM102" s="655"/>
      <c r="HN102" s="655"/>
      <c r="HO102" s="655"/>
      <c r="HP102" s="655"/>
      <c r="HQ102" s="655"/>
      <c r="HR102" s="655"/>
      <c r="HS102" s="655"/>
      <c r="HT102" s="655"/>
      <c r="HU102" s="655"/>
      <c r="HV102" s="655"/>
      <c r="HW102" s="655"/>
      <c r="HX102" s="655"/>
      <c r="HY102" s="655"/>
      <c r="HZ102" s="227"/>
      <c r="IA102" s="227"/>
    </row>
    <row r="103" spans="1:235" s="95" customFormat="1" ht="22.5" x14ac:dyDescent="0.25">
      <c r="A103" s="596">
        <v>92</v>
      </c>
      <c r="B103" s="599"/>
      <c r="C103" s="602" t="s">
        <v>2973</v>
      </c>
      <c r="D103" s="616">
        <v>43151</v>
      </c>
      <c r="E103" s="662" t="s">
        <v>723</v>
      </c>
      <c r="F103" s="666" t="s">
        <v>3089</v>
      </c>
      <c r="G103" s="616">
        <v>42894</v>
      </c>
      <c r="H103" s="361" t="s">
        <v>2410</v>
      </c>
      <c r="I103" s="668">
        <v>77709.23</v>
      </c>
      <c r="J103" s="657"/>
      <c r="K103" s="657"/>
      <c r="L103" s="658">
        <v>75037.09</v>
      </c>
      <c r="M103" s="670"/>
      <c r="N103" s="659">
        <f t="shared" si="8"/>
        <v>75037.09</v>
      </c>
      <c r="O103" s="672"/>
      <c r="P103" s="298" t="s">
        <v>2747</v>
      </c>
      <c r="Q103" s="298" t="s">
        <v>3202</v>
      </c>
      <c r="R103" s="560" t="str">
        <f t="shared" si="9"/>
        <v>-</v>
      </c>
      <c r="S103" s="560" t="str">
        <f>IF(COUNTIF('Relação de CVs CUMPRIDAS'!$C$14:$D$1912,E103)&gt;0,"PAGO","-")</f>
        <v>PAGO</v>
      </c>
      <c r="T103" s="128" t="str">
        <f>IF(S103="pago",IF(COUNTIF('Relação de CVs CUMPRIDAS'!$G:$G,L103)&gt;0,"CHECAR","-"),"-")</f>
        <v>-</v>
      </c>
      <c r="U103" s="680"/>
      <c r="V103" s="680"/>
      <c r="W103" s="680"/>
      <c r="X103" s="680"/>
      <c r="Y103" s="680"/>
      <c r="Z103" s="680"/>
      <c r="AA103" s="680"/>
      <c r="AB103" s="680"/>
      <c r="AC103" s="680"/>
      <c r="AD103" s="680"/>
      <c r="AE103" s="680"/>
      <c r="AF103" s="680"/>
      <c r="AG103" s="680"/>
      <c r="AH103" s="680"/>
      <c r="AI103" s="680"/>
      <c r="AJ103" s="680"/>
      <c r="AK103" s="680"/>
      <c r="AL103" s="680"/>
      <c r="AM103" s="680"/>
      <c r="AN103" s="680"/>
      <c r="AO103" s="680"/>
      <c r="AP103" s="680"/>
      <c r="AQ103" s="680"/>
      <c r="AR103" s="680"/>
      <c r="AS103" s="680"/>
      <c r="AT103" s="680"/>
      <c r="AU103" s="680"/>
      <c r="AV103" s="680"/>
      <c r="AW103" s="680"/>
      <c r="AX103" s="680"/>
      <c r="AY103" s="680"/>
      <c r="AZ103" s="680"/>
      <c r="BA103" s="680"/>
      <c r="BB103" s="680"/>
      <c r="BC103" s="680"/>
      <c r="BD103" s="680"/>
      <c r="BE103" s="680"/>
      <c r="BF103" s="680"/>
      <c r="BG103" s="680"/>
      <c r="BH103" s="680"/>
      <c r="BI103" s="680"/>
      <c r="BJ103" s="680"/>
      <c r="BK103" s="680"/>
      <c r="BL103" s="680"/>
      <c r="BM103" s="680"/>
      <c r="BN103" s="680"/>
      <c r="BO103" s="680"/>
      <c r="BP103" s="680"/>
      <c r="BQ103" s="680"/>
      <c r="BR103" s="680"/>
      <c r="BS103" s="680"/>
      <c r="BT103" s="680"/>
      <c r="BU103" s="680"/>
      <c r="BV103" s="680"/>
      <c r="BW103" s="680"/>
      <c r="BX103" s="680"/>
      <c r="BY103" s="680"/>
      <c r="BZ103" s="680"/>
      <c r="CA103" s="680"/>
      <c r="CB103" s="680"/>
      <c r="CC103" s="680"/>
      <c r="CD103" s="680"/>
      <c r="CE103" s="680"/>
      <c r="CF103" s="680"/>
      <c r="CG103" s="680"/>
      <c r="CH103" s="680"/>
      <c r="CI103" s="680"/>
      <c r="CJ103" s="680"/>
      <c r="CK103" s="680"/>
      <c r="CL103" s="680"/>
      <c r="CM103" s="680"/>
      <c r="CN103" s="680"/>
      <c r="CO103" s="680"/>
      <c r="CP103" s="680"/>
      <c r="CQ103" s="680"/>
      <c r="CR103" s="680"/>
      <c r="CS103" s="680"/>
      <c r="CT103" s="680"/>
      <c r="CU103" s="680"/>
      <c r="CV103" s="680"/>
      <c r="CW103" s="680"/>
      <c r="CX103" s="680"/>
      <c r="CY103" s="680"/>
      <c r="CZ103" s="680"/>
      <c r="DA103" s="680"/>
      <c r="DB103" s="680"/>
      <c r="DC103" s="680"/>
      <c r="DD103" s="680"/>
      <c r="DE103" s="680"/>
      <c r="DF103" s="680"/>
      <c r="DG103" s="680"/>
      <c r="DH103" s="680"/>
      <c r="DI103" s="680"/>
      <c r="DJ103" s="680"/>
      <c r="DK103" s="680"/>
      <c r="DL103" s="680"/>
      <c r="DM103" s="680"/>
      <c r="DN103" s="680"/>
      <c r="DO103" s="680"/>
      <c r="DP103" s="680"/>
      <c r="DQ103" s="680"/>
      <c r="DR103" s="680"/>
      <c r="DS103" s="680"/>
      <c r="DT103" s="680"/>
      <c r="DU103" s="680"/>
      <c r="DV103" s="680"/>
      <c r="DW103" s="680"/>
      <c r="DX103" s="680"/>
      <c r="DY103" s="680"/>
      <c r="DZ103" s="680"/>
      <c r="EA103" s="680"/>
      <c r="EB103" s="680"/>
      <c r="EC103" s="680"/>
      <c r="ED103" s="680"/>
      <c r="EE103" s="680"/>
      <c r="EF103" s="680"/>
      <c r="EG103" s="680"/>
      <c r="EH103" s="680"/>
      <c r="EI103" s="680"/>
      <c r="EJ103" s="680"/>
      <c r="EK103" s="680"/>
      <c r="EL103" s="680"/>
      <c r="EM103" s="680"/>
      <c r="EN103" s="680"/>
      <c r="EO103" s="680"/>
      <c r="EP103" s="680"/>
      <c r="EQ103" s="680"/>
      <c r="ER103" s="680"/>
      <c r="ES103" s="680"/>
      <c r="ET103" s="680"/>
      <c r="EU103" s="680"/>
      <c r="EV103" s="680"/>
      <c r="EW103" s="680"/>
      <c r="EX103" s="680"/>
      <c r="EY103" s="680"/>
      <c r="EZ103" s="680"/>
      <c r="FA103" s="680"/>
      <c r="FB103" s="680"/>
      <c r="FC103" s="680"/>
      <c r="FD103" s="680"/>
      <c r="FE103" s="680"/>
      <c r="FF103" s="680"/>
      <c r="FG103" s="680"/>
      <c r="FH103" s="680"/>
      <c r="FI103" s="680"/>
      <c r="FJ103" s="680"/>
      <c r="FK103" s="680"/>
      <c r="FL103" s="680"/>
      <c r="FM103" s="680"/>
      <c r="FN103" s="680"/>
      <c r="FO103" s="680"/>
      <c r="FP103" s="680"/>
      <c r="FQ103" s="680"/>
      <c r="FR103" s="680"/>
      <c r="FS103" s="680"/>
      <c r="FT103" s="680"/>
      <c r="FU103" s="680"/>
      <c r="FV103" s="680"/>
      <c r="FW103" s="680"/>
      <c r="FX103" s="680"/>
      <c r="FY103" s="680"/>
      <c r="FZ103" s="680"/>
      <c r="GA103" s="680"/>
      <c r="GB103" s="680"/>
      <c r="GC103" s="680"/>
      <c r="GD103" s="680"/>
      <c r="GE103" s="680"/>
      <c r="GF103" s="680"/>
      <c r="GG103" s="680"/>
      <c r="GH103" s="680"/>
      <c r="GI103" s="680"/>
      <c r="GJ103" s="680"/>
      <c r="GK103" s="680"/>
      <c r="GL103" s="680"/>
      <c r="GM103" s="680"/>
      <c r="GN103" s="680"/>
      <c r="GO103" s="680"/>
      <c r="GP103" s="680"/>
      <c r="GQ103" s="680"/>
      <c r="GR103" s="680"/>
      <c r="GS103" s="680"/>
      <c r="GT103" s="680"/>
      <c r="GU103" s="680"/>
      <c r="GV103" s="680"/>
      <c r="GW103" s="680"/>
      <c r="GX103" s="680"/>
      <c r="GY103" s="680"/>
      <c r="GZ103" s="680"/>
      <c r="HA103" s="680"/>
      <c r="HB103" s="680"/>
      <c r="HC103" s="680"/>
      <c r="HD103" s="680"/>
      <c r="HE103" s="680"/>
      <c r="HF103" s="680"/>
      <c r="HG103" s="680"/>
      <c r="HH103" s="680"/>
      <c r="HI103" s="680"/>
      <c r="HJ103" s="680"/>
      <c r="HK103" s="680"/>
      <c r="HL103" s="680"/>
      <c r="HM103" s="680"/>
      <c r="HN103" s="680"/>
      <c r="HO103" s="680"/>
      <c r="HP103" s="680"/>
      <c r="HQ103" s="680"/>
      <c r="HR103" s="680"/>
      <c r="HS103" s="680"/>
      <c r="HT103" s="680"/>
      <c r="HU103" s="680"/>
      <c r="HV103" s="680"/>
      <c r="HW103" s="680"/>
      <c r="HX103" s="680"/>
      <c r="HY103" s="680"/>
      <c r="HZ103" s="680"/>
      <c r="IA103" s="680"/>
    </row>
    <row r="104" spans="1:235" s="95" customFormat="1" ht="33.75" x14ac:dyDescent="0.25">
      <c r="A104" s="596">
        <v>93</v>
      </c>
      <c r="B104" s="689"/>
      <c r="C104" s="690" t="s">
        <v>3416</v>
      </c>
      <c r="D104" s="692">
        <v>43319</v>
      </c>
      <c r="E104" s="693" t="s">
        <v>3417</v>
      </c>
      <c r="F104" s="694" t="s">
        <v>3418</v>
      </c>
      <c r="G104" s="695">
        <v>42937</v>
      </c>
      <c r="H104" s="501" t="s">
        <v>2410</v>
      </c>
      <c r="I104" s="674">
        <v>137371.09</v>
      </c>
      <c r="J104" s="696"/>
      <c r="K104" s="696"/>
      <c r="L104" s="697">
        <f>I104-J104</f>
        <v>137371.09</v>
      </c>
      <c r="M104" s="674"/>
      <c r="N104" s="698">
        <f t="shared" si="8"/>
        <v>137371.09</v>
      </c>
      <c r="O104" s="699"/>
      <c r="P104" s="298" t="s">
        <v>2726</v>
      </c>
      <c r="Q104" s="298" t="s">
        <v>3425</v>
      </c>
      <c r="R104" s="560" t="str">
        <f t="shared" si="9"/>
        <v>-</v>
      </c>
      <c r="S104" s="560" t="str">
        <f>IF(COUNTIF('Relação de CVs CUMPRIDAS'!$C$14:$D$1912,E104)&gt;0,"PAGO","-")</f>
        <v>-</v>
      </c>
      <c r="T104" s="128" t="str">
        <f>IF(S104="pago",IF(COUNTIF('Relação de CVs CUMPRIDAS'!$G:$G,L104)&gt;0,"CHECAR","-"),"-")</f>
        <v>-</v>
      </c>
      <c r="U104" s="655"/>
      <c r="V104" s="655"/>
      <c r="W104" s="655"/>
      <c r="X104" s="655"/>
      <c r="Y104" s="655"/>
      <c r="Z104" s="655"/>
      <c r="AA104" s="655"/>
      <c r="AB104" s="655"/>
      <c r="AC104" s="655"/>
      <c r="AD104" s="655"/>
      <c r="AE104" s="655"/>
      <c r="AF104" s="655"/>
      <c r="AG104" s="655"/>
      <c r="AH104" s="655"/>
      <c r="AI104" s="655"/>
      <c r="AJ104" s="655"/>
      <c r="AK104" s="655"/>
      <c r="AL104" s="655"/>
      <c r="AM104" s="655"/>
      <c r="AN104" s="655"/>
      <c r="AO104" s="655"/>
      <c r="AP104" s="655"/>
      <c r="AQ104" s="655"/>
      <c r="AR104" s="655"/>
      <c r="AS104" s="655"/>
      <c r="AT104" s="655"/>
      <c r="AU104" s="655"/>
      <c r="AV104" s="655"/>
      <c r="AW104" s="655"/>
      <c r="AX104" s="655"/>
      <c r="AY104" s="655"/>
      <c r="AZ104" s="655"/>
      <c r="BA104" s="655"/>
      <c r="BB104" s="655"/>
      <c r="BC104" s="655"/>
      <c r="BD104" s="655"/>
      <c r="BE104" s="655"/>
      <c r="BF104" s="655"/>
      <c r="BG104" s="655"/>
      <c r="BH104" s="655"/>
      <c r="BI104" s="655"/>
      <c r="BJ104" s="655"/>
      <c r="BK104" s="655"/>
      <c r="BL104" s="655"/>
      <c r="BM104" s="655"/>
      <c r="BN104" s="655"/>
      <c r="BO104" s="655"/>
      <c r="BP104" s="655"/>
      <c r="BQ104" s="655"/>
      <c r="BR104" s="655"/>
      <c r="BS104" s="655"/>
      <c r="BT104" s="655"/>
      <c r="BU104" s="655"/>
      <c r="BV104" s="655"/>
      <c r="BW104" s="655"/>
      <c r="BX104" s="655"/>
      <c r="BY104" s="655"/>
      <c r="BZ104" s="655"/>
      <c r="CA104" s="655"/>
      <c r="CB104" s="655"/>
      <c r="CC104" s="655"/>
      <c r="CD104" s="655"/>
      <c r="CE104" s="655"/>
      <c r="CF104" s="655"/>
      <c r="CG104" s="655"/>
      <c r="CH104" s="655"/>
      <c r="CI104" s="655"/>
      <c r="CJ104" s="655"/>
      <c r="CK104" s="655"/>
      <c r="CL104" s="655"/>
      <c r="CM104" s="655"/>
      <c r="CN104" s="655"/>
      <c r="CO104" s="655"/>
      <c r="CP104" s="655"/>
      <c r="CQ104" s="655"/>
      <c r="CR104" s="655"/>
      <c r="CS104" s="655"/>
      <c r="CT104" s="655"/>
      <c r="CU104" s="655"/>
      <c r="CV104" s="655"/>
      <c r="CW104" s="655"/>
      <c r="CX104" s="655"/>
      <c r="CY104" s="655"/>
      <c r="CZ104" s="655"/>
      <c r="DA104" s="655"/>
      <c r="DB104" s="655"/>
      <c r="DC104" s="655"/>
      <c r="DD104" s="655"/>
      <c r="DE104" s="655"/>
      <c r="DF104" s="655"/>
      <c r="DG104" s="655"/>
      <c r="DH104" s="655"/>
      <c r="DI104" s="655"/>
      <c r="DJ104" s="655"/>
      <c r="DK104" s="655"/>
      <c r="DL104" s="655"/>
      <c r="DM104" s="655"/>
      <c r="DN104" s="655"/>
      <c r="DO104" s="655"/>
      <c r="DP104" s="655"/>
      <c r="DQ104" s="655"/>
      <c r="DR104" s="655"/>
      <c r="DS104" s="655"/>
      <c r="DT104" s="655"/>
      <c r="DU104" s="655"/>
      <c r="DV104" s="655"/>
      <c r="DW104" s="655"/>
      <c r="DX104" s="655"/>
      <c r="DY104" s="655"/>
      <c r="DZ104" s="655"/>
      <c r="EA104" s="655"/>
      <c r="EB104" s="655"/>
      <c r="EC104" s="655"/>
      <c r="ED104" s="655"/>
      <c r="EE104" s="655"/>
      <c r="EF104" s="655"/>
      <c r="EG104" s="655"/>
      <c r="EH104" s="655"/>
      <c r="EI104" s="655"/>
      <c r="EJ104" s="655"/>
      <c r="EK104" s="655"/>
      <c r="EL104" s="655"/>
      <c r="EM104" s="655"/>
      <c r="EN104" s="655"/>
      <c r="EO104" s="655"/>
      <c r="EP104" s="655"/>
      <c r="EQ104" s="655"/>
      <c r="ER104" s="655"/>
      <c r="ES104" s="655"/>
      <c r="ET104" s="655"/>
      <c r="EU104" s="655"/>
      <c r="EV104" s="655"/>
      <c r="EW104" s="655"/>
      <c r="EX104" s="655"/>
      <c r="EY104" s="655"/>
      <c r="EZ104" s="655"/>
      <c r="FA104" s="655"/>
      <c r="FB104" s="655"/>
      <c r="FC104" s="655"/>
      <c r="FD104" s="655"/>
      <c r="FE104" s="655"/>
      <c r="FF104" s="655"/>
      <c r="FG104" s="655"/>
      <c r="FH104" s="655"/>
      <c r="FI104" s="655"/>
      <c r="FJ104" s="655"/>
      <c r="FK104" s="655"/>
      <c r="FL104" s="655"/>
      <c r="FM104" s="655"/>
      <c r="FN104" s="655"/>
      <c r="FO104" s="655"/>
      <c r="FP104" s="655"/>
      <c r="FQ104" s="655"/>
      <c r="FR104" s="655"/>
      <c r="FS104" s="655"/>
      <c r="FT104" s="655"/>
      <c r="FU104" s="655"/>
      <c r="FV104" s="655"/>
      <c r="FW104" s="655"/>
      <c r="FX104" s="655"/>
      <c r="FY104" s="655"/>
      <c r="FZ104" s="655"/>
      <c r="GA104" s="655"/>
      <c r="GB104" s="655"/>
      <c r="GC104" s="655"/>
      <c r="GD104" s="655"/>
      <c r="GE104" s="655"/>
      <c r="GF104" s="655"/>
      <c r="GG104" s="655"/>
      <c r="GH104" s="655"/>
      <c r="GI104" s="655"/>
      <c r="GJ104" s="655"/>
      <c r="GK104" s="655"/>
      <c r="GL104" s="655"/>
      <c r="GM104" s="655"/>
      <c r="GN104" s="655"/>
      <c r="GO104" s="655"/>
      <c r="GP104" s="655"/>
      <c r="GQ104" s="655"/>
      <c r="GR104" s="655"/>
      <c r="GS104" s="655"/>
      <c r="GT104" s="655"/>
      <c r="GU104" s="655"/>
      <c r="GV104" s="655"/>
      <c r="GW104" s="655"/>
      <c r="GX104" s="655"/>
      <c r="GY104" s="655"/>
      <c r="GZ104" s="655"/>
      <c r="HA104" s="655"/>
      <c r="HB104" s="655"/>
      <c r="HC104" s="655"/>
      <c r="HD104" s="655"/>
      <c r="HE104" s="655"/>
      <c r="HF104" s="655"/>
      <c r="HG104" s="655"/>
      <c r="HH104" s="655"/>
      <c r="HI104" s="655"/>
      <c r="HJ104" s="655"/>
      <c r="HK104" s="655"/>
      <c r="HL104" s="655"/>
      <c r="HM104" s="655"/>
      <c r="HN104" s="655"/>
      <c r="HO104" s="655"/>
      <c r="HP104" s="655"/>
      <c r="HQ104" s="655"/>
      <c r="HR104" s="655"/>
      <c r="HS104" s="655"/>
      <c r="HT104" s="655"/>
      <c r="HU104" s="655"/>
      <c r="HV104" s="655"/>
      <c r="HW104" s="655"/>
      <c r="HX104" s="655"/>
      <c r="HY104" s="655"/>
      <c r="HZ104" s="227"/>
      <c r="IA104" s="227"/>
    </row>
    <row r="105" spans="1:235" s="95" customFormat="1" ht="22.5" x14ac:dyDescent="0.25">
      <c r="A105" s="596">
        <v>94</v>
      </c>
      <c r="B105" s="599" t="s">
        <v>2581</v>
      </c>
      <c r="C105" s="602" t="s">
        <v>3217</v>
      </c>
      <c r="D105" s="616">
        <v>43210</v>
      </c>
      <c r="E105" s="662" t="s">
        <v>3216</v>
      </c>
      <c r="F105" s="666" t="s">
        <v>2404</v>
      </c>
      <c r="G105" s="616">
        <v>42950</v>
      </c>
      <c r="H105" s="361" t="s">
        <v>2410</v>
      </c>
      <c r="I105" s="668">
        <v>54869.41</v>
      </c>
      <c r="J105" s="657"/>
      <c r="K105" s="657"/>
      <c r="L105" s="658">
        <v>54869.41</v>
      </c>
      <c r="M105" s="670"/>
      <c r="N105" s="659">
        <f t="shared" si="8"/>
        <v>54869.41</v>
      </c>
      <c r="O105" s="672"/>
      <c r="P105" s="298" t="s">
        <v>2726</v>
      </c>
      <c r="Q105" s="298" t="s">
        <v>3215</v>
      </c>
      <c r="R105" s="560" t="str">
        <f t="shared" si="9"/>
        <v>-</v>
      </c>
      <c r="S105" s="560" t="str">
        <f>IF(COUNTIF('Relação de CVs CUMPRIDAS'!$C$14:$D$1912,E105)&gt;0,"PAGO","-")</f>
        <v>-</v>
      </c>
      <c r="T105" s="128" t="str">
        <f>IF(S105="pago",IF(COUNTIF('Relação de CVs CUMPRIDAS'!$G:$G,L105)&gt;0,"CHECAR","-"),"-")</f>
        <v>-</v>
      </c>
      <c r="U105" s="655"/>
      <c r="V105" s="655"/>
      <c r="W105" s="655"/>
      <c r="X105" s="655"/>
      <c r="Y105" s="655"/>
      <c r="Z105" s="655"/>
      <c r="AA105" s="655"/>
      <c r="AB105" s="655"/>
      <c r="AC105" s="655"/>
      <c r="AD105" s="655"/>
      <c r="AE105" s="655"/>
      <c r="AF105" s="655"/>
      <c r="AG105" s="655"/>
      <c r="AH105" s="655"/>
      <c r="AI105" s="655"/>
      <c r="AJ105" s="655"/>
      <c r="AK105" s="655"/>
      <c r="AL105" s="655"/>
      <c r="AM105" s="655"/>
      <c r="AN105" s="655"/>
      <c r="AO105" s="655"/>
      <c r="AP105" s="655"/>
      <c r="AQ105" s="655"/>
      <c r="AR105" s="655"/>
      <c r="AS105" s="655"/>
      <c r="AT105" s="655"/>
      <c r="AU105" s="655"/>
      <c r="AV105" s="655"/>
      <c r="AW105" s="655"/>
      <c r="AX105" s="655"/>
      <c r="AY105" s="655"/>
      <c r="AZ105" s="655"/>
      <c r="BA105" s="655"/>
      <c r="BB105" s="655"/>
      <c r="BC105" s="655"/>
      <c r="BD105" s="655"/>
      <c r="BE105" s="655"/>
      <c r="BF105" s="655"/>
      <c r="BG105" s="655"/>
      <c r="BH105" s="655"/>
      <c r="BI105" s="655"/>
      <c r="BJ105" s="655"/>
      <c r="BK105" s="655"/>
      <c r="BL105" s="655"/>
      <c r="BM105" s="655"/>
      <c r="BN105" s="655"/>
      <c r="BO105" s="655"/>
      <c r="BP105" s="655"/>
      <c r="BQ105" s="655"/>
      <c r="BR105" s="655"/>
      <c r="BS105" s="655"/>
      <c r="BT105" s="655"/>
      <c r="BU105" s="655"/>
      <c r="BV105" s="655"/>
      <c r="BW105" s="655"/>
      <c r="BX105" s="655"/>
      <c r="BY105" s="655"/>
      <c r="BZ105" s="655"/>
      <c r="CA105" s="655"/>
      <c r="CB105" s="655"/>
      <c r="CC105" s="655"/>
      <c r="CD105" s="655"/>
      <c r="CE105" s="655"/>
      <c r="CF105" s="655"/>
      <c r="CG105" s="655"/>
      <c r="CH105" s="655"/>
      <c r="CI105" s="655"/>
      <c r="CJ105" s="655"/>
      <c r="CK105" s="655"/>
      <c r="CL105" s="655"/>
      <c r="CM105" s="655"/>
      <c r="CN105" s="655"/>
      <c r="CO105" s="655"/>
      <c r="CP105" s="655"/>
      <c r="CQ105" s="655"/>
      <c r="CR105" s="655"/>
      <c r="CS105" s="655"/>
      <c r="CT105" s="655"/>
      <c r="CU105" s="655"/>
      <c r="CV105" s="655"/>
      <c r="CW105" s="655"/>
      <c r="CX105" s="655"/>
      <c r="CY105" s="655"/>
      <c r="CZ105" s="655"/>
      <c r="DA105" s="655"/>
      <c r="DB105" s="655"/>
      <c r="DC105" s="655"/>
      <c r="DD105" s="655"/>
      <c r="DE105" s="655"/>
      <c r="DF105" s="655"/>
      <c r="DG105" s="655"/>
      <c r="DH105" s="655"/>
      <c r="DI105" s="655"/>
      <c r="DJ105" s="655"/>
      <c r="DK105" s="655"/>
      <c r="DL105" s="655"/>
      <c r="DM105" s="655"/>
      <c r="DN105" s="655"/>
      <c r="DO105" s="655"/>
      <c r="DP105" s="655"/>
      <c r="DQ105" s="655"/>
      <c r="DR105" s="655"/>
      <c r="DS105" s="655"/>
      <c r="DT105" s="655"/>
      <c r="DU105" s="655"/>
      <c r="DV105" s="655"/>
      <c r="DW105" s="655"/>
      <c r="DX105" s="655"/>
      <c r="DY105" s="655"/>
      <c r="DZ105" s="655"/>
      <c r="EA105" s="655"/>
      <c r="EB105" s="655"/>
      <c r="EC105" s="655"/>
      <c r="ED105" s="655"/>
      <c r="EE105" s="655"/>
      <c r="EF105" s="655"/>
      <c r="EG105" s="655"/>
      <c r="EH105" s="655"/>
      <c r="EI105" s="655"/>
      <c r="EJ105" s="655"/>
      <c r="EK105" s="655"/>
      <c r="EL105" s="655"/>
      <c r="EM105" s="655"/>
      <c r="EN105" s="655"/>
      <c r="EO105" s="655"/>
      <c r="EP105" s="655"/>
      <c r="EQ105" s="655"/>
      <c r="ER105" s="655"/>
      <c r="ES105" s="655"/>
      <c r="ET105" s="655"/>
      <c r="EU105" s="655"/>
      <c r="EV105" s="655"/>
      <c r="EW105" s="655"/>
      <c r="EX105" s="655"/>
      <c r="EY105" s="655"/>
      <c r="EZ105" s="655"/>
      <c r="FA105" s="655"/>
      <c r="FB105" s="655"/>
      <c r="FC105" s="655"/>
      <c r="FD105" s="655"/>
      <c r="FE105" s="655"/>
      <c r="FF105" s="655"/>
      <c r="FG105" s="655"/>
      <c r="FH105" s="655"/>
      <c r="FI105" s="655"/>
      <c r="FJ105" s="655"/>
      <c r="FK105" s="655"/>
      <c r="FL105" s="655"/>
      <c r="FM105" s="655"/>
      <c r="FN105" s="655"/>
      <c r="FO105" s="655"/>
      <c r="FP105" s="655"/>
      <c r="FQ105" s="655"/>
      <c r="FR105" s="655"/>
      <c r="FS105" s="655"/>
      <c r="FT105" s="655"/>
      <c r="FU105" s="655"/>
      <c r="FV105" s="655"/>
      <c r="FW105" s="655"/>
      <c r="FX105" s="655"/>
      <c r="FY105" s="655"/>
      <c r="FZ105" s="655"/>
      <c r="GA105" s="655"/>
      <c r="GB105" s="655"/>
      <c r="GC105" s="655"/>
      <c r="GD105" s="655"/>
      <c r="GE105" s="655"/>
      <c r="GF105" s="655"/>
      <c r="GG105" s="655"/>
      <c r="GH105" s="655"/>
      <c r="GI105" s="655"/>
      <c r="GJ105" s="655"/>
      <c r="GK105" s="655"/>
      <c r="GL105" s="655"/>
      <c r="GM105" s="655"/>
      <c r="GN105" s="655"/>
      <c r="GO105" s="655"/>
      <c r="GP105" s="655"/>
      <c r="GQ105" s="655"/>
      <c r="GR105" s="655"/>
      <c r="GS105" s="655"/>
      <c r="GT105" s="655"/>
      <c r="GU105" s="655"/>
      <c r="GV105" s="655"/>
      <c r="GW105" s="655"/>
      <c r="GX105" s="655"/>
      <c r="GY105" s="655"/>
      <c r="GZ105" s="655"/>
      <c r="HA105" s="655"/>
      <c r="HB105" s="655"/>
      <c r="HC105" s="655"/>
      <c r="HD105" s="655"/>
      <c r="HE105" s="655"/>
      <c r="HF105" s="655"/>
      <c r="HG105" s="655"/>
      <c r="HH105" s="655"/>
      <c r="HI105" s="655"/>
      <c r="HJ105" s="655"/>
      <c r="HK105" s="655"/>
      <c r="HL105" s="655"/>
      <c r="HM105" s="655"/>
      <c r="HN105" s="655"/>
      <c r="HO105" s="655"/>
      <c r="HP105" s="655"/>
      <c r="HQ105" s="655"/>
      <c r="HR105" s="655"/>
      <c r="HS105" s="655"/>
      <c r="HT105" s="655"/>
      <c r="HU105" s="655"/>
      <c r="HV105" s="655"/>
      <c r="HW105" s="655"/>
      <c r="HX105" s="655"/>
      <c r="HY105" s="655"/>
      <c r="HZ105" s="227"/>
      <c r="IA105" s="227"/>
    </row>
    <row r="106" spans="1:235" s="95" customFormat="1" ht="22.5" x14ac:dyDescent="0.25">
      <c r="A106" s="596">
        <v>95</v>
      </c>
      <c r="B106" s="599" t="s">
        <v>2581</v>
      </c>
      <c r="C106" s="602" t="s">
        <v>2619</v>
      </c>
      <c r="D106" s="616">
        <v>43026</v>
      </c>
      <c r="E106" s="662" t="s">
        <v>2620</v>
      </c>
      <c r="F106" s="666" t="s">
        <v>2621</v>
      </c>
      <c r="G106" s="616">
        <v>42962</v>
      </c>
      <c r="H106" s="361" t="s">
        <v>2410</v>
      </c>
      <c r="I106" s="668">
        <v>21537.93</v>
      </c>
      <c r="J106" s="657"/>
      <c r="K106" s="657"/>
      <c r="L106" s="658">
        <f>I106-K106</f>
        <v>21537.93</v>
      </c>
      <c r="M106" s="670"/>
      <c r="N106" s="659">
        <f t="shared" si="8"/>
        <v>21537.93</v>
      </c>
      <c r="O106" s="672"/>
      <c r="P106" s="298" t="s">
        <v>2747</v>
      </c>
      <c r="Q106" s="298" t="s">
        <v>3032</v>
      </c>
      <c r="R106" s="560" t="str">
        <f t="shared" si="9"/>
        <v>-</v>
      </c>
      <c r="S106" s="560" t="str">
        <f>IF(COUNTIF('Relação de CVs CUMPRIDAS'!$C$14:$D$1912,E106)&gt;0,"PAGO","-")</f>
        <v>-</v>
      </c>
      <c r="T106" s="128" t="str">
        <f>IF(S106="pago",IF(COUNTIF('Relação de CVs CUMPRIDAS'!$G:$G,L106)&gt;0,"CHECAR","-"),"-")</f>
        <v>-</v>
      </c>
      <c r="U106" s="655"/>
      <c r="V106" s="655"/>
      <c r="W106" s="655"/>
      <c r="X106" s="655"/>
      <c r="Y106" s="655"/>
      <c r="Z106" s="655"/>
      <c r="AA106" s="655"/>
      <c r="AB106" s="655"/>
      <c r="AC106" s="655"/>
      <c r="AD106" s="655"/>
      <c r="AE106" s="655"/>
      <c r="AF106" s="655"/>
      <c r="AG106" s="655"/>
      <c r="AH106" s="655"/>
      <c r="AI106" s="655"/>
      <c r="AJ106" s="655"/>
      <c r="AK106" s="655"/>
      <c r="AL106" s="655"/>
      <c r="AM106" s="655"/>
      <c r="AN106" s="655"/>
      <c r="AO106" s="655"/>
      <c r="AP106" s="655"/>
      <c r="AQ106" s="655"/>
      <c r="AR106" s="655"/>
      <c r="AS106" s="655"/>
      <c r="AT106" s="655"/>
      <c r="AU106" s="655"/>
      <c r="AV106" s="655"/>
      <c r="AW106" s="655"/>
      <c r="AX106" s="655"/>
      <c r="AY106" s="655"/>
      <c r="AZ106" s="655"/>
      <c r="BA106" s="655"/>
      <c r="BB106" s="655"/>
      <c r="BC106" s="655"/>
      <c r="BD106" s="655"/>
      <c r="BE106" s="655"/>
      <c r="BF106" s="655"/>
      <c r="BG106" s="655"/>
      <c r="BH106" s="655"/>
      <c r="BI106" s="655"/>
      <c r="BJ106" s="655"/>
      <c r="BK106" s="655"/>
      <c r="BL106" s="655"/>
      <c r="BM106" s="655"/>
      <c r="BN106" s="655"/>
      <c r="BO106" s="655"/>
      <c r="BP106" s="655"/>
      <c r="BQ106" s="655"/>
      <c r="BR106" s="655"/>
      <c r="BS106" s="655"/>
      <c r="BT106" s="655"/>
      <c r="BU106" s="655"/>
      <c r="BV106" s="655"/>
      <c r="BW106" s="655"/>
      <c r="BX106" s="655"/>
      <c r="BY106" s="655"/>
      <c r="BZ106" s="655"/>
      <c r="CA106" s="655"/>
      <c r="CB106" s="655"/>
      <c r="CC106" s="655"/>
      <c r="CD106" s="655"/>
      <c r="CE106" s="655"/>
      <c r="CF106" s="655"/>
      <c r="CG106" s="655"/>
      <c r="CH106" s="655"/>
      <c r="CI106" s="655"/>
      <c r="CJ106" s="655"/>
      <c r="CK106" s="655"/>
      <c r="CL106" s="655"/>
      <c r="CM106" s="655"/>
      <c r="CN106" s="655"/>
      <c r="CO106" s="655"/>
      <c r="CP106" s="655"/>
      <c r="CQ106" s="655"/>
      <c r="CR106" s="655"/>
      <c r="CS106" s="655"/>
      <c r="CT106" s="655"/>
      <c r="CU106" s="655"/>
      <c r="CV106" s="655"/>
      <c r="CW106" s="655"/>
      <c r="CX106" s="655"/>
      <c r="CY106" s="655"/>
      <c r="CZ106" s="655"/>
      <c r="DA106" s="655"/>
      <c r="DB106" s="655"/>
      <c r="DC106" s="655"/>
      <c r="DD106" s="655"/>
      <c r="DE106" s="655"/>
      <c r="DF106" s="655"/>
      <c r="DG106" s="655"/>
      <c r="DH106" s="655"/>
      <c r="DI106" s="655"/>
      <c r="DJ106" s="655"/>
      <c r="DK106" s="655"/>
      <c r="DL106" s="655"/>
      <c r="DM106" s="655"/>
      <c r="DN106" s="655"/>
      <c r="DO106" s="655"/>
      <c r="DP106" s="655"/>
      <c r="DQ106" s="655"/>
      <c r="DR106" s="655"/>
      <c r="DS106" s="655"/>
      <c r="DT106" s="655"/>
      <c r="DU106" s="655"/>
      <c r="DV106" s="655"/>
      <c r="DW106" s="655"/>
      <c r="DX106" s="655"/>
      <c r="DY106" s="655"/>
      <c r="DZ106" s="655"/>
      <c r="EA106" s="655"/>
      <c r="EB106" s="655"/>
      <c r="EC106" s="655"/>
      <c r="ED106" s="655"/>
      <c r="EE106" s="655"/>
      <c r="EF106" s="655"/>
      <c r="EG106" s="655"/>
      <c r="EH106" s="655"/>
      <c r="EI106" s="655"/>
      <c r="EJ106" s="655"/>
      <c r="EK106" s="655"/>
      <c r="EL106" s="655"/>
      <c r="EM106" s="655"/>
      <c r="EN106" s="655"/>
      <c r="EO106" s="655"/>
      <c r="EP106" s="655"/>
      <c r="EQ106" s="655"/>
      <c r="ER106" s="655"/>
      <c r="ES106" s="655"/>
      <c r="ET106" s="655"/>
      <c r="EU106" s="655"/>
      <c r="EV106" s="655"/>
      <c r="EW106" s="655"/>
      <c r="EX106" s="655"/>
      <c r="EY106" s="655"/>
      <c r="EZ106" s="655"/>
      <c r="FA106" s="655"/>
      <c r="FB106" s="655"/>
      <c r="FC106" s="655"/>
      <c r="FD106" s="655"/>
      <c r="FE106" s="655"/>
      <c r="FF106" s="655"/>
      <c r="FG106" s="655"/>
      <c r="FH106" s="655"/>
      <c r="FI106" s="655"/>
      <c r="FJ106" s="655"/>
      <c r="FK106" s="655"/>
      <c r="FL106" s="655"/>
      <c r="FM106" s="655"/>
      <c r="FN106" s="655"/>
      <c r="FO106" s="655"/>
      <c r="FP106" s="655"/>
      <c r="FQ106" s="655"/>
      <c r="FR106" s="655"/>
      <c r="FS106" s="655"/>
      <c r="FT106" s="655"/>
      <c r="FU106" s="655"/>
      <c r="FV106" s="655"/>
      <c r="FW106" s="655"/>
      <c r="FX106" s="655"/>
      <c r="FY106" s="655"/>
      <c r="FZ106" s="655"/>
      <c r="GA106" s="655"/>
      <c r="GB106" s="655"/>
      <c r="GC106" s="655"/>
      <c r="GD106" s="655"/>
      <c r="GE106" s="655"/>
      <c r="GF106" s="655"/>
      <c r="GG106" s="655"/>
      <c r="GH106" s="655"/>
      <c r="GI106" s="655"/>
      <c r="GJ106" s="655"/>
      <c r="GK106" s="655"/>
      <c r="GL106" s="655"/>
      <c r="GM106" s="655"/>
      <c r="GN106" s="655"/>
      <c r="GO106" s="655"/>
      <c r="GP106" s="655"/>
      <c r="GQ106" s="655"/>
      <c r="GR106" s="655"/>
      <c r="GS106" s="655"/>
      <c r="GT106" s="655"/>
      <c r="GU106" s="655"/>
      <c r="GV106" s="655"/>
      <c r="GW106" s="655"/>
      <c r="GX106" s="655"/>
      <c r="GY106" s="655"/>
      <c r="GZ106" s="655"/>
      <c r="HA106" s="655"/>
      <c r="HB106" s="655"/>
      <c r="HC106" s="655"/>
      <c r="HD106" s="655"/>
      <c r="HE106" s="655"/>
      <c r="HF106" s="655"/>
      <c r="HG106" s="655"/>
      <c r="HH106" s="655"/>
      <c r="HI106" s="655"/>
      <c r="HJ106" s="655"/>
      <c r="HK106" s="655"/>
      <c r="HL106" s="655"/>
      <c r="HM106" s="655"/>
      <c r="HN106" s="655"/>
      <c r="HO106" s="655"/>
      <c r="HP106" s="655"/>
      <c r="HQ106" s="655"/>
      <c r="HR106" s="655"/>
      <c r="HS106" s="655"/>
      <c r="HT106" s="655"/>
      <c r="HU106" s="655"/>
      <c r="HV106" s="655"/>
      <c r="HW106" s="655"/>
      <c r="HX106" s="655"/>
      <c r="HY106" s="655"/>
      <c r="HZ106" s="227"/>
      <c r="IA106" s="227"/>
    </row>
    <row r="107" spans="1:235" s="95" customFormat="1" ht="33.75" x14ac:dyDescent="0.25">
      <c r="A107" s="596">
        <v>96</v>
      </c>
      <c r="B107" s="599" t="s">
        <v>2581</v>
      </c>
      <c r="C107" s="602" t="s">
        <v>2518</v>
      </c>
      <c r="D107" s="616">
        <v>43047</v>
      </c>
      <c r="E107" s="662" t="s">
        <v>2695</v>
      </c>
      <c r="F107" s="666" t="s">
        <v>2696</v>
      </c>
      <c r="G107" s="616">
        <v>43028</v>
      </c>
      <c r="H107" s="361" t="s">
        <v>2410</v>
      </c>
      <c r="I107" s="668">
        <v>40637.79</v>
      </c>
      <c r="J107" s="657"/>
      <c r="K107" s="657"/>
      <c r="L107" s="658">
        <f>I107-J107</f>
        <v>40637.79</v>
      </c>
      <c r="M107" s="670"/>
      <c r="N107" s="659">
        <f t="shared" si="8"/>
        <v>40637.79</v>
      </c>
      <c r="O107" s="672"/>
      <c r="P107" s="298" t="s">
        <v>2717</v>
      </c>
      <c r="Q107" s="298" t="s">
        <v>2718</v>
      </c>
      <c r="R107" s="560" t="str">
        <f t="shared" si="9"/>
        <v>-</v>
      </c>
      <c r="S107" s="560" t="str">
        <f>IF(COUNTIF('Relação de CVs CUMPRIDAS'!$C$14:$D$1912,E107)&gt;0,"PAGO","-")</f>
        <v>-</v>
      </c>
      <c r="T107" s="128" t="str">
        <f>IF(S107="pago",IF(COUNTIF('Relação de CVs CUMPRIDAS'!$G:$G,L107)&gt;0,"CHECAR","-"),"-")</f>
        <v>-</v>
      </c>
      <c r="U107" s="655"/>
      <c r="V107" s="655"/>
      <c r="W107" s="655"/>
      <c r="X107" s="655"/>
      <c r="Y107" s="655"/>
      <c r="Z107" s="655"/>
      <c r="AA107" s="655"/>
      <c r="AB107" s="655"/>
      <c r="AC107" s="655"/>
      <c r="AD107" s="655"/>
      <c r="AE107" s="655"/>
      <c r="AF107" s="655"/>
      <c r="AG107" s="655"/>
      <c r="AH107" s="655"/>
      <c r="AI107" s="655"/>
      <c r="AJ107" s="655"/>
      <c r="AK107" s="655"/>
      <c r="AL107" s="655"/>
      <c r="AM107" s="655"/>
      <c r="AN107" s="655"/>
      <c r="AO107" s="655"/>
      <c r="AP107" s="655"/>
      <c r="AQ107" s="655"/>
      <c r="AR107" s="655"/>
      <c r="AS107" s="655"/>
      <c r="AT107" s="655"/>
      <c r="AU107" s="655"/>
      <c r="AV107" s="655"/>
      <c r="AW107" s="655"/>
      <c r="AX107" s="655"/>
      <c r="AY107" s="655"/>
      <c r="AZ107" s="655"/>
      <c r="BA107" s="655"/>
      <c r="BB107" s="655"/>
      <c r="BC107" s="655"/>
      <c r="BD107" s="655"/>
      <c r="BE107" s="655"/>
      <c r="BF107" s="655"/>
      <c r="BG107" s="655"/>
      <c r="BH107" s="655"/>
      <c r="BI107" s="655"/>
      <c r="BJ107" s="655"/>
      <c r="BK107" s="655"/>
      <c r="BL107" s="655"/>
      <c r="BM107" s="655"/>
      <c r="BN107" s="655"/>
      <c r="BO107" s="655"/>
      <c r="BP107" s="655"/>
      <c r="BQ107" s="655"/>
      <c r="BR107" s="655"/>
      <c r="BS107" s="655"/>
      <c r="BT107" s="655"/>
      <c r="BU107" s="655"/>
      <c r="BV107" s="655"/>
      <c r="BW107" s="655"/>
      <c r="BX107" s="655"/>
      <c r="BY107" s="655"/>
      <c r="BZ107" s="655"/>
      <c r="CA107" s="655"/>
      <c r="CB107" s="655"/>
      <c r="CC107" s="655"/>
      <c r="CD107" s="655"/>
      <c r="CE107" s="655"/>
      <c r="CF107" s="655"/>
      <c r="CG107" s="655"/>
      <c r="CH107" s="655"/>
      <c r="CI107" s="655"/>
      <c r="CJ107" s="655"/>
      <c r="CK107" s="655"/>
      <c r="CL107" s="655"/>
      <c r="CM107" s="655"/>
      <c r="CN107" s="655"/>
      <c r="CO107" s="655"/>
      <c r="CP107" s="655"/>
      <c r="CQ107" s="655"/>
      <c r="CR107" s="655"/>
      <c r="CS107" s="655"/>
      <c r="CT107" s="655"/>
      <c r="CU107" s="655"/>
      <c r="CV107" s="655"/>
      <c r="CW107" s="655"/>
      <c r="CX107" s="655"/>
      <c r="CY107" s="655"/>
      <c r="CZ107" s="655"/>
      <c r="DA107" s="655"/>
      <c r="DB107" s="655"/>
      <c r="DC107" s="655"/>
      <c r="DD107" s="655"/>
      <c r="DE107" s="655"/>
      <c r="DF107" s="655"/>
      <c r="DG107" s="655"/>
      <c r="DH107" s="655"/>
      <c r="DI107" s="655"/>
      <c r="DJ107" s="655"/>
      <c r="DK107" s="655"/>
      <c r="DL107" s="655"/>
      <c r="DM107" s="655"/>
      <c r="DN107" s="655"/>
      <c r="DO107" s="655"/>
      <c r="DP107" s="655"/>
      <c r="DQ107" s="655"/>
      <c r="DR107" s="655"/>
      <c r="DS107" s="655"/>
      <c r="DT107" s="655"/>
      <c r="DU107" s="655"/>
      <c r="DV107" s="655"/>
      <c r="DW107" s="655"/>
      <c r="DX107" s="655"/>
      <c r="DY107" s="655"/>
      <c r="DZ107" s="655"/>
      <c r="EA107" s="655"/>
      <c r="EB107" s="655"/>
      <c r="EC107" s="655"/>
      <c r="ED107" s="655"/>
      <c r="EE107" s="655"/>
      <c r="EF107" s="655"/>
      <c r="EG107" s="655"/>
      <c r="EH107" s="655"/>
      <c r="EI107" s="655"/>
      <c r="EJ107" s="655"/>
      <c r="EK107" s="655"/>
      <c r="EL107" s="655"/>
      <c r="EM107" s="655"/>
      <c r="EN107" s="655"/>
      <c r="EO107" s="655"/>
      <c r="EP107" s="655"/>
      <c r="EQ107" s="655"/>
      <c r="ER107" s="655"/>
      <c r="ES107" s="655"/>
      <c r="ET107" s="655"/>
      <c r="EU107" s="655"/>
      <c r="EV107" s="655"/>
      <c r="EW107" s="655"/>
      <c r="EX107" s="655"/>
      <c r="EY107" s="655"/>
      <c r="EZ107" s="655"/>
      <c r="FA107" s="655"/>
      <c r="FB107" s="655"/>
      <c r="FC107" s="655"/>
      <c r="FD107" s="655"/>
      <c r="FE107" s="655"/>
      <c r="FF107" s="655"/>
      <c r="FG107" s="655"/>
      <c r="FH107" s="655"/>
      <c r="FI107" s="655"/>
      <c r="FJ107" s="655"/>
      <c r="FK107" s="655"/>
      <c r="FL107" s="655"/>
      <c r="FM107" s="655"/>
      <c r="FN107" s="655"/>
      <c r="FO107" s="655"/>
      <c r="FP107" s="655"/>
      <c r="FQ107" s="655"/>
      <c r="FR107" s="655"/>
      <c r="FS107" s="655"/>
      <c r="FT107" s="655"/>
      <c r="FU107" s="655"/>
      <c r="FV107" s="655"/>
      <c r="FW107" s="655"/>
      <c r="FX107" s="655"/>
      <c r="FY107" s="655"/>
      <c r="FZ107" s="655"/>
      <c r="GA107" s="655"/>
      <c r="GB107" s="655"/>
      <c r="GC107" s="655"/>
      <c r="GD107" s="655"/>
      <c r="GE107" s="655"/>
      <c r="GF107" s="655"/>
      <c r="GG107" s="655"/>
      <c r="GH107" s="655"/>
      <c r="GI107" s="655"/>
      <c r="GJ107" s="655"/>
      <c r="GK107" s="655"/>
      <c r="GL107" s="655"/>
      <c r="GM107" s="655"/>
      <c r="GN107" s="655"/>
      <c r="GO107" s="655"/>
      <c r="GP107" s="655"/>
      <c r="GQ107" s="655"/>
      <c r="GR107" s="655"/>
      <c r="GS107" s="655"/>
      <c r="GT107" s="655"/>
      <c r="GU107" s="655"/>
      <c r="GV107" s="655"/>
      <c r="GW107" s="655"/>
      <c r="GX107" s="655"/>
      <c r="GY107" s="655"/>
      <c r="GZ107" s="655"/>
      <c r="HA107" s="655"/>
      <c r="HB107" s="655"/>
      <c r="HC107" s="655"/>
      <c r="HD107" s="655"/>
      <c r="HE107" s="655"/>
      <c r="HF107" s="655"/>
      <c r="HG107" s="655"/>
      <c r="HH107" s="655"/>
      <c r="HI107" s="655"/>
      <c r="HJ107" s="655"/>
      <c r="HK107" s="655"/>
      <c r="HL107" s="655"/>
      <c r="HM107" s="655"/>
      <c r="HN107" s="655"/>
      <c r="HO107" s="655"/>
      <c r="HP107" s="655"/>
      <c r="HQ107" s="655"/>
      <c r="HR107" s="655"/>
      <c r="HS107" s="655"/>
      <c r="HT107" s="655"/>
      <c r="HU107" s="655"/>
      <c r="HV107" s="655"/>
      <c r="HW107" s="655"/>
      <c r="HX107" s="655"/>
      <c r="HY107" s="655"/>
      <c r="HZ107" s="701"/>
      <c r="IA107" s="701"/>
    </row>
    <row r="108" spans="1:235" s="95" customFormat="1" ht="22.5" x14ac:dyDescent="0.25">
      <c r="A108" s="705">
        <v>97</v>
      </c>
      <c r="B108" s="599" t="s">
        <v>2581</v>
      </c>
      <c r="C108" s="602" t="s">
        <v>3100</v>
      </c>
      <c r="D108" s="616">
        <v>43175</v>
      </c>
      <c r="E108" s="662" t="s">
        <v>3101</v>
      </c>
      <c r="F108" s="666" t="s">
        <v>3102</v>
      </c>
      <c r="G108" s="616">
        <v>43087</v>
      </c>
      <c r="H108" s="611" t="s">
        <v>2410</v>
      </c>
      <c r="I108" s="668">
        <v>45789.39</v>
      </c>
      <c r="J108" s="657"/>
      <c r="K108" s="657"/>
      <c r="L108" s="709">
        <f>I108-K108</f>
        <v>45789.39</v>
      </c>
      <c r="M108" s="670"/>
      <c r="N108" s="710">
        <f t="shared" si="8"/>
        <v>45789.39</v>
      </c>
      <c r="O108" s="300"/>
      <c r="P108" s="298" t="s">
        <v>2726</v>
      </c>
      <c r="Q108" s="298" t="s">
        <v>3152</v>
      </c>
      <c r="R108" s="560" t="str">
        <f t="shared" si="9"/>
        <v>-</v>
      </c>
      <c r="S108" s="560" t="str">
        <f>IF(COUNTIF('Relação de CVs CUMPRIDAS'!$C$14:$D$1912,E108)&gt;0,"PAGO","-")</f>
        <v>-</v>
      </c>
      <c r="T108" s="128" t="str">
        <f>IF(S108="pago",IF(COUNTIF('Relação de CVs CUMPRIDAS'!$G:$G,L108)&gt;0,"CHECAR","-"),"-")</f>
        <v>-</v>
      </c>
      <c r="U108" s="704"/>
      <c r="V108" s="704"/>
      <c r="W108" s="704"/>
      <c r="X108" s="704"/>
      <c r="Y108" s="704"/>
      <c r="Z108" s="704"/>
      <c r="AA108" s="704"/>
      <c r="AB108" s="704"/>
      <c r="AC108" s="704"/>
      <c r="AD108" s="704"/>
      <c r="AE108" s="704"/>
      <c r="AF108" s="704"/>
      <c r="AG108" s="704"/>
      <c r="AH108" s="704"/>
      <c r="AI108" s="704"/>
      <c r="AJ108" s="704"/>
      <c r="AK108" s="704"/>
      <c r="AL108" s="704"/>
      <c r="AM108" s="704"/>
      <c r="AN108" s="704"/>
      <c r="AO108" s="704"/>
      <c r="AP108" s="704"/>
      <c r="AQ108" s="704"/>
      <c r="AR108" s="704"/>
      <c r="AS108" s="704"/>
      <c r="AT108" s="704"/>
      <c r="AU108" s="704"/>
      <c r="AV108" s="704"/>
      <c r="AW108" s="704"/>
      <c r="AX108" s="704"/>
      <c r="AY108" s="704"/>
      <c r="AZ108" s="704"/>
      <c r="BA108" s="704"/>
      <c r="BB108" s="704"/>
      <c r="BC108" s="704"/>
      <c r="BD108" s="704"/>
      <c r="BE108" s="704"/>
      <c r="BF108" s="704"/>
      <c r="BG108" s="704"/>
      <c r="BH108" s="704"/>
      <c r="BI108" s="704"/>
      <c r="BJ108" s="704"/>
      <c r="BK108" s="704"/>
      <c r="BL108" s="704"/>
      <c r="BM108" s="704"/>
      <c r="BN108" s="704"/>
      <c r="BO108" s="704"/>
      <c r="BP108" s="704"/>
      <c r="BQ108" s="704"/>
      <c r="BR108" s="704"/>
      <c r="BS108" s="704"/>
      <c r="BT108" s="704"/>
      <c r="BU108" s="704"/>
      <c r="BV108" s="704"/>
      <c r="BW108" s="704"/>
      <c r="BX108" s="704"/>
      <c r="BY108" s="704"/>
      <c r="BZ108" s="704"/>
      <c r="CA108" s="704"/>
      <c r="CB108" s="704"/>
      <c r="CC108" s="704"/>
      <c r="CD108" s="704"/>
      <c r="CE108" s="704"/>
      <c r="CF108" s="704"/>
      <c r="CG108" s="704"/>
      <c r="CH108" s="704"/>
      <c r="CI108" s="704"/>
      <c r="CJ108" s="704"/>
      <c r="CK108" s="704"/>
      <c r="CL108" s="704"/>
      <c r="CM108" s="704"/>
      <c r="CN108" s="704"/>
      <c r="CO108" s="704"/>
      <c r="CP108" s="704"/>
      <c r="CQ108" s="704"/>
      <c r="CR108" s="704"/>
      <c r="CS108" s="704"/>
      <c r="CT108" s="704"/>
      <c r="CU108" s="704"/>
      <c r="CV108" s="704"/>
      <c r="CW108" s="704"/>
      <c r="CX108" s="704"/>
      <c r="CY108" s="704"/>
      <c r="CZ108" s="704"/>
      <c r="DA108" s="704"/>
      <c r="DB108" s="704"/>
      <c r="DC108" s="704"/>
      <c r="DD108" s="704"/>
      <c r="DE108" s="704"/>
      <c r="DF108" s="704"/>
      <c r="DG108" s="704"/>
      <c r="DH108" s="704"/>
      <c r="DI108" s="704"/>
      <c r="DJ108" s="704"/>
      <c r="DK108" s="704"/>
      <c r="DL108" s="704"/>
      <c r="DM108" s="704"/>
      <c r="DN108" s="704"/>
      <c r="DO108" s="704"/>
      <c r="DP108" s="704"/>
      <c r="DQ108" s="704"/>
      <c r="DR108" s="704"/>
      <c r="DS108" s="704"/>
      <c r="DT108" s="704"/>
      <c r="DU108" s="704"/>
      <c r="DV108" s="704"/>
      <c r="DW108" s="704"/>
      <c r="DX108" s="704"/>
      <c r="DY108" s="704"/>
      <c r="DZ108" s="704"/>
      <c r="EA108" s="704"/>
      <c r="EB108" s="704"/>
      <c r="EC108" s="704"/>
      <c r="ED108" s="704"/>
      <c r="EE108" s="704"/>
      <c r="EF108" s="704"/>
      <c r="EG108" s="704"/>
      <c r="EH108" s="704"/>
      <c r="EI108" s="704"/>
      <c r="EJ108" s="704"/>
      <c r="EK108" s="704"/>
      <c r="EL108" s="704"/>
      <c r="EM108" s="704"/>
      <c r="EN108" s="704"/>
      <c r="EO108" s="704"/>
      <c r="EP108" s="704"/>
      <c r="EQ108" s="704"/>
      <c r="ER108" s="704"/>
      <c r="ES108" s="704"/>
      <c r="ET108" s="704"/>
      <c r="EU108" s="704"/>
      <c r="EV108" s="704"/>
      <c r="EW108" s="704"/>
      <c r="EX108" s="704"/>
      <c r="EY108" s="704"/>
      <c r="EZ108" s="704"/>
      <c r="FA108" s="704"/>
      <c r="FB108" s="704"/>
      <c r="FC108" s="704"/>
      <c r="FD108" s="704"/>
      <c r="FE108" s="704"/>
      <c r="FF108" s="704"/>
      <c r="FG108" s="704"/>
      <c r="FH108" s="704"/>
      <c r="FI108" s="704"/>
      <c r="FJ108" s="704"/>
      <c r="FK108" s="704"/>
      <c r="FL108" s="704"/>
      <c r="FM108" s="704"/>
      <c r="FN108" s="704"/>
      <c r="FO108" s="704"/>
      <c r="FP108" s="704"/>
      <c r="FQ108" s="704"/>
      <c r="FR108" s="704"/>
      <c r="FS108" s="704"/>
      <c r="FT108" s="704"/>
      <c r="FU108" s="704"/>
      <c r="FV108" s="704"/>
      <c r="FW108" s="704"/>
      <c r="FX108" s="704"/>
      <c r="FY108" s="704"/>
      <c r="FZ108" s="704"/>
      <c r="GA108" s="704"/>
      <c r="GB108" s="704"/>
      <c r="GC108" s="704"/>
      <c r="GD108" s="704"/>
      <c r="GE108" s="704"/>
      <c r="GF108" s="704"/>
      <c r="GG108" s="704"/>
      <c r="GH108" s="704"/>
      <c r="GI108" s="704"/>
      <c r="GJ108" s="704"/>
      <c r="GK108" s="704"/>
      <c r="GL108" s="704"/>
      <c r="GM108" s="704"/>
      <c r="GN108" s="704"/>
      <c r="GO108" s="704"/>
      <c r="GP108" s="704"/>
      <c r="GQ108" s="704"/>
      <c r="GR108" s="704"/>
      <c r="GS108" s="704"/>
      <c r="GT108" s="704"/>
      <c r="GU108" s="704"/>
      <c r="GV108" s="704"/>
      <c r="GW108" s="704"/>
      <c r="GX108" s="704"/>
      <c r="GY108" s="704"/>
      <c r="GZ108" s="704"/>
      <c r="HA108" s="704"/>
      <c r="HB108" s="704"/>
      <c r="HC108" s="704"/>
      <c r="HD108" s="704"/>
      <c r="HE108" s="704"/>
      <c r="HF108" s="704"/>
      <c r="HG108" s="704"/>
      <c r="HH108" s="704"/>
      <c r="HI108" s="704"/>
      <c r="HJ108" s="704"/>
      <c r="HK108" s="704"/>
      <c r="HL108" s="704"/>
      <c r="HM108" s="704"/>
      <c r="HN108" s="704"/>
      <c r="HO108" s="704"/>
      <c r="HP108" s="704"/>
      <c r="HQ108" s="704"/>
      <c r="HR108" s="704"/>
      <c r="HS108" s="704"/>
      <c r="HT108" s="704"/>
      <c r="HU108" s="704"/>
      <c r="HV108" s="704"/>
      <c r="HW108" s="704"/>
      <c r="HX108" s="704"/>
      <c r="HY108" s="704"/>
      <c r="HZ108" s="701"/>
      <c r="IA108" s="701"/>
    </row>
    <row r="109" spans="1:235" x14ac:dyDescent="0.2">
      <c r="A109" s="517"/>
      <c r="B109" s="518"/>
      <c r="C109" s="519"/>
      <c r="D109" s="520"/>
      <c r="E109" s="468"/>
      <c r="F109" s="521"/>
      <c r="G109" s="520" t="s">
        <v>5</v>
      </c>
      <c r="H109" s="522"/>
      <c r="I109" s="523">
        <f>SUM(I14:I108)</f>
        <v>51351506.649999991</v>
      </c>
      <c r="J109" s="523">
        <f>SUM(J14:J70)</f>
        <v>3295751.46</v>
      </c>
      <c r="K109" s="523"/>
      <c r="L109" s="523">
        <f>SUM(L14:L107)</f>
        <v>48018937.230000004</v>
      </c>
      <c r="M109" s="524"/>
      <c r="N109" s="523"/>
      <c r="O109" s="300"/>
      <c r="P109" s="298"/>
      <c r="Q109" s="298"/>
      <c r="R109" s="276"/>
      <c r="S109" s="276"/>
    </row>
    <row r="110" spans="1:235" x14ac:dyDescent="0.2">
      <c r="A110" s="234"/>
      <c r="B110" s="14"/>
      <c r="C110" s="128"/>
      <c r="D110" s="463"/>
      <c r="E110" s="128"/>
      <c r="F110" s="24"/>
      <c r="G110" s="463"/>
      <c r="H110" s="24"/>
      <c r="I110" s="298"/>
      <c r="J110" s="141"/>
      <c r="K110" s="141"/>
      <c r="L110" s="464"/>
      <c r="M110" s="141"/>
      <c r="N110" s="465"/>
      <c r="O110" s="300"/>
      <c r="P110" s="298"/>
      <c r="Q110" s="298"/>
      <c r="R110" s="283"/>
      <c r="S110" s="182"/>
    </row>
    <row r="111" spans="1:235" ht="15" x14ac:dyDescent="0.2">
      <c r="B111" s="90"/>
      <c r="E111" s="528"/>
      <c r="F111" s="220" t="s">
        <v>8</v>
      </c>
      <c r="G111" s="230"/>
      <c r="H111" s="230"/>
      <c r="R111" s="283"/>
      <c r="S111" s="182"/>
    </row>
    <row r="112" spans="1:235" ht="15" x14ac:dyDescent="0.2">
      <c r="B112" s="90"/>
      <c r="E112" s="528"/>
      <c r="F112" s="220" t="s">
        <v>144</v>
      </c>
      <c r="G112" s="230"/>
      <c r="H112" s="230"/>
      <c r="R112" s="283"/>
      <c r="S112" s="182"/>
    </row>
    <row r="113" spans="2:19" ht="15" x14ac:dyDescent="0.2">
      <c r="B113" s="90"/>
      <c r="E113" s="528"/>
      <c r="F113" s="220" t="s">
        <v>145</v>
      </c>
      <c r="G113" s="230"/>
      <c r="H113" s="230"/>
      <c r="R113" s="502"/>
      <c r="S113" s="182"/>
    </row>
    <row r="114" spans="2:19" x14ac:dyDescent="0.2">
      <c r="B114" s="90"/>
      <c r="E114" s="200"/>
      <c r="R114" s="503"/>
      <c r="S114" s="182"/>
    </row>
    <row r="115" spans="2:19" x14ac:dyDescent="0.25">
      <c r="E115" s="200"/>
    </row>
    <row r="116" spans="2:19" x14ac:dyDescent="0.25">
      <c r="E116" s="200"/>
    </row>
    <row r="117" spans="2:19" x14ac:dyDescent="0.25">
      <c r="E117" s="200"/>
    </row>
    <row r="118" spans="2:19" x14ac:dyDescent="0.25">
      <c r="E118" s="200"/>
    </row>
    <row r="119" spans="2:19" x14ac:dyDescent="0.25">
      <c r="E119" s="200"/>
    </row>
    <row r="120" spans="2:19" x14ac:dyDescent="0.25">
      <c r="E120" s="200"/>
    </row>
    <row r="121" spans="2:19" x14ac:dyDescent="0.25">
      <c r="E121" s="200"/>
    </row>
    <row r="122" spans="2:19" x14ac:dyDescent="0.25">
      <c r="E122" s="200"/>
    </row>
    <row r="123" spans="2:19" x14ac:dyDescent="0.25">
      <c r="E123" s="200"/>
    </row>
    <row r="124" spans="2:19" x14ac:dyDescent="0.25">
      <c r="E124" s="200"/>
    </row>
    <row r="125" spans="2:19" x14ac:dyDescent="0.25">
      <c r="E125" s="200"/>
    </row>
    <row r="126" spans="2:19" x14ac:dyDescent="0.25">
      <c r="E126" s="200"/>
    </row>
    <row r="127" spans="2:19" x14ac:dyDescent="0.25">
      <c r="E127" s="200"/>
    </row>
    <row r="128" spans="2:19" x14ac:dyDescent="0.25">
      <c r="E128" s="200"/>
    </row>
    <row r="129" spans="5:5" x14ac:dyDescent="0.25">
      <c r="E129" s="200"/>
    </row>
    <row r="130" spans="5:5" x14ac:dyDescent="0.25">
      <c r="E130" s="200"/>
    </row>
    <row r="131" spans="5:5" x14ac:dyDescent="0.25">
      <c r="E131" s="200"/>
    </row>
    <row r="132" spans="5:5" x14ac:dyDescent="0.25">
      <c r="E132" s="200"/>
    </row>
    <row r="133" spans="5:5" x14ac:dyDescent="0.25">
      <c r="E133" s="200"/>
    </row>
    <row r="134" spans="5:5" x14ac:dyDescent="0.25">
      <c r="E134" s="200"/>
    </row>
    <row r="135" spans="5:5" x14ac:dyDescent="0.25">
      <c r="E135" s="200"/>
    </row>
    <row r="136" spans="5:5" x14ac:dyDescent="0.25">
      <c r="E136" s="200"/>
    </row>
    <row r="137" spans="5:5" x14ac:dyDescent="0.25">
      <c r="E137" s="200"/>
    </row>
    <row r="138" spans="5:5" x14ac:dyDescent="0.25">
      <c r="E138" s="200"/>
    </row>
    <row r="139" spans="5:5" x14ac:dyDescent="0.25">
      <c r="E139" s="200"/>
    </row>
    <row r="140" spans="5:5" x14ac:dyDescent="0.25">
      <c r="E140" s="200"/>
    </row>
    <row r="141" spans="5:5" x14ac:dyDescent="0.25">
      <c r="E141" s="200"/>
    </row>
    <row r="142" spans="5:5" x14ac:dyDescent="0.25">
      <c r="E142" s="200"/>
    </row>
    <row r="143" spans="5:5" x14ac:dyDescent="0.25">
      <c r="E143" s="200"/>
    </row>
    <row r="144" spans="5:5" x14ac:dyDescent="0.25">
      <c r="E144" s="200"/>
    </row>
    <row r="145" spans="5:5" x14ac:dyDescent="0.25">
      <c r="E145" s="200"/>
    </row>
    <row r="146" spans="5:5" x14ac:dyDescent="0.25">
      <c r="E146" s="200"/>
    </row>
    <row r="147" spans="5:5" x14ac:dyDescent="0.25">
      <c r="E147" s="200"/>
    </row>
    <row r="148" spans="5:5" x14ac:dyDescent="0.25">
      <c r="E148" s="200"/>
    </row>
    <row r="149" spans="5:5" x14ac:dyDescent="0.25">
      <c r="E149" s="200"/>
    </row>
    <row r="150" spans="5:5" x14ac:dyDescent="0.25">
      <c r="E150" s="200"/>
    </row>
    <row r="151" spans="5:5" x14ac:dyDescent="0.25">
      <c r="E151" s="200"/>
    </row>
    <row r="152" spans="5:5" x14ac:dyDescent="0.25">
      <c r="E152" s="200"/>
    </row>
    <row r="153" spans="5:5" x14ac:dyDescent="0.25">
      <c r="E153" s="200"/>
    </row>
    <row r="154" spans="5:5" x14ac:dyDescent="0.25">
      <c r="E154" s="200"/>
    </row>
    <row r="155" spans="5:5" x14ac:dyDescent="0.25">
      <c r="E155" s="200"/>
    </row>
    <row r="156" spans="5:5" x14ac:dyDescent="0.25">
      <c r="E156" s="200"/>
    </row>
    <row r="157" spans="5:5" x14ac:dyDescent="0.25">
      <c r="E157" s="200"/>
    </row>
    <row r="158" spans="5:5" x14ac:dyDescent="0.25">
      <c r="E158" s="200"/>
    </row>
    <row r="159" spans="5:5" x14ac:dyDescent="0.25">
      <c r="E159" s="200"/>
    </row>
    <row r="160" spans="5:5" x14ac:dyDescent="0.25">
      <c r="E160" s="200"/>
    </row>
    <row r="161" spans="5:5" x14ac:dyDescent="0.25">
      <c r="E161" s="200"/>
    </row>
    <row r="162" spans="5:5" x14ac:dyDescent="0.25">
      <c r="E162" s="200"/>
    </row>
    <row r="163" spans="5:5" x14ac:dyDescent="0.25">
      <c r="E163" s="200"/>
    </row>
    <row r="164" spans="5:5" x14ac:dyDescent="0.25">
      <c r="E164" s="200"/>
    </row>
    <row r="165" spans="5:5" x14ac:dyDescent="0.25">
      <c r="E165" s="200"/>
    </row>
    <row r="166" spans="5:5" x14ac:dyDescent="0.25">
      <c r="E166" s="200"/>
    </row>
    <row r="167" spans="5:5" x14ac:dyDescent="0.25">
      <c r="E167" s="200"/>
    </row>
    <row r="168" spans="5:5" x14ac:dyDescent="0.25">
      <c r="E168" s="200"/>
    </row>
    <row r="169" spans="5:5" x14ac:dyDescent="0.25">
      <c r="E169" s="200"/>
    </row>
    <row r="170" spans="5:5" x14ac:dyDescent="0.25">
      <c r="E170" s="200"/>
    </row>
    <row r="171" spans="5:5" x14ac:dyDescent="0.25">
      <c r="E171" s="200"/>
    </row>
    <row r="172" spans="5:5" x14ac:dyDescent="0.25">
      <c r="E172" s="200"/>
    </row>
    <row r="173" spans="5:5" x14ac:dyDescent="0.25">
      <c r="E173" s="200"/>
    </row>
    <row r="174" spans="5:5" x14ac:dyDescent="0.25">
      <c r="E174" s="200"/>
    </row>
    <row r="175" spans="5:5" x14ac:dyDescent="0.25">
      <c r="E175" s="200"/>
    </row>
    <row r="176" spans="5:5" x14ac:dyDescent="0.25">
      <c r="E176" s="200"/>
    </row>
    <row r="177" spans="5:5" x14ac:dyDescent="0.25">
      <c r="E177" s="200"/>
    </row>
    <row r="178" spans="5:5" x14ac:dyDescent="0.25">
      <c r="E178" s="200"/>
    </row>
    <row r="179" spans="5:5" x14ac:dyDescent="0.25">
      <c r="E179" s="200"/>
    </row>
    <row r="180" spans="5:5" x14ac:dyDescent="0.25">
      <c r="E180" s="200"/>
    </row>
    <row r="181" spans="5:5" x14ac:dyDescent="0.25">
      <c r="E181" s="200"/>
    </row>
    <row r="182" spans="5:5" x14ac:dyDescent="0.25">
      <c r="E182" s="200"/>
    </row>
    <row r="183" spans="5:5" x14ac:dyDescent="0.25">
      <c r="E183" s="200"/>
    </row>
    <row r="184" spans="5:5" x14ac:dyDescent="0.25">
      <c r="E184" s="200"/>
    </row>
    <row r="185" spans="5:5" x14ac:dyDescent="0.25">
      <c r="E185" s="200"/>
    </row>
    <row r="186" spans="5:5" x14ac:dyDescent="0.25">
      <c r="E186" s="200"/>
    </row>
    <row r="187" spans="5:5" x14ac:dyDescent="0.25">
      <c r="E187" s="200"/>
    </row>
    <row r="188" spans="5:5" x14ac:dyDescent="0.25">
      <c r="E188" s="200"/>
    </row>
    <row r="189" spans="5:5" x14ac:dyDescent="0.25">
      <c r="E189" s="200"/>
    </row>
    <row r="190" spans="5:5" x14ac:dyDescent="0.25">
      <c r="E190" s="200"/>
    </row>
    <row r="191" spans="5:5" x14ac:dyDescent="0.25">
      <c r="E191" s="200"/>
    </row>
    <row r="192" spans="5:5" x14ac:dyDescent="0.25">
      <c r="E192" s="200"/>
    </row>
    <row r="193" spans="5:5" x14ac:dyDescent="0.25">
      <c r="E193" s="200"/>
    </row>
    <row r="194" spans="5:5" x14ac:dyDescent="0.25">
      <c r="E194" s="200"/>
    </row>
    <row r="195" spans="5:5" x14ac:dyDescent="0.25">
      <c r="E195" s="200"/>
    </row>
    <row r="196" spans="5:5" x14ac:dyDescent="0.25">
      <c r="E196" s="200"/>
    </row>
    <row r="197" spans="5:5" x14ac:dyDescent="0.25">
      <c r="E197" s="200"/>
    </row>
    <row r="198" spans="5:5" x14ac:dyDescent="0.25">
      <c r="E198" s="200"/>
    </row>
    <row r="199" spans="5:5" x14ac:dyDescent="0.25">
      <c r="E199" s="200"/>
    </row>
    <row r="200" spans="5:5" x14ac:dyDescent="0.25">
      <c r="E200" s="200"/>
    </row>
    <row r="201" spans="5:5" x14ac:dyDescent="0.25">
      <c r="E201" s="200"/>
    </row>
    <row r="202" spans="5:5" x14ac:dyDescent="0.25">
      <c r="E202" s="200"/>
    </row>
    <row r="203" spans="5:5" x14ac:dyDescent="0.25">
      <c r="E203" s="200"/>
    </row>
    <row r="204" spans="5:5" x14ac:dyDescent="0.25">
      <c r="E204" s="200"/>
    </row>
    <row r="205" spans="5:5" x14ac:dyDescent="0.25">
      <c r="E205" s="200"/>
    </row>
    <row r="206" spans="5:5" x14ac:dyDescent="0.25">
      <c r="E206" s="200"/>
    </row>
    <row r="207" spans="5:5" x14ac:dyDescent="0.25">
      <c r="E207" s="200"/>
    </row>
    <row r="208" spans="5:5" x14ac:dyDescent="0.25">
      <c r="E208" s="200"/>
    </row>
    <row r="209" spans="5:5" x14ac:dyDescent="0.25">
      <c r="E209" s="200"/>
    </row>
    <row r="210" spans="5:5" x14ac:dyDescent="0.25">
      <c r="E210" s="200"/>
    </row>
    <row r="211" spans="5:5" x14ac:dyDescent="0.25">
      <c r="E211" s="200"/>
    </row>
    <row r="212" spans="5:5" x14ac:dyDescent="0.25">
      <c r="E212" s="200"/>
    </row>
    <row r="213" spans="5:5" x14ac:dyDescent="0.25">
      <c r="E213" s="200"/>
    </row>
    <row r="214" spans="5:5" x14ac:dyDescent="0.25">
      <c r="E214" s="200"/>
    </row>
    <row r="215" spans="5:5" x14ac:dyDescent="0.25">
      <c r="E215" s="200"/>
    </row>
    <row r="216" spans="5:5" x14ac:dyDescent="0.25">
      <c r="E216" s="200"/>
    </row>
    <row r="217" spans="5:5" x14ac:dyDescent="0.25">
      <c r="E217" s="200"/>
    </row>
    <row r="218" spans="5:5" x14ac:dyDescent="0.25">
      <c r="E218" s="200"/>
    </row>
    <row r="219" spans="5:5" x14ac:dyDescent="0.25">
      <c r="E219" s="200"/>
    </row>
    <row r="220" spans="5:5" x14ac:dyDescent="0.25">
      <c r="E220" s="200"/>
    </row>
    <row r="221" spans="5:5" x14ac:dyDescent="0.25">
      <c r="E221" s="200"/>
    </row>
    <row r="222" spans="5:5" x14ac:dyDescent="0.25">
      <c r="E222" s="200"/>
    </row>
    <row r="223" spans="5:5" x14ac:dyDescent="0.25">
      <c r="E223" s="200"/>
    </row>
    <row r="224" spans="5:5" x14ac:dyDescent="0.25">
      <c r="E224" s="200"/>
    </row>
    <row r="225" spans="5:5" x14ac:dyDescent="0.25">
      <c r="E225" s="200"/>
    </row>
    <row r="226" spans="5:5" x14ac:dyDescent="0.25">
      <c r="E226" s="200"/>
    </row>
    <row r="227" spans="5:5" x14ac:dyDescent="0.25">
      <c r="E227" s="200"/>
    </row>
    <row r="228" spans="5:5" x14ac:dyDescent="0.25">
      <c r="E228" s="200"/>
    </row>
    <row r="229" spans="5:5" x14ac:dyDescent="0.25">
      <c r="E229" s="200"/>
    </row>
    <row r="230" spans="5:5" x14ac:dyDescent="0.25">
      <c r="E230" s="200"/>
    </row>
    <row r="231" spans="5:5" x14ac:dyDescent="0.25">
      <c r="E231" s="200"/>
    </row>
    <row r="232" spans="5:5" x14ac:dyDescent="0.25">
      <c r="E232" s="200"/>
    </row>
    <row r="233" spans="5:5" x14ac:dyDescent="0.25">
      <c r="E233" s="200"/>
    </row>
    <row r="234" spans="5:5" x14ac:dyDescent="0.25">
      <c r="E234" s="200"/>
    </row>
    <row r="235" spans="5:5" x14ac:dyDescent="0.25">
      <c r="E235" s="200"/>
    </row>
    <row r="236" spans="5:5" x14ac:dyDescent="0.25">
      <c r="E236" s="200"/>
    </row>
    <row r="237" spans="5:5" x14ac:dyDescent="0.25">
      <c r="E237" s="200"/>
    </row>
    <row r="238" spans="5:5" x14ac:dyDescent="0.25">
      <c r="E238" s="200"/>
    </row>
    <row r="239" spans="5:5" x14ac:dyDescent="0.25">
      <c r="E239" s="200"/>
    </row>
    <row r="240" spans="5:5" x14ac:dyDescent="0.25">
      <c r="E240" s="200"/>
    </row>
    <row r="241" spans="5:5" x14ac:dyDescent="0.25">
      <c r="E241" s="200"/>
    </row>
    <row r="242" spans="5:5" x14ac:dyDescent="0.25">
      <c r="E242" s="200"/>
    </row>
    <row r="243" spans="5:5" x14ac:dyDescent="0.25">
      <c r="E243" s="200"/>
    </row>
    <row r="244" spans="5:5" x14ac:dyDescent="0.25">
      <c r="E244" s="200"/>
    </row>
    <row r="245" spans="5:5" x14ac:dyDescent="0.25">
      <c r="E245" s="200"/>
    </row>
    <row r="246" spans="5:5" x14ac:dyDescent="0.25">
      <c r="E246" s="200"/>
    </row>
    <row r="247" spans="5:5" x14ac:dyDescent="0.25">
      <c r="E247" s="200"/>
    </row>
    <row r="248" spans="5:5" x14ac:dyDescent="0.25">
      <c r="E248" s="200"/>
    </row>
    <row r="249" spans="5:5" x14ac:dyDescent="0.25">
      <c r="E249" s="200"/>
    </row>
    <row r="250" spans="5:5" x14ac:dyDescent="0.25">
      <c r="E250" s="200"/>
    </row>
    <row r="251" spans="5:5" x14ac:dyDescent="0.25">
      <c r="E251" s="200"/>
    </row>
    <row r="252" spans="5:5" x14ac:dyDescent="0.25">
      <c r="E252" s="200"/>
    </row>
    <row r="253" spans="5:5" x14ac:dyDescent="0.25">
      <c r="E253" s="200"/>
    </row>
    <row r="254" spans="5:5" x14ac:dyDescent="0.25">
      <c r="E254" s="200"/>
    </row>
    <row r="255" spans="5:5" x14ac:dyDescent="0.25">
      <c r="E255" s="200"/>
    </row>
    <row r="256" spans="5:5" x14ac:dyDescent="0.25">
      <c r="E256" s="200"/>
    </row>
    <row r="257" spans="5:5" x14ac:dyDescent="0.25">
      <c r="E257" s="200"/>
    </row>
    <row r="258" spans="5:5" x14ac:dyDescent="0.25">
      <c r="E258" s="200"/>
    </row>
    <row r="259" spans="5:5" x14ac:dyDescent="0.25">
      <c r="E259" s="200"/>
    </row>
    <row r="260" spans="5:5" x14ac:dyDescent="0.25">
      <c r="E260" s="200"/>
    </row>
    <row r="261" spans="5:5" x14ac:dyDescent="0.25">
      <c r="E261" s="200"/>
    </row>
    <row r="262" spans="5:5" x14ac:dyDescent="0.25">
      <c r="E262" s="200"/>
    </row>
    <row r="263" spans="5:5" x14ac:dyDescent="0.25">
      <c r="E263" s="200"/>
    </row>
    <row r="264" spans="5:5" x14ac:dyDescent="0.25">
      <c r="E264" s="200"/>
    </row>
    <row r="265" spans="5:5" x14ac:dyDescent="0.25">
      <c r="E265" s="200"/>
    </row>
    <row r="266" spans="5:5" x14ac:dyDescent="0.25">
      <c r="E266" s="200"/>
    </row>
    <row r="267" spans="5:5" x14ac:dyDescent="0.25">
      <c r="E267" s="200"/>
    </row>
    <row r="268" spans="5:5" x14ac:dyDescent="0.25">
      <c r="E268" s="200"/>
    </row>
    <row r="269" spans="5:5" x14ac:dyDescent="0.25">
      <c r="E269" s="200"/>
    </row>
    <row r="270" spans="5:5" x14ac:dyDescent="0.25">
      <c r="E270" s="200"/>
    </row>
    <row r="271" spans="5:5" x14ac:dyDescent="0.25">
      <c r="E271" s="200"/>
    </row>
    <row r="272" spans="5:5" x14ac:dyDescent="0.25">
      <c r="E272" s="200"/>
    </row>
    <row r="273" spans="5:5" x14ac:dyDescent="0.25">
      <c r="E273" s="200"/>
    </row>
    <row r="274" spans="5:5" x14ac:dyDescent="0.25">
      <c r="E274" s="200"/>
    </row>
    <row r="275" spans="5:5" x14ac:dyDescent="0.25">
      <c r="E275" s="200"/>
    </row>
    <row r="276" spans="5:5" x14ac:dyDescent="0.25">
      <c r="E276" s="200"/>
    </row>
    <row r="277" spans="5:5" x14ac:dyDescent="0.25">
      <c r="E277" s="200"/>
    </row>
    <row r="278" spans="5:5" x14ac:dyDescent="0.25">
      <c r="E278" s="200"/>
    </row>
    <row r="279" spans="5:5" x14ac:dyDescent="0.25">
      <c r="E279" s="200"/>
    </row>
    <row r="280" spans="5:5" x14ac:dyDescent="0.25">
      <c r="E280" s="200"/>
    </row>
    <row r="281" spans="5:5" x14ac:dyDescent="0.25">
      <c r="E281" s="200"/>
    </row>
    <row r="282" spans="5:5" x14ac:dyDescent="0.25">
      <c r="E282" s="200"/>
    </row>
    <row r="283" spans="5:5" x14ac:dyDescent="0.25">
      <c r="E283" s="200"/>
    </row>
    <row r="284" spans="5:5" x14ac:dyDescent="0.25">
      <c r="E284" s="200"/>
    </row>
    <row r="285" spans="5:5" x14ac:dyDescent="0.25">
      <c r="E285" s="200"/>
    </row>
    <row r="286" spans="5:5" x14ac:dyDescent="0.25">
      <c r="E286" s="200"/>
    </row>
    <row r="287" spans="5:5" x14ac:dyDescent="0.25">
      <c r="E287" s="200"/>
    </row>
    <row r="288" spans="5:5" x14ac:dyDescent="0.25">
      <c r="E288" s="200"/>
    </row>
    <row r="289" spans="5:5" x14ac:dyDescent="0.25">
      <c r="E289" s="200"/>
    </row>
    <row r="290" spans="5:5" x14ac:dyDescent="0.25">
      <c r="E290" s="200"/>
    </row>
    <row r="291" spans="5:5" x14ac:dyDescent="0.25">
      <c r="E291" s="200"/>
    </row>
    <row r="292" spans="5:5" x14ac:dyDescent="0.25">
      <c r="E292" s="200"/>
    </row>
    <row r="293" spans="5:5" x14ac:dyDescent="0.25">
      <c r="E293" s="200"/>
    </row>
    <row r="294" spans="5:5" x14ac:dyDescent="0.25">
      <c r="E294" s="200"/>
    </row>
    <row r="295" spans="5:5" x14ac:dyDescent="0.25">
      <c r="E295" s="200"/>
    </row>
    <row r="296" spans="5:5" x14ac:dyDescent="0.25">
      <c r="E296" s="200"/>
    </row>
    <row r="297" spans="5:5" x14ac:dyDescent="0.25">
      <c r="E297" s="200"/>
    </row>
    <row r="298" spans="5:5" x14ac:dyDescent="0.25">
      <c r="E298" s="200"/>
    </row>
    <row r="299" spans="5:5" x14ac:dyDescent="0.25">
      <c r="E299" s="200"/>
    </row>
    <row r="300" spans="5:5" x14ac:dyDescent="0.25">
      <c r="E300" s="200"/>
    </row>
    <row r="301" spans="5:5" x14ac:dyDescent="0.25">
      <c r="E301" s="200"/>
    </row>
    <row r="302" spans="5:5" x14ac:dyDescent="0.25">
      <c r="E302" s="200"/>
    </row>
    <row r="303" spans="5:5" x14ac:dyDescent="0.25">
      <c r="E303" s="200"/>
    </row>
    <row r="304" spans="5:5" x14ac:dyDescent="0.25">
      <c r="E304" s="200"/>
    </row>
    <row r="305" spans="5:5" x14ac:dyDescent="0.25">
      <c r="E305" s="200"/>
    </row>
    <row r="306" spans="5:5" x14ac:dyDescent="0.25">
      <c r="E306" s="200"/>
    </row>
    <row r="307" spans="5:5" x14ac:dyDescent="0.25">
      <c r="E307" s="200"/>
    </row>
    <row r="308" spans="5:5" x14ac:dyDescent="0.25">
      <c r="E308" s="200"/>
    </row>
    <row r="309" spans="5:5" x14ac:dyDescent="0.25">
      <c r="E309" s="200"/>
    </row>
    <row r="310" spans="5:5" x14ac:dyDescent="0.25">
      <c r="E310" s="200"/>
    </row>
    <row r="311" spans="5:5" x14ac:dyDescent="0.25">
      <c r="E311" s="200"/>
    </row>
    <row r="312" spans="5:5" x14ac:dyDescent="0.25">
      <c r="E312" s="200"/>
    </row>
    <row r="313" spans="5:5" x14ac:dyDescent="0.25">
      <c r="E313" s="200"/>
    </row>
    <row r="314" spans="5:5" x14ac:dyDescent="0.25">
      <c r="E314" s="200"/>
    </row>
    <row r="315" spans="5:5" x14ac:dyDescent="0.25">
      <c r="E315" s="200"/>
    </row>
    <row r="316" spans="5:5" x14ac:dyDescent="0.25">
      <c r="E316" s="200"/>
    </row>
    <row r="317" spans="5:5" x14ac:dyDescent="0.25">
      <c r="E317" s="200"/>
    </row>
    <row r="318" spans="5:5" x14ac:dyDescent="0.25">
      <c r="E318" s="200"/>
    </row>
    <row r="319" spans="5:5" x14ac:dyDescent="0.25">
      <c r="E319" s="200"/>
    </row>
    <row r="320" spans="5:5" x14ac:dyDescent="0.25">
      <c r="E320" s="200"/>
    </row>
    <row r="321" spans="5:5" x14ac:dyDescent="0.25">
      <c r="E321" s="200"/>
    </row>
    <row r="322" spans="5:5" x14ac:dyDescent="0.25">
      <c r="E322" s="200"/>
    </row>
    <row r="323" spans="5:5" x14ac:dyDescent="0.25">
      <c r="E323" s="200"/>
    </row>
    <row r="324" spans="5:5" x14ac:dyDescent="0.25">
      <c r="E324" s="200"/>
    </row>
    <row r="325" spans="5:5" x14ac:dyDescent="0.25">
      <c r="E325" s="200"/>
    </row>
    <row r="326" spans="5:5" x14ac:dyDescent="0.25">
      <c r="E326" s="200"/>
    </row>
    <row r="327" spans="5:5" x14ac:dyDescent="0.25">
      <c r="E327" s="200"/>
    </row>
    <row r="328" spans="5:5" x14ac:dyDescent="0.25">
      <c r="E328" s="200"/>
    </row>
    <row r="329" spans="5:5" x14ac:dyDescent="0.25">
      <c r="E329" s="200"/>
    </row>
    <row r="330" spans="5:5" x14ac:dyDescent="0.25">
      <c r="E330" s="200"/>
    </row>
    <row r="331" spans="5:5" x14ac:dyDescent="0.25">
      <c r="E331" s="200"/>
    </row>
    <row r="332" spans="5:5" x14ac:dyDescent="0.25">
      <c r="E332" s="200"/>
    </row>
    <row r="333" spans="5:5" x14ac:dyDescent="0.25">
      <c r="E333" s="200"/>
    </row>
    <row r="334" spans="5:5" x14ac:dyDescent="0.25">
      <c r="E334" s="200"/>
    </row>
    <row r="335" spans="5:5" x14ac:dyDescent="0.25">
      <c r="E335" s="200"/>
    </row>
    <row r="336" spans="5:5" x14ac:dyDescent="0.25">
      <c r="E336" s="200"/>
    </row>
    <row r="337" spans="5:5" x14ac:dyDescent="0.25">
      <c r="E337" s="200"/>
    </row>
    <row r="338" spans="5:5" x14ac:dyDescent="0.25">
      <c r="E338" s="200"/>
    </row>
    <row r="339" spans="5:5" x14ac:dyDescent="0.25">
      <c r="E339" s="200"/>
    </row>
    <row r="340" spans="5:5" x14ac:dyDescent="0.25">
      <c r="E340" s="200"/>
    </row>
    <row r="341" spans="5:5" x14ac:dyDescent="0.25">
      <c r="E341" s="200"/>
    </row>
    <row r="342" spans="5:5" x14ac:dyDescent="0.25">
      <c r="E342" s="200"/>
    </row>
    <row r="343" spans="5:5" x14ac:dyDescent="0.25">
      <c r="E343" s="200"/>
    </row>
    <row r="344" spans="5:5" x14ac:dyDescent="0.25">
      <c r="E344" s="200"/>
    </row>
    <row r="345" spans="5:5" x14ac:dyDescent="0.25">
      <c r="E345" s="200"/>
    </row>
    <row r="346" spans="5:5" x14ac:dyDescent="0.25">
      <c r="E346" s="200"/>
    </row>
    <row r="347" spans="5:5" x14ac:dyDescent="0.25">
      <c r="E347" s="200"/>
    </row>
    <row r="348" spans="5:5" x14ac:dyDescent="0.25">
      <c r="E348" s="200"/>
    </row>
    <row r="349" spans="5:5" x14ac:dyDescent="0.25">
      <c r="E349" s="200"/>
    </row>
    <row r="350" spans="5:5" x14ac:dyDescent="0.25">
      <c r="E350" s="200"/>
    </row>
    <row r="351" spans="5:5" x14ac:dyDescent="0.25">
      <c r="E351" s="200"/>
    </row>
    <row r="352" spans="5:5" x14ac:dyDescent="0.25">
      <c r="E352" s="200"/>
    </row>
    <row r="353" spans="5:5" x14ac:dyDescent="0.25">
      <c r="E353" s="200"/>
    </row>
    <row r="354" spans="5:5" x14ac:dyDescent="0.25">
      <c r="E354" s="200"/>
    </row>
    <row r="355" spans="5:5" x14ac:dyDescent="0.25">
      <c r="E355" s="200"/>
    </row>
    <row r="356" spans="5:5" x14ac:dyDescent="0.25">
      <c r="E356" s="200"/>
    </row>
    <row r="357" spans="5:5" x14ac:dyDescent="0.25">
      <c r="E357" s="200"/>
    </row>
    <row r="358" spans="5:5" x14ac:dyDescent="0.25">
      <c r="E358" s="200"/>
    </row>
    <row r="359" spans="5:5" x14ac:dyDescent="0.25">
      <c r="E359" s="200"/>
    </row>
    <row r="360" spans="5:5" x14ac:dyDescent="0.25">
      <c r="E360" s="200"/>
    </row>
    <row r="361" spans="5:5" x14ac:dyDescent="0.25">
      <c r="E361" s="200"/>
    </row>
    <row r="362" spans="5:5" x14ac:dyDescent="0.25">
      <c r="E362" s="200"/>
    </row>
    <row r="363" spans="5:5" x14ac:dyDescent="0.25">
      <c r="E363" s="200"/>
    </row>
    <row r="364" spans="5:5" x14ac:dyDescent="0.25">
      <c r="E364" s="200"/>
    </row>
    <row r="365" spans="5:5" x14ac:dyDescent="0.25">
      <c r="E365" s="200"/>
    </row>
    <row r="366" spans="5:5" x14ac:dyDescent="0.25">
      <c r="E366" s="200"/>
    </row>
    <row r="367" spans="5:5" x14ac:dyDescent="0.25">
      <c r="E367" s="200"/>
    </row>
    <row r="368" spans="5:5" x14ac:dyDescent="0.25">
      <c r="E368" s="200"/>
    </row>
    <row r="369" spans="5:5" x14ac:dyDescent="0.25">
      <c r="E369" s="200"/>
    </row>
    <row r="370" spans="5:5" x14ac:dyDescent="0.25">
      <c r="E370" s="200"/>
    </row>
    <row r="371" spans="5:5" x14ac:dyDescent="0.25">
      <c r="E371" s="200"/>
    </row>
    <row r="372" spans="5:5" x14ac:dyDescent="0.25">
      <c r="E372" s="200"/>
    </row>
    <row r="373" spans="5:5" x14ac:dyDescent="0.25">
      <c r="E373" s="200"/>
    </row>
    <row r="374" spans="5:5" x14ac:dyDescent="0.25">
      <c r="E374" s="200"/>
    </row>
    <row r="375" spans="5:5" x14ac:dyDescent="0.25">
      <c r="E375" s="200"/>
    </row>
    <row r="376" spans="5:5" x14ac:dyDescent="0.25">
      <c r="E376" s="200"/>
    </row>
    <row r="377" spans="5:5" x14ac:dyDescent="0.25">
      <c r="E377" s="200"/>
    </row>
    <row r="378" spans="5:5" x14ac:dyDescent="0.25">
      <c r="E378" s="200"/>
    </row>
    <row r="379" spans="5:5" x14ac:dyDescent="0.25">
      <c r="E379" s="200"/>
    </row>
    <row r="380" spans="5:5" x14ac:dyDescent="0.25">
      <c r="E380" s="200"/>
    </row>
    <row r="381" spans="5:5" x14ac:dyDescent="0.25">
      <c r="E381" s="200"/>
    </row>
    <row r="382" spans="5:5" x14ac:dyDescent="0.25">
      <c r="E382" s="200"/>
    </row>
    <row r="383" spans="5:5" x14ac:dyDescent="0.25">
      <c r="E383" s="200"/>
    </row>
    <row r="384" spans="5:5" x14ac:dyDescent="0.25">
      <c r="E384" s="200"/>
    </row>
    <row r="385" spans="5:5" x14ac:dyDescent="0.25">
      <c r="E385" s="200"/>
    </row>
    <row r="386" spans="5:5" x14ac:dyDescent="0.25">
      <c r="E386" s="200"/>
    </row>
    <row r="387" spans="5:5" x14ac:dyDescent="0.25">
      <c r="E387" s="200"/>
    </row>
    <row r="388" spans="5:5" x14ac:dyDescent="0.25">
      <c r="E388" s="200"/>
    </row>
    <row r="389" spans="5:5" x14ac:dyDescent="0.25">
      <c r="E389" s="200"/>
    </row>
    <row r="390" spans="5:5" x14ac:dyDescent="0.25">
      <c r="E390" s="200"/>
    </row>
    <row r="391" spans="5:5" x14ac:dyDescent="0.25">
      <c r="E391" s="200"/>
    </row>
    <row r="392" spans="5:5" x14ac:dyDescent="0.25">
      <c r="E392" s="200"/>
    </row>
    <row r="393" spans="5:5" x14ac:dyDescent="0.25">
      <c r="E393" s="200"/>
    </row>
    <row r="394" spans="5:5" x14ac:dyDescent="0.25">
      <c r="E394" s="200"/>
    </row>
    <row r="395" spans="5:5" x14ac:dyDescent="0.25">
      <c r="E395" s="200"/>
    </row>
    <row r="396" spans="5:5" x14ac:dyDescent="0.25">
      <c r="E396" s="200"/>
    </row>
    <row r="397" spans="5:5" x14ac:dyDescent="0.25">
      <c r="E397" s="200"/>
    </row>
    <row r="398" spans="5:5" x14ac:dyDescent="0.25">
      <c r="E398" s="200"/>
    </row>
    <row r="399" spans="5:5" x14ac:dyDescent="0.25">
      <c r="E399" s="200"/>
    </row>
    <row r="400" spans="5:5" x14ac:dyDescent="0.25">
      <c r="E400" s="200"/>
    </row>
    <row r="401" spans="5:5" x14ac:dyDescent="0.25">
      <c r="E401" s="200"/>
    </row>
    <row r="402" spans="5:5" x14ac:dyDescent="0.25">
      <c r="E402" s="200"/>
    </row>
    <row r="403" spans="5:5" x14ac:dyDescent="0.25">
      <c r="E403" s="200"/>
    </row>
    <row r="404" spans="5:5" x14ac:dyDescent="0.25">
      <c r="E404" s="200"/>
    </row>
    <row r="405" spans="5:5" x14ac:dyDescent="0.25">
      <c r="E405" s="200"/>
    </row>
    <row r="406" spans="5:5" x14ac:dyDescent="0.25">
      <c r="E406" s="200"/>
    </row>
    <row r="407" spans="5:5" x14ac:dyDescent="0.25">
      <c r="E407" s="200"/>
    </row>
    <row r="408" spans="5:5" x14ac:dyDescent="0.25">
      <c r="E408" s="200"/>
    </row>
    <row r="409" spans="5:5" x14ac:dyDescent="0.25">
      <c r="E409" s="200"/>
    </row>
    <row r="410" spans="5:5" x14ac:dyDescent="0.25">
      <c r="E410" s="200"/>
    </row>
    <row r="411" spans="5:5" x14ac:dyDescent="0.25">
      <c r="E411" s="200"/>
    </row>
    <row r="412" spans="5:5" x14ac:dyDescent="0.25">
      <c r="E412" s="200"/>
    </row>
    <row r="413" spans="5:5" x14ac:dyDescent="0.25">
      <c r="E413" s="200"/>
    </row>
    <row r="414" spans="5:5" x14ac:dyDescent="0.25">
      <c r="E414" s="200"/>
    </row>
    <row r="415" spans="5:5" x14ac:dyDescent="0.25">
      <c r="E415" s="200"/>
    </row>
    <row r="416" spans="5:5" x14ac:dyDescent="0.25">
      <c r="E416" s="200"/>
    </row>
    <row r="417" spans="5:5" x14ac:dyDescent="0.25">
      <c r="E417" s="200"/>
    </row>
    <row r="418" spans="5:5" x14ac:dyDescent="0.25">
      <c r="E418" s="200"/>
    </row>
    <row r="419" spans="5:5" x14ac:dyDescent="0.25">
      <c r="E419" s="200"/>
    </row>
    <row r="420" spans="5:5" x14ac:dyDescent="0.25">
      <c r="E420" s="200"/>
    </row>
    <row r="421" spans="5:5" x14ac:dyDescent="0.25">
      <c r="E421" s="200"/>
    </row>
    <row r="422" spans="5:5" x14ac:dyDescent="0.25">
      <c r="E422" s="200"/>
    </row>
    <row r="423" spans="5:5" x14ac:dyDescent="0.25">
      <c r="E423" s="200"/>
    </row>
    <row r="424" spans="5:5" x14ac:dyDescent="0.25">
      <c r="E424" s="200"/>
    </row>
    <row r="425" spans="5:5" x14ac:dyDescent="0.25">
      <c r="E425" s="200"/>
    </row>
    <row r="426" spans="5:5" x14ac:dyDescent="0.25">
      <c r="E426" s="200"/>
    </row>
    <row r="427" spans="5:5" x14ac:dyDescent="0.25">
      <c r="E427" s="200"/>
    </row>
    <row r="428" spans="5:5" x14ac:dyDescent="0.25">
      <c r="E428" s="200"/>
    </row>
    <row r="429" spans="5:5" x14ac:dyDescent="0.25">
      <c r="E429" s="200"/>
    </row>
    <row r="430" spans="5:5" x14ac:dyDescent="0.25">
      <c r="E430" s="200"/>
    </row>
    <row r="431" spans="5:5" x14ac:dyDescent="0.25">
      <c r="E431" s="200"/>
    </row>
    <row r="432" spans="5:5" x14ac:dyDescent="0.25">
      <c r="E432" s="200"/>
    </row>
    <row r="433" spans="5:5" x14ac:dyDescent="0.25">
      <c r="E433" s="200"/>
    </row>
    <row r="434" spans="5:5" x14ac:dyDescent="0.25">
      <c r="E434" s="200"/>
    </row>
    <row r="435" spans="5:5" x14ac:dyDescent="0.25">
      <c r="E435" s="200"/>
    </row>
    <row r="436" spans="5:5" x14ac:dyDescent="0.25">
      <c r="E436" s="200"/>
    </row>
    <row r="437" spans="5:5" x14ac:dyDescent="0.25">
      <c r="E437" s="200"/>
    </row>
    <row r="438" spans="5:5" x14ac:dyDescent="0.25">
      <c r="E438" s="200"/>
    </row>
    <row r="439" spans="5:5" x14ac:dyDescent="0.25">
      <c r="E439" s="200"/>
    </row>
    <row r="440" spans="5:5" x14ac:dyDescent="0.25">
      <c r="E440" s="200"/>
    </row>
    <row r="441" spans="5:5" x14ac:dyDescent="0.25">
      <c r="E441" s="200"/>
    </row>
    <row r="442" spans="5:5" x14ac:dyDescent="0.25">
      <c r="E442" s="200"/>
    </row>
    <row r="443" spans="5:5" x14ac:dyDescent="0.25">
      <c r="E443" s="200"/>
    </row>
    <row r="444" spans="5:5" x14ac:dyDescent="0.25">
      <c r="E444" s="200"/>
    </row>
    <row r="445" spans="5:5" x14ac:dyDescent="0.25">
      <c r="E445" s="200"/>
    </row>
    <row r="446" spans="5:5" x14ac:dyDescent="0.25">
      <c r="E446" s="200"/>
    </row>
    <row r="447" spans="5:5" x14ac:dyDescent="0.25">
      <c r="E447" s="200"/>
    </row>
    <row r="448" spans="5:5" x14ac:dyDescent="0.25">
      <c r="E448" s="200"/>
    </row>
    <row r="449" spans="5:5" x14ac:dyDescent="0.25">
      <c r="E449" s="200"/>
    </row>
    <row r="450" spans="5:5" x14ac:dyDescent="0.25">
      <c r="E450" s="200"/>
    </row>
    <row r="451" spans="5:5" x14ac:dyDescent="0.25">
      <c r="E451" s="200"/>
    </row>
    <row r="452" spans="5:5" x14ac:dyDescent="0.25">
      <c r="E452" s="200"/>
    </row>
    <row r="453" spans="5:5" x14ac:dyDescent="0.25">
      <c r="E453" s="200"/>
    </row>
    <row r="454" spans="5:5" x14ac:dyDescent="0.25">
      <c r="E454" s="200"/>
    </row>
    <row r="455" spans="5:5" x14ac:dyDescent="0.25">
      <c r="E455" s="200"/>
    </row>
    <row r="456" spans="5:5" x14ac:dyDescent="0.25">
      <c r="E456" s="200"/>
    </row>
    <row r="457" spans="5:5" x14ac:dyDescent="0.25">
      <c r="E457" s="200"/>
    </row>
    <row r="458" spans="5:5" x14ac:dyDescent="0.25">
      <c r="E458" s="200"/>
    </row>
    <row r="459" spans="5:5" x14ac:dyDescent="0.25">
      <c r="E459" s="200"/>
    </row>
    <row r="460" spans="5:5" x14ac:dyDescent="0.25">
      <c r="E460" s="200"/>
    </row>
    <row r="461" spans="5:5" x14ac:dyDescent="0.25">
      <c r="E461" s="200"/>
    </row>
    <row r="462" spans="5:5" x14ac:dyDescent="0.25">
      <c r="E462" s="200"/>
    </row>
    <row r="463" spans="5:5" x14ac:dyDescent="0.25">
      <c r="E463" s="200"/>
    </row>
    <row r="464" spans="5:5" x14ac:dyDescent="0.25">
      <c r="E464" s="200"/>
    </row>
    <row r="465" spans="5:5" x14ac:dyDescent="0.25">
      <c r="E465" s="200"/>
    </row>
    <row r="466" spans="5:5" x14ac:dyDescent="0.25">
      <c r="E466" s="200"/>
    </row>
    <row r="467" spans="5:5" x14ac:dyDescent="0.25">
      <c r="E467" s="200"/>
    </row>
    <row r="468" spans="5:5" x14ac:dyDescent="0.25">
      <c r="E468" s="200"/>
    </row>
    <row r="469" spans="5:5" x14ac:dyDescent="0.25">
      <c r="E469" s="200"/>
    </row>
    <row r="470" spans="5:5" x14ac:dyDescent="0.25">
      <c r="E470" s="200"/>
    </row>
    <row r="471" spans="5:5" x14ac:dyDescent="0.25">
      <c r="E471" s="200"/>
    </row>
    <row r="472" spans="5:5" x14ac:dyDescent="0.25">
      <c r="E472" s="200"/>
    </row>
    <row r="473" spans="5:5" x14ac:dyDescent="0.25">
      <c r="E473" s="200"/>
    </row>
    <row r="474" spans="5:5" x14ac:dyDescent="0.25">
      <c r="E474" s="200"/>
    </row>
    <row r="475" spans="5:5" x14ac:dyDescent="0.25">
      <c r="E475" s="200"/>
    </row>
    <row r="476" spans="5:5" x14ac:dyDescent="0.25">
      <c r="E476" s="200"/>
    </row>
    <row r="477" spans="5:5" x14ac:dyDescent="0.25">
      <c r="E477" s="200"/>
    </row>
    <row r="478" spans="5:5" x14ac:dyDescent="0.25">
      <c r="E478" s="200"/>
    </row>
    <row r="479" spans="5:5" x14ac:dyDescent="0.25">
      <c r="E479" s="200"/>
    </row>
    <row r="480" spans="5:5" x14ac:dyDescent="0.25">
      <c r="E480" s="200"/>
    </row>
    <row r="481" spans="5:5" x14ac:dyDescent="0.25">
      <c r="E481" s="200"/>
    </row>
    <row r="482" spans="5:5" x14ac:dyDescent="0.25">
      <c r="E482" s="200"/>
    </row>
    <row r="483" spans="5:5" x14ac:dyDescent="0.25">
      <c r="E483" s="200"/>
    </row>
    <row r="484" spans="5:5" x14ac:dyDescent="0.25">
      <c r="E484" s="200"/>
    </row>
    <row r="485" spans="5:5" x14ac:dyDescent="0.25">
      <c r="E485" s="200"/>
    </row>
    <row r="486" spans="5:5" x14ac:dyDescent="0.25">
      <c r="E486" s="200"/>
    </row>
    <row r="487" spans="5:5" x14ac:dyDescent="0.25">
      <c r="E487" s="200"/>
    </row>
    <row r="488" spans="5:5" x14ac:dyDescent="0.25">
      <c r="E488" s="200"/>
    </row>
    <row r="489" spans="5:5" x14ac:dyDescent="0.25">
      <c r="E489" s="200"/>
    </row>
    <row r="490" spans="5:5" x14ac:dyDescent="0.25">
      <c r="E490" s="200"/>
    </row>
    <row r="491" spans="5:5" x14ac:dyDescent="0.25">
      <c r="E491" s="200"/>
    </row>
    <row r="492" spans="5:5" x14ac:dyDescent="0.25">
      <c r="E492" s="200"/>
    </row>
    <row r="493" spans="5:5" x14ac:dyDescent="0.25">
      <c r="E493" s="200"/>
    </row>
    <row r="494" spans="5:5" x14ac:dyDescent="0.25">
      <c r="E494" s="200"/>
    </row>
    <row r="495" spans="5:5" x14ac:dyDescent="0.25">
      <c r="E495" s="200"/>
    </row>
    <row r="496" spans="5:5" x14ac:dyDescent="0.25">
      <c r="E496" s="200"/>
    </row>
    <row r="497" spans="5:5" x14ac:dyDescent="0.25">
      <c r="E497" s="200"/>
    </row>
    <row r="498" spans="5:5" x14ac:dyDescent="0.25">
      <c r="E498" s="200"/>
    </row>
    <row r="499" spans="5:5" x14ac:dyDescent="0.25">
      <c r="E499" s="200"/>
    </row>
    <row r="500" spans="5:5" x14ac:dyDescent="0.25">
      <c r="E500" s="200"/>
    </row>
    <row r="501" spans="5:5" x14ac:dyDescent="0.25">
      <c r="E501" s="200"/>
    </row>
    <row r="502" spans="5:5" x14ac:dyDescent="0.25">
      <c r="E502" s="200"/>
    </row>
    <row r="503" spans="5:5" x14ac:dyDescent="0.25">
      <c r="E503" s="200"/>
    </row>
    <row r="504" spans="5:5" x14ac:dyDescent="0.25">
      <c r="E504" s="200"/>
    </row>
    <row r="505" spans="5:5" x14ac:dyDescent="0.25">
      <c r="E505" s="200"/>
    </row>
    <row r="506" spans="5:5" x14ac:dyDescent="0.25">
      <c r="E506" s="200"/>
    </row>
    <row r="507" spans="5:5" x14ac:dyDescent="0.25">
      <c r="E507" s="200"/>
    </row>
    <row r="508" spans="5:5" x14ac:dyDescent="0.25">
      <c r="E508" s="200"/>
    </row>
    <row r="509" spans="5:5" x14ac:dyDescent="0.25">
      <c r="E509" s="200"/>
    </row>
    <row r="510" spans="5:5" x14ac:dyDescent="0.25">
      <c r="E510" s="200"/>
    </row>
    <row r="511" spans="5:5" x14ac:dyDescent="0.25">
      <c r="E511" s="200"/>
    </row>
    <row r="512" spans="5:5" x14ac:dyDescent="0.25">
      <c r="E512" s="200"/>
    </row>
    <row r="513" spans="5:5" x14ac:dyDescent="0.25">
      <c r="E513" s="200"/>
    </row>
    <row r="514" spans="5:5" x14ac:dyDescent="0.25">
      <c r="E514" s="200"/>
    </row>
    <row r="515" spans="5:5" x14ac:dyDescent="0.25">
      <c r="E515" s="200"/>
    </row>
    <row r="516" spans="5:5" x14ac:dyDescent="0.25">
      <c r="E516" s="200"/>
    </row>
    <row r="517" spans="5:5" x14ac:dyDescent="0.25">
      <c r="E517" s="200"/>
    </row>
    <row r="518" spans="5:5" x14ac:dyDescent="0.25">
      <c r="E518" s="200"/>
    </row>
    <row r="519" spans="5:5" x14ac:dyDescent="0.25">
      <c r="E519" s="200"/>
    </row>
    <row r="520" spans="5:5" x14ac:dyDescent="0.25">
      <c r="E520" s="200"/>
    </row>
    <row r="521" spans="5:5" x14ac:dyDescent="0.25">
      <c r="E521" s="200"/>
    </row>
    <row r="522" spans="5:5" x14ac:dyDescent="0.25">
      <c r="E522" s="200"/>
    </row>
    <row r="523" spans="5:5" x14ac:dyDescent="0.25">
      <c r="E523" s="200"/>
    </row>
    <row r="524" spans="5:5" x14ac:dyDescent="0.25">
      <c r="E524" s="200"/>
    </row>
    <row r="525" spans="5:5" x14ac:dyDescent="0.25">
      <c r="E525" s="200"/>
    </row>
    <row r="526" spans="5:5" x14ac:dyDescent="0.25">
      <c r="E526" s="200"/>
    </row>
    <row r="527" spans="5:5" x14ac:dyDescent="0.25">
      <c r="E527" s="200"/>
    </row>
    <row r="528" spans="5:5" x14ac:dyDescent="0.25">
      <c r="E528" s="200"/>
    </row>
    <row r="529" spans="5:5" x14ac:dyDescent="0.25">
      <c r="E529" s="200"/>
    </row>
    <row r="530" spans="5:5" x14ac:dyDescent="0.25">
      <c r="E530" s="200"/>
    </row>
    <row r="531" spans="5:5" x14ac:dyDescent="0.25">
      <c r="E531" s="200"/>
    </row>
    <row r="532" spans="5:5" x14ac:dyDescent="0.25">
      <c r="E532" s="200"/>
    </row>
    <row r="533" spans="5:5" x14ac:dyDescent="0.25">
      <c r="E533" s="200"/>
    </row>
    <row r="534" spans="5:5" x14ac:dyDescent="0.25">
      <c r="E534" s="200"/>
    </row>
    <row r="535" spans="5:5" x14ac:dyDescent="0.25">
      <c r="E535" s="200"/>
    </row>
    <row r="536" spans="5:5" x14ac:dyDescent="0.25">
      <c r="E536" s="200"/>
    </row>
    <row r="537" spans="5:5" x14ac:dyDescent="0.25">
      <c r="E537" s="200"/>
    </row>
    <row r="538" spans="5:5" x14ac:dyDescent="0.25">
      <c r="E538" s="200"/>
    </row>
    <row r="539" spans="5:5" x14ac:dyDescent="0.25">
      <c r="E539" s="200"/>
    </row>
    <row r="540" spans="5:5" x14ac:dyDescent="0.25">
      <c r="E540" s="200"/>
    </row>
    <row r="541" spans="5:5" x14ac:dyDescent="0.25">
      <c r="E541" s="200"/>
    </row>
    <row r="542" spans="5:5" x14ac:dyDescent="0.25">
      <c r="E542" s="200"/>
    </row>
    <row r="543" spans="5:5" x14ac:dyDescent="0.25">
      <c r="E543" s="200"/>
    </row>
    <row r="544" spans="5:5" x14ac:dyDescent="0.25">
      <c r="E544" s="200"/>
    </row>
    <row r="545" spans="5:5" x14ac:dyDescent="0.25">
      <c r="E545" s="200"/>
    </row>
    <row r="546" spans="5:5" x14ac:dyDescent="0.25">
      <c r="E546" s="200"/>
    </row>
    <row r="547" spans="5:5" x14ac:dyDescent="0.25">
      <c r="E547" s="200"/>
    </row>
    <row r="548" spans="5:5" x14ac:dyDescent="0.25">
      <c r="E548" s="200"/>
    </row>
    <row r="549" spans="5:5" x14ac:dyDescent="0.25">
      <c r="E549" s="200"/>
    </row>
    <row r="550" spans="5:5" x14ac:dyDescent="0.25">
      <c r="E550" s="200"/>
    </row>
    <row r="551" spans="5:5" x14ac:dyDescent="0.25">
      <c r="E551" s="200"/>
    </row>
    <row r="552" spans="5:5" x14ac:dyDescent="0.25">
      <c r="E552" s="200"/>
    </row>
    <row r="553" spans="5:5" x14ac:dyDescent="0.25">
      <c r="E553" s="200"/>
    </row>
    <row r="554" spans="5:5" x14ac:dyDescent="0.25">
      <c r="E554" s="200"/>
    </row>
    <row r="555" spans="5:5" x14ac:dyDescent="0.25">
      <c r="E555" s="200"/>
    </row>
    <row r="556" spans="5:5" x14ac:dyDescent="0.25">
      <c r="E556" s="200"/>
    </row>
    <row r="557" spans="5:5" x14ac:dyDescent="0.25">
      <c r="E557" s="200"/>
    </row>
    <row r="558" spans="5:5" x14ac:dyDescent="0.25">
      <c r="E558" s="200"/>
    </row>
    <row r="559" spans="5:5" x14ac:dyDescent="0.25">
      <c r="E559" s="200"/>
    </row>
    <row r="560" spans="5:5" x14ac:dyDescent="0.25">
      <c r="E560" s="200"/>
    </row>
    <row r="561" spans="5:5" x14ac:dyDescent="0.25">
      <c r="E561" s="200"/>
    </row>
    <row r="562" spans="5:5" x14ac:dyDescent="0.25">
      <c r="E562" s="200"/>
    </row>
    <row r="563" spans="5:5" x14ac:dyDescent="0.25">
      <c r="E563" s="200"/>
    </row>
    <row r="564" spans="5:5" x14ac:dyDescent="0.25">
      <c r="E564" s="200"/>
    </row>
    <row r="565" spans="5:5" x14ac:dyDescent="0.25">
      <c r="E565" s="200"/>
    </row>
    <row r="566" spans="5:5" x14ac:dyDescent="0.25">
      <c r="E566" s="200"/>
    </row>
    <row r="567" spans="5:5" x14ac:dyDescent="0.25">
      <c r="E567" s="200"/>
    </row>
    <row r="568" spans="5:5" x14ac:dyDescent="0.25">
      <c r="E568" s="200"/>
    </row>
    <row r="569" spans="5:5" x14ac:dyDescent="0.25">
      <c r="E569" s="200"/>
    </row>
    <row r="570" spans="5:5" x14ac:dyDescent="0.25">
      <c r="E570" s="200"/>
    </row>
    <row r="571" spans="5:5" x14ac:dyDescent="0.25">
      <c r="E571" s="200"/>
    </row>
    <row r="572" spans="5:5" x14ac:dyDescent="0.25">
      <c r="E572" s="200"/>
    </row>
    <row r="573" spans="5:5" x14ac:dyDescent="0.25">
      <c r="E573" s="200"/>
    </row>
    <row r="574" spans="5:5" x14ac:dyDescent="0.25">
      <c r="E574" s="200"/>
    </row>
    <row r="575" spans="5:5" x14ac:dyDescent="0.25">
      <c r="E575" s="200"/>
    </row>
    <row r="576" spans="5:5" x14ac:dyDescent="0.25">
      <c r="E576" s="200"/>
    </row>
    <row r="577" spans="5:5" x14ac:dyDescent="0.25">
      <c r="E577" s="200"/>
    </row>
    <row r="578" spans="5:5" x14ac:dyDescent="0.25">
      <c r="E578" s="200"/>
    </row>
    <row r="579" spans="5:5" x14ac:dyDescent="0.25">
      <c r="E579" s="200"/>
    </row>
    <row r="580" spans="5:5" x14ac:dyDescent="0.25">
      <c r="E580" s="200"/>
    </row>
    <row r="581" spans="5:5" x14ac:dyDescent="0.25">
      <c r="E581" s="200"/>
    </row>
    <row r="582" spans="5:5" x14ac:dyDescent="0.25">
      <c r="E582" s="200"/>
    </row>
    <row r="583" spans="5:5" x14ac:dyDescent="0.25">
      <c r="E583" s="200"/>
    </row>
    <row r="584" spans="5:5" x14ac:dyDescent="0.25">
      <c r="E584" s="200"/>
    </row>
    <row r="585" spans="5:5" x14ac:dyDescent="0.25">
      <c r="E585" s="200"/>
    </row>
    <row r="586" spans="5:5" x14ac:dyDescent="0.25">
      <c r="E586" s="200"/>
    </row>
    <row r="587" spans="5:5" x14ac:dyDescent="0.25">
      <c r="E587" s="200"/>
    </row>
    <row r="588" spans="5:5" x14ac:dyDescent="0.25">
      <c r="E588" s="200"/>
    </row>
    <row r="589" spans="5:5" x14ac:dyDescent="0.25">
      <c r="E589" s="200"/>
    </row>
    <row r="590" spans="5:5" x14ac:dyDescent="0.25">
      <c r="E590" s="200"/>
    </row>
    <row r="591" spans="5:5" x14ac:dyDescent="0.25">
      <c r="E591" s="200"/>
    </row>
    <row r="592" spans="5:5" x14ac:dyDescent="0.25">
      <c r="E592" s="200"/>
    </row>
    <row r="593" spans="5:5" x14ac:dyDescent="0.25">
      <c r="E593" s="200"/>
    </row>
    <row r="594" spans="5:5" x14ac:dyDescent="0.25">
      <c r="E594" s="200"/>
    </row>
    <row r="595" spans="5:5" x14ac:dyDescent="0.25">
      <c r="E595" s="200"/>
    </row>
    <row r="596" spans="5:5" x14ac:dyDescent="0.25">
      <c r="E596" s="200"/>
    </row>
    <row r="597" spans="5:5" x14ac:dyDescent="0.25">
      <c r="E597" s="200"/>
    </row>
    <row r="598" spans="5:5" x14ac:dyDescent="0.25">
      <c r="E598" s="200"/>
    </row>
    <row r="599" spans="5:5" x14ac:dyDescent="0.25">
      <c r="E599" s="200"/>
    </row>
    <row r="600" spans="5:5" x14ac:dyDescent="0.25">
      <c r="E600" s="200"/>
    </row>
    <row r="601" spans="5:5" x14ac:dyDescent="0.25">
      <c r="E601" s="200"/>
    </row>
    <row r="602" spans="5:5" x14ac:dyDescent="0.25">
      <c r="E602" s="200"/>
    </row>
    <row r="603" spans="5:5" x14ac:dyDescent="0.25">
      <c r="E603" s="200"/>
    </row>
    <row r="604" spans="5:5" x14ac:dyDescent="0.25">
      <c r="E604" s="200"/>
    </row>
    <row r="605" spans="5:5" x14ac:dyDescent="0.25">
      <c r="E605" s="200"/>
    </row>
    <row r="606" spans="5:5" x14ac:dyDescent="0.25">
      <c r="E606" s="200"/>
    </row>
    <row r="607" spans="5:5" x14ac:dyDescent="0.25">
      <c r="E607" s="200"/>
    </row>
    <row r="608" spans="5:5" x14ac:dyDescent="0.25">
      <c r="E608" s="200"/>
    </row>
    <row r="609" spans="5:5" x14ac:dyDescent="0.25">
      <c r="E609" s="200"/>
    </row>
    <row r="610" spans="5:5" x14ac:dyDescent="0.25">
      <c r="E610" s="200"/>
    </row>
    <row r="611" spans="5:5" x14ac:dyDescent="0.25">
      <c r="E611" s="200"/>
    </row>
    <row r="612" spans="5:5" x14ac:dyDescent="0.25">
      <c r="E612" s="200"/>
    </row>
    <row r="613" spans="5:5" x14ac:dyDescent="0.25">
      <c r="E613" s="200"/>
    </row>
    <row r="614" spans="5:5" x14ac:dyDescent="0.25">
      <c r="E614" s="200"/>
    </row>
    <row r="615" spans="5:5" x14ac:dyDescent="0.25">
      <c r="E615" s="200"/>
    </row>
    <row r="616" spans="5:5" x14ac:dyDescent="0.25">
      <c r="E616" s="200"/>
    </row>
    <row r="617" spans="5:5" x14ac:dyDescent="0.25">
      <c r="E617" s="200"/>
    </row>
    <row r="618" spans="5:5" x14ac:dyDescent="0.25">
      <c r="E618" s="200"/>
    </row>
    <row r="619" spans="5:5" x14ac:dyDescent="0.25">
      <c r="E619" s="200"/>
    </row>
    <row r="620" spans="5:5" x14ac:dyDescent="0.25">
      <c r="E620" s="200"/>
    </row>
    <row r="621" spans="5:5" x14ac:dyDescent="0.25">
      <c r="E621" s="200"/>
    </row>
    <row r="622" spans="5:5" x14ac:dyDescent="0.25">
      <c r="E622" s="200"/>
    </row>
    <row r="623" spans="5:5" x14ac:dyDescent="0.25">
      <c r="E623" s="200"/>
    </row>
    <row r="624" spans="5:5" x14ac:dyDescent="0.25">
      <c r="E624" s="200"/>
    </row>
    <row r="625" spans="5:5" x14ac:dyDescent="0.25">
      <c r="E625" s="200"/>
    </row>
    <row r="626" spans="5:5" x14ac:dyDescent="0.25">
      <c r="E626" s="200"/>
    </row>
    <row r="627" spans="5:5" x14ac:dyDescent="0.25">
      <c r="E627" s="200"/>
    </row>
    <row r="628" spans="5:5" x14ac:dyDescent="0.25">
      <c r="E628" s="200"/>
    </row>
    <row r="629" spans="5:5" x14ac:dyDescent="0.25">
      <c r="E629" s="200"/>
    </row>
    <row r="630" spans="5:5" x14ac:dyDescent="0.25">
      <c r="E630" s="200"/>
    </row>
    <row r="631" spans="5:5" x14ac:dyDescent="0.25">
      <c r="E631" s="200"/>
    </row>
    <row r="632" spans="5:5" x14ac:dyDescent="0.25">
      <c r="E632" s="200"/>
    </row>
    <row r="633" spans="5:5" x14ac:dyDescent="0.25">
      <c r="E633" s="200"/>
    </row>
    <row r="634" spans="5:5" x14ac:dyDescent="0.25">
      <c r="E634" s="200"/>
    </row>
    <row r="635" spans="5:5" x14ac:dyDescent="0.25">
      <c r="E635" s="200"/>
    </row>
    <row r="636" spans="5:5" x14ac:dyDescent="0.25">
      <c r="E636" s="200"/>
    </row>
    <row r="637" spans="5:5" x14ac:dyDescent="0.25">
      <c r="E637" s="200"/>
    </row>
    <row r="638" spans="5:5" x14ac:dyDescent="0.25">
      <c r="E638" s="200"/>
    </row>
    <row r="639" spans="5:5" x14ac:dyDescent="0.25">
      <c r="E639" s="200"/>
    </row>
    <row r="640" spans="5:5" x14ac:dyDescent="0.25">
      <c r="E640" s="200"/>
    </row>
    <row r="641" spans="5:5" x14ac:dyDescent="0.25">
      <c r="E641" s="200"/>
    </row>
    <row r="642" spans="5:5" x14ac:dyDescent="0.25">
      <c r="E642" s="200"/>
    </row>
    <row r="643" spans="5:5" x14ac:dyDescent="0.25">
      <c r="E643" s="200"/>
    </row>
    <row r="644" spans="5:5" x14ac:dyDescent="0.25">
      <c r="E644" s="200"/>
    </row>
    <row r="645" spans="5:5" x14ac:dyDescent="0.25">
      <c r="E645" s="200"/>
    </row>
    <row r="646" spans="5:5" x14ac:dyDescent="0.25">
      <c r="E646" s="200"/>
    </row>
    <row r="647" spans="5:5" x14ac:dyDescent="0.25">
      <c r="E647" s="200"/>
    </row>
    <row r="648" spans="5:5" x14ac:dyDescent="0.25">
      <c r="E648" s="200"/>
    </row>
    <row r="649" spans="5:5" x14ac:dyDescent="0.25">
      <c r="E649" s="200"/>
    </row>
    <row r="650" spans="5:5" x14ac:dyDescent="0.25">
      <c r="E650" s="200"/>
    </row>
    <row r="651" spans="5:5" x14ac:dyDescent="0.25">
      <c r="E651" s="200"/>
    </row>
    <row r="652" spans="5:5" x14ac:dyDescent="0.25">
      <c r="E652" s="200"/>
    </row>
    <row r="653" spans="5:5" x14ac:dyDescent="0.25">
      <c r="E653" s="200"/>
    </row>
    <row r="654" spans="5:5" x14ac:dyDescent="0.25">
      <c r="E654" s="200"/>
    </row>
    <row r="655" spans="5:5" x14ac:dyDescent="0.25">
      <c r="E655" s="200"/>
    </row>
    <row r="656" spans="5:5" x14ac:dyDescent="0.25">
      <c r="E656" s="200"/>
    </row>
    <row r="657" spans="5:5" x14ac:dyDescent="0.25">
      <c r="E657" s="200"/>
    </row>
    <row r="658" spans="5:5" x14ac:dyDescent="0.25">
      <c r="E658" s="200"/>
    </row>
    <row r="659" spans="5:5" x14ac:dyDescent="0.25">
      <c r="E659" s="200"/>
    </row>
    <row r="660" spans="5:5" x14ac:dyDescent="0.25">
      <c r="E660" s="200"/>
    </row>
    <row r="661" spans="5:5" x14ac:dyDescent="0.25">
      <c r="E661" s="200"/>
    </row>
    <row r="662" spans="5:5" x14ac:dyDescent="0.25">
      <c r="E662" s="200"/>
    </row>
    <row r="663" spans="5:5" x14ac:dyDescent="0.25">
      <c r="E663" s="200"/>
    </row>
    <row r="664" spans="5:5" x14ac:dyDescent="0.25">
      <c r="E664" s="200"/>
    </row>
    <row r="665" spans="5:5" x14ac:dyDescent="0.25">
      <c r="E665" s="200"/>
    </row>
    <row r="666" spans="5:5" x14ac:dyDescent="0.25">
      <c r="E666" s="200"/>
    </row>
    <row r="667" spans="5:5" x14ac:dyDescent="0.25">
      <c r="E667" s="200"/>
    </row>
  </sheetData>
  <sortState ref="B15:T108">
    <sortCondition ref="H15:H108" customList="DOENÇA GRAVE,&gt; 80 ANOS,IDOSO,ATÉ 60 S.M.,VERBAS RESCISÓRIAS,QUADRO GERAL,QUADRO GERAL (UNIÃO)"/>
    <sortCondition ref="G15:G108"/>
    <sortCondition ref="D15:D108"/>
  </sortState>
  <mergeCells count="5">
    <mergeCell ref="A9:F9"/>
    <mergeCell ref="S13:T13"/>
    <mergeCell ref="O12:T12"/>
    <mergeCell ref="B12:F12"/>
    <mergeCell ref="G12:H12"/>
  </mergeCells>
  <conditionalFormatting sqref="S1:S11 S13 S110 S112:S1048576">
    <cfRule type="containsText" dxfId="30" priority="188" operator="containsText" text="PAGO">
      <formula>NOT(ISERROR(SEARCH("PAGO",S1)))</formula>
    </cfRule>
  </conditionalFormatting>
  <conditionalFormatting sqref="R1:R11 R110 R112:R1048576 R13:R99">
    <cfRule type="containsText" dxfId="29" priority="187" operator="containsText" text="REPETIDO">
      <formula>NOT(ISERROR(SEARCH("REPETIDO",R1)))</formula>
    </cfRule>
  </conditionalFormatting>
  <conditionalFormatting sqref="T1:T11 T110 T112:T1048576 T14:T99">
    <cfRule type="containsText" dxfId="28" priority="186" operator="containsText" text="CHECAR">
      <formula>NOT(ISERROR(SEARCH("CHECAR",T1)))</formula>
    </cfRule>
  </conditionalFormatting>
  <conditionalFormatting sqref="S111">
    <cfRule type="containsText" dxfId="27" priority="85" operator="containsText" text="PAGO">
      <formula>NOT(ISERROR(SEARCH("PAGO",S111)))</formula>
    </cfRule>
  </conditionalFormatting>
  <conditionalFormatting sqref="R111">
    <cfRule type="containsText" dxfId="26" priority="84" operator="containsText" text="REPETIDO">
      <formula>NOT(ISERROR(SEARCH("REPETIDO",R111)))</formula>
    </cfRule>
  </conditionalFormatting>
  <conditionalFormatting sqref="T111">
    <cfRule type="containsText" dxfId="25" priority="83" operator="containsText" text="CHECAR">
      <formula>NOT(ISERROR(SEARCH("CHECAR",T111)))</formula>
    </cfRule>
  </conditionalFormatting>
  <conditionalFormatting sqref="R109">
    <cfRule type="containsText" dxfId="24" priority="61" operator="containsText" text="REPETIDO">
      <formula>NOT(ISERROR(SEARCH("REPETIDO",R109)))</formula>
    </cfRule>
  </conditionalFormatting>
  <conditionalFormatting sqref="R100:R108">
    <cfRule type="containsText" dxfId="23" priority="2" operator="containsText" text="REPETIDO">
      <formula>NOT(ISERROR(SEARCH("REPETIDO",R100)))</formula>
    </cfRule>
  </conditionalFormatting>
  <conditionalFormatting sqref="T100:T108">
    <cfRule type="containsText" dxfId="22" priority="1" operator="containsText" text="CHECAR">
      <formula>NOT(ISERROR(SEARCH("CHECAR",T100)))</formula>
    </cfRule>
  </conditionalFormatting>
  <dataValidations count="4">
    <dataValidation type="date" allowBlank="1" showInputMessage="1" showErrorMessage="1" sqref="G99:G100 G109:G1048576 G1:G70">
      <formula1>33239</formula1>
      <formula2>43465</formula2>
    </dataValidation>
    <dataValidation type="date" allowBlank="1" showInputMessage="1" showErrorMessage="1" sqref="D99:D100 D109:D1048576 D1:D69">
      <formula1>42736</formula1>
      <formula2>43465</formula2>
    </dataValidation>
    <dataValidation type="textLength" allowBlank="1" showInputMessage="1" showErrorMessage="1" sqref="E99:E100 E109:E1048576 E1:E70">
      <formula1>25</formula1>
      <formula2>25</formula2>
    </dataValidation>
    <dataValidation type="list" allowBlank="1" showInputMessage="1" showErrorMessage="1" sqref="H1:H1048576">
      <formula1>"DOENÇA GRAVE, &gt; 80 ANOS, IDOSO, ATÉ 60 S.M., VERBAS RESCISÓRIAS, QUADRO GERAL, QUADRO GERAL (União)"</formula1>
    </dataValidation>
  </dataValidations>
  <pageMargins left="0.23622047244094491" right="0.23622047244094491" top="0.74803149606299213" bottom="0.74803149606299213" header="0.31496062992125984" footer="0.31496062992125984"/>
  <pageSetup paperSize="9" scale="67" fitToHeight="0" orientation="landscape" horizontalDpi="4294967294" verticalDpi="4294967294"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Z1013"/>
  <sheetViews>
    <sheetView zoomScaleNormal="100" workbookViewId="0">
      <pane ySplit="13" topLeftCell="A937" activePane="bottomLeft" state="frozen"/>
      <selection pane="bottomLeft" activeCell="H940" sqref="H940"/>
    </sheetView>
  </sheetViews>
  <sheetFormatPr defaultColWidth="9.140625" defaultRowHeight="15" x14ac:dyDescent="0.25"/>
  <cols>
    <col min="1" max="1" width="6.28515625" style="112" customWidth="1"/>
    <col min="2" max="2" width="7.28515625" style="112" customWidth="1"/>
    <col min="3" max="3" width="20.28515625" style="93" customWidth="1"/>
    <col min="4" max="4" width="29.7109375" style="93" customWidth="1"/>
    <col min="5" max="5" width="13.140625" style="112" customWidth="1"/>
    <col min="6" max="6" width="16.28515625" style="112" customWidth="1"/>
    <col min="7" max="7" width="14.140625" style="112" bestFit="1" customWidth="1"/>
    <col min="8" max="8" width="15.7109375" style="35" customWidth="1"/>
    <col min="9" max="9" width="6.28515625" style="242" customWidth="1"/>
    <col min="10" max="10" width="15.85546875" style="35" customWidth="1"/>
    <col min="11" max="12" width="19.5703125" style="35" customWidth="1"/>
    <col min="13" max="13" width="13.42578125" style="112" customWidth="1"/>
    <col min="14" max="14" width="21.7109375" style="112" bestFit="1" customWidth="1"/>
    <col min="15" max="15" width="22.7109375" style="112" customWidth="1"/>
    <col min="16" max="16" width="17.7109375" style="112" customWidth="1"/>
    <col min="17" max="79" width="9.140625" style="112"/>
    <col min="80" max="16384" width="9.140625" style="489"/>
  </cols>
  <sheetData>
    <row r="1" spans="1:234" s="485" customFormat="1" ht="15.75" x14ac:dyDescent="0.2">
      <c r="A1" s="1" t="s">
        <v>0</v>
      </c>
      <c r="B1" s="2"/>
      <c r="C1" s="265"/>
      <c r="D1" s="270"/>
      <c r="E1" s="5"/>
      <c r="F1" s="4"/>
      <c r="G1" s="6"/>
      <c r="H1" s="6"/>
      <c r="I1" s="240"/>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row>
    <row r="2" spans="1:234" s="486" customFormat="1" x14ac:dyDescent="0.25">
      <c r="A2" s="7" t="s">
        <v>6</v>
      </c>
      <c r="B2" s="8"/>
      <c r="C2" s="266"/>
      <c r="D2" s="271"/>
      <c r="E2" s="11"/>
      <c r="F2" s="10"/>
      <c r="G2" s="12"/>
      <c r="H2" s="12"/>
      <c r="I2" s="239"/>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row>
    <row r="3" spans="1:234" s="487" customFormat="1" ht="11.25" x14ac:dyDescent="0.2">
      <c r="A3" s="13" t="s">
        <v>145</v>
      </c>
      <c r="B3" s="14"/>
      <c r="C3" s="267"/>
      <c r="D3" s="23"/>
      <c r="E3" s="17"/>
      <c r="F3" s="16"/>
      <c r="G3" s="18"/>
      <c r="H3" s="18"/>
      <c r="I3" s="237"/>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row>
    <row r="4" spans="1:234" s="487" customFormat="1" ht="6" customHeight="1" x14ac:dyDescent="0.2">
      <c r="A4" s="13"/>
      <c r="B4" s="14"/>
      <c r="C4" s="267"/>
      <c r="D4" s="23"/>
      <c r="E4" s="17"/>
      <c r="F4" s="16"/>
      <c r="G4" s="18"/>
      <c r="H4" s="18"/>
      <c r="I4" s="237"/>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row>
    <row r="5" spans="1:234" s="487" customFormat="1" ht="11.25" x14ac:dyDescent="0.2">
      <c r="A5" s="302" t="s">
        <v>30</v>
      </c>
      <c r="B5" s="303"/>
      <c r="C5" s="304"/>
      <c r="D5" s="304"/>
      <c r="E5" s="305"/>
      <c r="F5" s="306"/>
      <c r="G5" s="307"/>
      <c r="H5" s="17"/>
      <c r="I5" s="237"/>
      <c r="J5" s="16"/>
      <c r="K5" s="19"/>
      <c r="L5" s="19"/>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row>
    <row r="6" spans="1:234" s="486" customFormat="1" x14ac:dyDescent="0.25">
      <c r="A6" s="20" t="s">
        <v>28</v>
      </c>
      <c r="B6" s="8"/>
      <c r="C6" s="227"/>
      <c r="D6" s="227"/>
      <c r="E6" s="9"/>
      <c r="F6" s="10"/>
      <c r="G6" s="32"/>
      <c r="H6" s="11"/>
      <c r="I6" s="239"/>
      <c r="J6" s="10"/>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row>
    <row r="7" spans="1:234" s="485" customFormat="1" ht="15.75" x14ac:dyDescent="0.2">
      <c r="A7" s="21" t="s">
        <v>29</v>
      </c>
      <c r="B7" s="2"/>
      <c r="C7" s="268"/>
      <c r="D7" s="268"/>
      <c r="E7" s="3"/>
      <c r="F7" s="4"/>
      <c r="G7" s="33"/>
      <c r="H7" s="5"/>
      <c r="I7" s="240"/>
      <c r="J7" s="4"/>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row>
    <row r="8" spans="1:234" s="487" customFormat="1" ht="6" customHeight="1" x14ac:dyDescent="0.2">
      <c r="A8" s="22"/>
      <c r="B8" s="18"/>
      <c r="C8" s="140"/>
      <c r="D8" s="128"/>
      <c r="E8" s="15"/>
      <c r="F8" s="23"/>
      <c r="G8" s="34"/>
      <c r="H8" s="24"/>
      <c r="I8" s="237"/>
      <c r="J8" s="23"/>
      <c r="K8" s="19"/>
      <c r="L8" s="19"/>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row>
    <row r="9" spans="1:234" s="487" customFormat="1" ht="7.5" customHeight="1" x14ac:dyDescent="0.2">
      <c r="A9" s="25"/>
      <c r="B9" s="18"/>
      <c r="C9" s="140"/>
      <c r="D9" s="128"/>
      <c r="E9" s="15"/>
      <c r="F9" s="23"/>
      <c r="G9" s="34"/>
      <c r="H9" s="24"/>
      <c r="I9" s="237"/>
      <c r="J9" s="23"/>
      <c r="K9" s="19"/>
      <c r="L9" s="19"/>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row>
    <row r="10" spans="1:234" s="487" customFormat="1" ht="5.25" customHeight="1" x14ac:dyDescent="0.2">
      <c r="A10" s="26"/>
      <c r="B10" s="18"/>
      <c r="C10" s="140"/>
      <c r="D10" s="128"/>
      <c r="E10" s="15"/>
      <c r="F10" s="23"/>
      <c r="G10" s="34"/>
      <c r="H10" s="24"/>
      <c r="I10" s="237"/>
      <c r="J10" s="23"/>
      <c r="K10" s="19"/>
      <c r="L10" s="19"/>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row>
    <row r="11" spans="1:234" s="487" customFormat="1" ht="6" customHeight="1" x14ac:dyDescent="0.2">
      <c r="A11" s="27"/>
      <c r="B11" s="14"/>
      <c r="C11" s="267"/>
      <c r="D11" s="23"/>
      <c r="E11" s="24"/>
      <c r="F11" s="23"/>
      <c r="G11" s="31"/>
      <c r="H11" s="18"/>
      <c r="I11" s="237"/>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row>
    <row r="12" spans="1:234" s="488" customFormat="1" ht="22.5" customHeight="1" x14ac:dyDescent="0.2">
      <c r="A12" s="774" t="s">
        <v>13</v>
      </c>
      <c r="B12" s="775"/>
      <c r="C12" s="775"/>
      <c r="D12" s="775"/>
      <c r="E12" s="775"/>
      <c r="F12" s="775"/>
      <c r="G12" s="776"/>
      <c r="H12" s="30"/>
      <c r="I12" s="238"/>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HT12" s="487"/>
      <c r="HU12" s="487"/>
      <c r="HV12" s="487"/>
      <c r="HW12" s="487"/>
      <c r="HX12" s="487"/>
      <c r="HY12" s="487"/>
      <c r="HZ12" s="487"/>
    </row>
    <row r="13" spans="1:234" s="487" customFormat="1" ht="33.75" x14ac:dyDescent="0.2">
      <c r="A13" s="308" t="s">
        <v>1</v>
      </c>
      <c r="B13" s="308" t="s">
        <v>9</v>
      </c>
      <c r="C13" s="309" t="s">
        <v>3</v>
      </c>
      <c r="D13" s="309" t="s">
        <v>2</v>
      </c>
      <c r="E13" s="308" t="s">
        <v>14</v>
      </c>
      <c r="F13" s="308" t="s">
        <v>15</v>
      </c>
      <c r="G13" s="310" t="s">
        <v>16</v>
      </c>
      <c r="H13" s="308" t="s">
        <v>2842</v>
      </c>
      <c r="I13" s="311" t="s">
        <v>2663</v>
      </c>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row>
    <row r="14" spans="1:234" x14ac:dyDescent="0.25">
      <c r="A14" s="312">
        <v>1</v>
      </c>
      <c r="B14" s="313" t="s">
        <v>185</v>
      </c>
      <c r="C14" s="314" t="s">
        <v>184</v>
      </c>
      <c r="D14" s="315" t="s">
        <v>186</v>
      </c>
      <c r="E14" s="316"/>
      <c r="F14" s="313" t="s">
        <v>187</v>
      </c>
      <c r="G14" s="317">
        <v>471609.76765774802</v>
      </c>
      <c r="H14" s="313">
        <v>37348868.719999999</v>
      </c>
      <c r="I14" s="318"/>
      <c r="J14" s="88" t="s">
        <v>231</v>
      </c>
      <c r="N14" s="80" t="s">
        <v>2278</v>
      </c>
      <c r="O14" s="118">
        <f>COUNTIF($C$14:$C$675,N14)</f>
        <v>0</v>
      </c>
    </row>
    <row r="15" spans="1:234" s="487" customFormat="1" ht="12.75" x14ac:dyDescent="0.2">
      <c r="A15" s="312">
        <v>2</v>
      </c>
      <c r="B15" s="313" t="s">
        <v>211</v>
      </c>
      <c r="C15" s="314" t="s">
        <v>210</v>
      </c>
      <c r="D15" s="315" t="s">
        <v>212</v>
      </c>
      <c r="E15" s="316"/>
      <c r="F15" s="313" t="s">
        <v>187</v>
      </c>
      <c r="G15" s="317">
        <v>5166719.12</v>
      </c>
      <c r="H15" s="313"/>
      <c r="I15" s="318"/>
      <c r="J15" s="88" t="s">
        <v>231</v>
      </c>
      <c r="K15" s="18"/>
      <c r="L15" s="18"/>
      <c r="M15" s="18"/>
      <c r="N15" s="80" t="s">
        <v>2214</v>
      </c>
      <c r="O15" s="118">
        <f t="shared" ref="O15:O44" si="0">COUNTIF($C$14:$C$281,N15)</f>
        <v>0</v>
      </c>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row>
    <row r="16" spans="1:234" s="487" customFormat="1" ht="12.75" x14ac:dyDescent="0.2">
      <c r="A16" s="312">
        <v>3</v>
      </c>
      <c r="B16" s="313" t="s">
        <v>214</v>
      </c>
      <c r="C16" s="314" t="s">
        <v>213</v>
      </c>
      <c r="D16" s="315" t="s">
        <v>215</v>
      </c>
      <c r="E16" s="316"/>
      <c r="F16" s="313" t="s">
        <v>187</v>
      </c>
      <c r="G16" s="317">
        <v>98013.56</v>
      </c>
      <c r="H16" s="313"/>
      <c r="I16" s="318"/>
      <c r="J16" s="88" t="s">
        <v>231</v>
      </c>
      <c r="K16" s="18"/>
      <c r="L16" s="18"/>
      <c r="M16" s="18"/>
      <c r="N16" s="80" t="s">
        <v>2247</v>
      </c>
      <c r="O16" s="118">
        <f t="shared" si="0"/>
        <v>0</v>
      </c>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row>
    <row r="17" spans="1:79" s="487" customFormat="1" ht="12.75" x14ac:dyDescent="0.2">
      <c r="A17" s="312">
        <v>4</v>
      </c>
      <c r="B17" s="313" t="s">
        <v>142</v>
      </c>
      <c r="C17" s="314" t="s">
        <v>141</v>
      </c>
      <c r="D17" s="315" t="s">
        <v>143</v>
      </c>
      <c r="E17" s="316"/>
      <c r="F17" s="313" t="s">
        <v>34</v>
      </c>
      <c r="G17" s="317">
        <v>39446.832734640004</v>
      </c>
      <c r="H17" s="313">
        <v>3123969.6</v>
      </c>
      <c r="I17" s="318"/>
      <c r="J17" s="88" t="s">
        <v>231</v>
      </c>
      <c r="K17" s="18"/>
      <c r="L17" s="18"/>
      <c r="M17" s="18"/>
      <c r="N17" s="80" t="s">
        <v>591</v>
      </c>
      <c r="O17" s="118">
        <f t="shared" si="0"/>
        <v>1</v>
      </c>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row>
    <row r="18" spans="1:79" s="485" customFormat="1" x14ac:dyDescent="0.2">
      <c r="A18" s="312">
        <v>5</v>
      </c>
      <c r="B18" s="313" t="s">
        <v>38</v>
      </c>
      <c r="C18" s="314" t="s">
        <v>39</v>
      </c>
      <c r="D18" s="315" t="s">
        <v>40</v>
      </c>
      <c r="E18" s="316"/>
      <c r="F18" s="313" t="s">
        <v>34</v>
      </c>
      <c r="G18" s="317">
        <v>19209.133003802999</v>
      </c>
      <c r="H18" s="313">
        <v>1521256.42</v>
      </c>
      <c r="I18" s="318"/>
      <c r="J18" s="88" t="s">
        <v>231</v>
      </c>
      <c r="K18" s="6"/>
      <c r="L18" s="6"/>
      <c r="M18" s="6"/>
      <c r="N18" s="80" t="s">
        <v>920</v>
      </c>
      <c r="O18" s="118">
        <f t="shared" si="0"/>
        <v>0</v>
      </c>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row>
    <row r="19" spans="1:79" s="487" customFormat="1" ht="12.75" x14ac:dyDescent="0.2">
      <c r="A19" s="312">
        <v>6</v>
      </c>
      <c r="B19" s="313" t="s">
        <v>180</v>
      </c>
      <c r="C19" s="314" t="s">
        <v>178</v>
      </c>
      <c r="D19" s="315" t="s">
        <v>179</v>
      </c>
      <c r="E19" s="316"/>
      <c r="F19" s="313" t="s">
        <v>34</v>
      </c>
      <c r="G19" s="317">
        <v>26943.445851292501</v>
      </c>
      <c r="H19" s="313">
        <v>2133770.9500000002</v>
      </c>
      <c r="I19" s="318"/>
      <c r="J19" s="88" t="s">
        <v>231</v>
      </c>
      <c r="K19" s="18"/>
      <c r="L19" s="18"/>
      <c r="M19" s="18"/>
      <c r="N19" s="80" t="s">
        <v>1625</v>
      </c>
      <c r="O19" s="118">
        <f t="shared" si="0"/>
        <v>0</v>
      </c>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row>
    <row r="20" spans="1:79" s="487" customFormat="1" ht="12.75" x14ac:dyDescent="0.2">
      <c r="A20" s="312">
        <v>7</v>
      </c>
      <c r="B20" s="313" t="s">
        <v>198</v>
      </c>
      <c r="C20" s="314" t="s">
        <v>197</v>
      </c>
      <c r="D20" s="315" t="s">
        <v>199</v>
      </c>
      <c r="E20" s="316"/>
      <c r="F20" s="313" t="s">
        <v>34</v>
      </c>
      <c r="G20" s="317">
        <v>40427.410000000003</v>
      </c>
      <c r="H20" s="313"/>
      <c r="I20" s="318"/>
      <c r="J20" s="88" t="s">
        <v>231</v>
      </c>
      <c r="K20" s="18"/>
      <c r="L20" s="18"/>
      <c r="M20" s="18"/>
      <c r="N20" s="80" t="s">
        <v>1585</v>
      </c>
      <c r="O20" s="118">
        <f t="shared" si="0"/>
        <v>0</v>
      </c>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row>
    <row r="21" spans="1:79" ht="22.5" x14ac:dyDescent="0.25">
      <c r="A21" s="312">
        <v>8</v>
      </c>
      <c r="B21" s="313" t="s">
        <v>174</v>
      </c>
      <c r="C21" s="314" t="s">
        <v>173</v>
      </c>
      <c r="D21" s="315" t="s">
        <v>84</v>
      </c>
      <c r="E21" s="316"/>
      <c r="F21" s="313" t="s">
        <v>34</v>
      </c>
      <c r="G21" s="317">
        <v>19453.62</v>
      </c>
      <c r="H21" s="313"/>
      <c r="I21" s="318"/>
      <c r="J21" s="88" t="s">
        <v>231</v>
      </c>
      <c r="N21" s="80" t="s">
        <v>1588</v>
      </c>
      <c r="O21" s="118">
        <f t="shared" si="0"/>
        <v>0</v>
      </c>
    </row>
    <row r="22" spans="1:79" x14ac:dyDescent="0.25">
      <c r="A22" s="312">
        <v>9</v>
      </c>
      <c r="B22" s="313" t="s">
        <v>108</v>
      </c>
      <c r="C22" s="314" t="s">
        <v>107</v>
      </c>
      <c r="D22" s="315" t="s">
        <v>109</v>
      </c>
      <c r="E22" s="316"/>
      <c r="F22" s="313" t="s">
        <v>34</v>
      </c>
      <c r="G22" s="317">
        <v>28545.278874751501</v>
      </c>
      <c r="H22" s="313">
        <v>2260627.21</v>
      </c>
      <c r="I22" s="318"/>
      <c r="J22" s="88" t="s">
        <v>231</v>
      </c>
      <c r="N22" s="80" t="s">
        <v>1656</v>
      </c>
      <c r="O22" s="118">
        <f t="shared" si="0"/>
        <v>0</v>
      </c>
    </row>
    <row r="23" spans="1:79" x14ac:dyDescent="0.25">
      <c r="A23" s="312">
        <v>10</v>
      </c>
      <c r="B23" s="313" t="s">
        <v>196</v>
      </c>
      <c r="C23" s="314" t="s">
        <v>194</v>
      </c>
      <c r="D23" s="315" t="s">
        <v>195</v>
      </c>
      <c r="E23" s="316"/>
      <c r="F23" s="313" t="s">
        <v>34</v>
      </c>
      <c r="G23" s="317">
        <v>17232.38</v>
      </c>
      <c r="H23" s="313"/>
      <c r="I23" s="318"/>
      <c r="J23" s="88" t="s">
        <v>231</v>
      </c>
      <c r="N23" s="80" t="s">
        <v>354</v>
      </c>
      <c r="O23" s="118">
        <f t="shared" si="0"/>
        <v>1</v>
      </c>
    </row>
    <row r="24" spans="1:79" x14ac:dyDescent="0.25">
      <c r="A24" s="312">
        <v>11</v>
      </c>
      <c r="B24" s="313" t="s">
        <v>102</v>
      </c>
      <c r="C24" s="314" t="s">
        <v>101</v>
      </c>
      <c r="D24" s="315" t="s">
        <v>103</v>
      </c>
      <c r="E24" s="316"/>
      <c r="F24" s="313" t="s">
        <v>34</v>
      </c>
      <c r="G24" s="317">
        <v>34783.845699507001</v>
      </c>
      <c r="H24" s="313">
        <v>2754686.98</v>
      </c>
      <c r="I24" s="318"/>
      <c r="J24" s="88" t="s">
        <v>231</v>
      </c>
      <c r="N24" s="80" t="s">
        <v>1618</v>
      </c>
      <c r="O24" s="118">
        <f t="shared" si="0"/>
        <v>0</v>
      </c>
    </row>
    <row r="25" spans="1:79" x14ac:dyDescent="0.25">
      <c r="A25" s="312">
        <v>12</v>
      </c>
      <c r="B25" s="313" t="s">
        <v>116</v>
      </c>
      <c r="C25" s="314" t="s">
        <v>115</v>
      </c>
      <c r="D25" s="315" t="s">
        <v>117</v>
      </c>
      <c r="E25" s="316"/>
      <c r="F25" s="313" t="s">
        <v>34</v>
      </c>
      <c r="G25" s="317">
        <v>20934.398060041502</v>
      </c>
      <c r="H25" s="313">
        <v>1657887.81</v>
      </c>
      <c r="I25" s="318"/>
      <c r="J25" s="88" t="s">
        <v>231</v>
      </c>
      <c r="N25" s="80" t="s">
        <v>1641</v>
      </c>
      <c r="O25" s="118">
        <f t="shared" si="0"/>
        <v>0</v>
      </c>
    </row>
    <row r="26" spans="1:79" x14ac:dyDescent="0.25">
      <c r="A26" s="312">
        <v>13</v>
      </c>
      <c r="B26" s="313" t="s">
        <v>82</v>
      </c>
      <c r="C26" s="314" t="s">
        <v>80</v>
      </c>
      <c r="D26" s="315" t="s">
        <v>81</v>
      </c>
      <c r="E26" s="316"/>
      <c r="F26" s="313" t="s">
        <v>34</v>
      </c>
      <c r="G26" s="317">
        <v>22606.1</v>
      </c>
      <c r="H26" s="313"/>
      <c r="I26" s="318"/>
      <c r="J26" s="88" t="s">
        <v>231</v>
      </c>
      <c r="N26" s="80" t="s">
        <v>1609</v>
      </c>
      <c r="O26" s="118">
        <f t="shared" si="0"/>
        <v>0</v>
      </c>
    </row>
    <row r="27" spans="1:79" x14ac:dyDescent="0.25">
      <c r="A27" s="312">
        <v>14</v>
      </c>
      <c r="B27" s="313" t="s">
        <v>217</v>
      </c>
      <c r="C27" s="269" t="s">
        <v>216</v>
      </c>
      <c r="D27" s="315" t="s">
        <v>218</v>
      </c>
      <c r="E27" s="316"/>
      <c r="F27" s="313" t="s">
        <v>34</v>
      </c>
      <c r="G27" s="317">
        <v>30193.62</v>
      </c>
      <c r="H27" s="313"/>
      <c r="I27" s="318"/>
      <c r="J27" s="88" t="s">
        <v>231</v>
      </c>
      <c r="N27" s="80" t="s">
        <v>1502</v>
      </c>
      <c r="O27" s="118">
        <f t="shared" si="0"/>
        <v>0</v>
      </c>
    </row>
    <row r="28" spans="1:79" x14ac:dyDescent="0.25">
      <c r="A28" s="312">
        <v>15</v>
      </c>
      <c r="B28" s="313" t="s">
        <v>137</v>
      </c>
      <c r="C28" s="314" t="s">
        <v>135</v>
      </c>
      <c r="D28" s="315" t="s">
        <v>136</v>
      </c>
      <c r="E28" s="316"/>
      <c r="F28" s="313" t="s">
        <v>27</v>
      </c>
      <c r="G28" s="317">
        <v>634053.14234046999</v>
      </c>
      <c r="H28" s="313">
        <v>50213479.869999997</v>
      </c>
      <c r="I28" s="318"/>
      <c r="J28" s="88" t="s">
        <v>231</v>
      </c>
      <c r="N28" s="80" t="s">
        <v>1546</v>
      </c>
      <c r="O28" s="118">
        <f t="shared" si="0"/>
        <v>0</v>
      </c>
    </row>
    <row r="29" spans="1:79" x14ac:dyDescent="0.25">
      <c r="A29" s="312">
        <v>16</v>
      </c>
      <c r="B29" s="313" t="s">
        <v>139</v>
      </c>
      <c r="C29" s="314" t="s">
        <v>138</v>
      </c>
      <c r="D29" s="315" t="s">
        <v>140</v>
      </c>
      <c r="E29" s="316"/>
      <c r="F29" s="313" t="s">
        <v>27</v>
      </c>
      <c r="G29" s="317">
        <v>1084264.2347403616</v>
      </c>
      <c r="H29" s="313">
        <v>85867692.609999999</v>
      </c>
      <c r="I29" s="318"/>
      <c r="J29" s="88" t="s">
        <v>231</v>
      </c>
      <c r="N29" s="80" t="s">
        <v>1591</v>
      </c>
      <c r="O29" s="118">
        <f t="shared" si="0"/>
        <v>0</v>
      </c>
    </row>
    <row r="30" spans="1:79" ht="22.5" x14ac:dyDescent="0.25">
      <c r="A30" s="312">
        <v>17</v>
      </c>
      <c r="B30" s="313" t="s">
        <v>147</v>
      </c>
      <c r="C30" s="314" t="s">
        <v>230</v>
      </c>
      <c r="D30" s="315" t="s">
        <v>148</v>
      </c>
      <c r="E30" s="316"/>
      <c r="F30" s="313" t="s">
        <v>27</v>
      </c>
      <c r="G30" s="317">
        <v>59141.97</v>
      </c>
      <c r="H30" s="313"/>
      <c r="I30" s="318"/>
      <c r="J30" s="88" t="s">
        <v>231</v>
      </c>
      <c r="N30" s="80" t="s">
        <v>1535</v>
      </c>
      <c r="O30" s="118">
        <f t="shared" si="0"/>
        <v>0</v>
      </c>
    </row>
    <row r="31" spans="1:79" x14ac:dyDescent="0.25">
      <c r="A31" s="312">
        <v>18</v>
      </c>
      <c r="B31" s="313" t="s">
        <v>35</v>
      </c>
      <c r="C31" s="314" t="s">
        <v>36</v>
      </c>
      <c r="D31" s="315" t="s">
        <v>37</v>
      </c>
      <c r="E31" s="316"/>
      <c r="F31" s="313" t="s">
        <v>27</v>
      </c>
      <c r="G31" s="317">
        <v>272413.118090934</v>
      </c>
      <c r="H31" s="313">
        <v>21573602.760000002</v>
      </c>
      <c r="I31" s="318"/>
      <c r="J31" s="88" t="s">
        <v>231</v>
      </c>
      <c r="N31" s="80" t="s">
        <v>1607</v>
      </c>
      <c r="O31" s="118">
        <f t="shared" si="0"/>
        <v>0</v>
      </c>
    </row>
    <row r="32" spans="1:79" ht="22.5" x14ac:dyDescent="0.25">
      <c r="A32" s="312">
        <v>19</v>
      </c>
      <c r="B32" s="313" t="s">
        <v>156</v>
      </c>
      <c r="C32" s="314" t="s">
        <v>155</v>
      </c>
      <c r="D32" s="315" t="s">
        <v>157</v>
      </c>
      <c r="E32" s="316"/>
      <c r="F32" s="313" t="s">
        <v>27</v>
      </c>
      <c r="G32" s="317">
        <v>53104.710850939504</v>
      </c>
      <c r="H32" s="313">
        <v>4205597.53</v>
      </c>
      <c r="I32" s="318"/>
      <c r="J32" s="88" t="s">
        <v>231</v>
      </c>
      <c r="N32" s="80" t="s">
        <v>1559</v>
      </c>
      <c r="O32" s="118">
        <f t="shared" si="0"/>
        <v>0</v>
      </c>
    </row>
    <row r="33" spans="1:79" x14ac:dyDescent="0.25">
      <c r="A33" s="312">
        <v>20</v>
      </c>
      <c r="B33" s="313" t="s">
        <v>150</v>
      </c>
      <c r="C33" s="314" t="s">
        <v>149</v>
      </c>
      <c r="D33" s="315" t="s">
        <v>151</v>
      </c>
      <c r="E33" s="316"/>
      <c r="F33" s="313" t="s">
        <v>27</v>
      </c>
      <c r="G33" s="317">
        <v>3314180.72</v>
      </c>
      <c r="H33" s="313"/>
      <c r="I33" s="318"/>
      <c r="J33" s="88" t="s">
        <v>231</v>
      </c>
      <c r="N33" s="80" t="s">
        <v>1555</v>
      </c>
      <c r="O33" s="118">
        <f t="shared" si="0"/>
        <v>0</v>
      </c>
    </row>
    <row r="34" spans="1:79" x14ac:dyDescent="0.25">
      <c r="A34" s="312">
        <v>21</v>
      </c>
      <c r="B34" s="313" t="s">
        <v>131</v>
      </c>
      <c r="C34" s="314" t="s">
        <v>129</v>
      </c>
      <c r="D34" s="315" t="s">
        <v>130</v>
      </c>
      <c r="E34" s="316"/>
      <c r="F34" s="313" t="s">
        <v>27</v>
      </c>
      <c r="G34" s="317">
        <v>3539190.87</v>
      </c>
      <c r="H34" s="313"/>
      <c r="I34" s="318"/>
      <c r="J34" s="77" t="s">
        <v>231</v>
      </c>
      <c r="K34" s="95"/>
      <c r="L34" s="95"/>
      <c r="M34" s="73"/>
      <c r="N34" s="80" t="s">
        <v>606</v>
      </c>
      <c r="O34" s="118">
        <f t="shared" si="0"/>
        <v>1</v>
      </c>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c r="BO34" s="73"/>
      <c r="BP34" s="73"/>
      <c r="BQ34" s="73"/>
      <c r="BR34" s="73"/>
      <c r="BS34" s="73"/>
      <c r="BT34" s="73"/>
      <c r="BU34" s="73"/>
      <c r="BV34" s="73"/>
      <c r="BW34" s="73"/>
      <c r="BX34" s="73"/>
      <c r="BY34" s="73"/>
      <c r="BZ34" s="73"/>
      <c r="CA34" s="73"/>
    </row>
    <row r="35" spans="1:79" x14ac:dyDescent="0.25">
      <c r="A35" s="312">
        <v>22</v>
      </c>
      <c r="B35" s="313" t="s">
        <v>127</v>
      </c>
      <c r="C35" s="314" t="s">
        <v>126</v>
      </c>
      <c r="D35" s="315" t="s">
        <v>128</v>
      </c>
      <c r="E35" s="316"/>
      <c r="F35" s="313" t="s">
        <v>27</v>
      </c>
      <c r="G35" s="317">
        <v>108128.1</v>
      </c>
      <c r="H35" s="313"/>
      <c r="I35" s="318"/>
      <c r="J35" s="88" t="s">
        <v>231</v>
      </c>
      <c r="N35" s="80" t="s">
        <v>1553</v>
      </c>
      <c r="O35" s="118">
        <f t="shared" si="0"/>
        <v>0</v>
      </c>
    </row>
    <row r="36" spans="1:79" x14ac:dyDescent="0.25">
      <c r="A36" s="312">
        <v>23</v>
      </c>
      <c r="B36" s="313" t="s">
        <v>71</v>
      </c>
      <c r="C36" s="314" t="s">
        <v>70</v>
      </c>
      <c r="D36" s="315" t="s">
        <v>72</v>
      </c>
      <c r="E36" s="316"/>
      <c r="F36" s="313" t="s">
        <v>27</v>
      </c>
      <c r="G36" s="317">
        <v>1314489.2617979955</v>
      </c>
      <c r="H36" s="313">
        <v>104100233.37</v>
      </c>
      <c r="I36" s="318"/>
      <c r="J36" s="88" t="s">
        <v>231</v>
      </c>
      <c r="N36" s="133" t="s">
        <v>1505</v>
      </c>
      <c r="O36" s="118">
        <f t="shared" si="0"/>
        <v>0</v>
      </c>
    </row>
    <row r="37" spans="1:79" ht="22.5" x14ac:dyDescent="0.25">
      <c r="A37" s="312">
        <v>24</v>
      </c>
      <c r="B37" s="313" t="s">
        <v>88</v>
      </c>
      <c r="C37" s="314" t="s">
        <v>87</v>
      </c>
      <c r="D37" s="315" t="s">
        <v>86</v>
      </c>
      <c r="E37" s="316"/>
      <c r="F37" s="313" t="s">
        <v>27</v>
      </c>
      <c r="G37" s="317">
        <v>2157198.4900000002</v>
      </c>
      <c r="H37" s="313"/>
      <c r="I37" s="318"/>
      <c r="J37" s="88" t="s">
        <v>231</v>
      </c>
      <c r="N37" s="80" t="s">
        <v>1509</v>
      </c>
      <c r="O37" s="118">
        <f t="shared" si="0"/>
        <v>0</v>
      </c>
    </row>
    <row r="38" spans="1:79" x14ac:dyDescent="0.25">
      <c r="A38" s="312">
        <v>25</v>
      </c>
      <c r="B38" s="313" t="s">
        <v>93</v>
      </c>
      <c r="C38" s="314" t="s">
        <v>92</v>
      </c>
      <c r="D38" s="315" t="s">
        <v>94</v>
      </c>
      <c r="E38" s="316"/>
      <c r="F38" s="313" t="s">
        <v>27</v>
      </c>
      <c r="G38" s="317">
        <v>602177.5787984475</v>
      </c>
      <c r="H38" s="313">
        <v>47689112.649999999</v>
      </c>
      <c r="I38" s="318"/>
      <c r="J38" s="88" t="s">
        <v>232</v>
      </c>
      <c r="N38" s="80" t="s">
        <v>1646</v>
      </c>
      <c r="O38" s="118">
        <f t="shared" si="0"/>
        <v>0</v>
      </c>
    </row>
    <row r="39" spans="1:79" x14ac:dyDescent="0.25">
      <c r="A39" s="312">
        <v>26</v>
      </c>
      <c r="B39" s="313" t="s">
        <v>111</v>
      </c>
      <c r="C39" s="314" t="s">
        <v>110</v>
      </c>
      <c r="D39" s="315" t="s">
        <v>112</v>
      </c>
      <c r="E39" s="316"/>
      <c r="F39" s="313" t="s">
        <v>27</v>
      </c>
      <c r="G39" s="317">
        <v>1987176.8936745271</v>
      </c>
      <c r="H39" s="313">
        <v>157373349.78</v>
      </c>
      <c r="I39" s="318"/>
      <c r="J39" s="88" t="s">
        <v>232</v>
      </c>
      <c r="N39" s="80" t="s">
        <v>1490</v>
      </c>
      <c r="O39" s="118">
        <f t="shared" si="0"/>
        <v>0</v>
      </c>
    </row>
    <row r="40" spans="1:79" x14ac:dyDescent="0.25">
      <c r="A40" s="312">
        <v>27</v>
      </c>
      <c r="B40" s="313" t="s">
        <v>116</v>
      </c>
      <c r="C40" s="314" t="s">
        <v>124</v>
      </c>
      <c r="D40" s="315" t="s">
        <v>125</v>
      </c>
      <c r="E40" s="316"/>
      <c r="F40" s="313" t="s">
        <v>27</v>
      </c>
      <c r="G40" s="317">
        <v>76128.7793738115</v>
      </c>
      <c r="H40" s="313">
        <v>6028975.6100000003</v>
      </c>
      <c r="I40" s="318"/>
      <c r="J40" s="88" t="s">
        <v>232</v>
      </c>
      <c r="N40" s="80" t="s">
        <v>2297</v>
      </c>
      <c r="O40" s="118">
        <f t="shared" si="0"/>
        <v>0</v>
      </c>
    </row>
    <row r="41" spans="1:79" ht="22.5" x14ac:dyDescent="0.25">
      <c r="A41" s="312">
        <v>28</v>
      </c>
      <c r="B41" s="313" t="s">
        <v>85</v>
      </c>
      <c r="C41" s="314" t="s">
        <v>83</v>
      </c>
      <c r="D41" s="315" t="s">
        <v>84</v>
      </c>
      <c r="E41" s="316"/>
      <c r="F41" s="313" t="s">
        <v>27</v>
      </c>
      <c r="G41" s="317">
        <v>242286.51066397948</v>
      </c>
      <c r="H41" s="313">
        <v>19187743.129999999</v>
      </c>
      <c r="I41" s="318"/>
      <c r="J41" s="88" t="s">
        <v>232</v>
      </c>
      <c r="N41" s="80" t="s">
        <v>1615</v>
      </c>
      <c r="O41" s="118">
        <f t="shared" si="0"/>
        <v>0</v>
      </c>
    </row>
    <row r="42" spans="1:79" x14ac:dyDescent="0.25">
      <c r="A42" s="312">
        <v>29</v>
      </c>
      <c r="B42" s="313" t="s">
        <v>163</v>
      </c>
      <c r="C42" s="314" t="s">
        <v>161</v>
      </c>
      <c r="D42" s="315" t="s">
        <v>162</v>
      </c>
      <c r="E42" s="316"/>
      <c r="F42" s="313" t="s">
        <v>27</v>
      </c>
      <c r="G42" s="317">
        <v>54964.75</v>
      </c>
      <c r="H42" s="313"/>
      <c r="I42" s="318"/>
      <c r="J42" s="88" t="s">
        <v>232</v>
      </c>
      <c r="N42" s="80" t="s">
        <v>1441</v>
      </c>
      <c r="O42" s="118">
        <f t="shared" si="0"/>
        <v>0</v>
      </c>
    </row>
    <row r="43" spans="1:79" x14ac:dyDescent="0.25">
      <c r="A43" s="312">
        <v>30</v>
      </c>
      <c r="B43" s="313" t="s">
        <v>189</v>
      </c>
      <c r="C43" s="314" t="s">
        <v>188</v>
      </c>
      <c r="D43" s="315" t="s">
        <v>190</v>
      </c>
      <c r="E43" s="316"/>
      <c r="F43" s="313" t="s">
        <v>27</v>
      </c>
      <c r="G43" s="317">
        <v>185424.01793165848</v>
      </c>
      <c r="H43" s="313">
        <v>14684550.189999999</v>
      </c>
      <c r="I43" s="318"/>
      <c r="J43" s="88" t="s">
        <v>232</v>
      </c>
      <c r="N43" s="80" t="s">
        <v>1467</v>
      </c>
      <c r="O43" s="118">
        <f t="shared" si="0"/>
        <v>0</v>
      </c>
    </row>
    <row r="44" spans="1:79" ht="22.5" x14ac:dyDescent="0.25">
      <c r="A44" s="312">
        <v>31</v>
      </c>
      <c r="B44" s="313" t="s">
        <v>89</v>
      </c>
      <c r="C44" s="314" t="s">
        <v>90</v>
      </c>
      <c r="D44" s="315" t="s">
        <v>91</v>
      </c>
      <c r="E44" s="316"/>
      <c r="F44" s="313" t="s">
        <v>27</v>
      </c>
      <c r="G44" s="317">
        <v>974287.49</v>
      </c>
      <c r="H44" s="313"/>
      <c r="I44" s="318"/>
      <c r="J44" s="88" t="s">
        <v>232</v>
      </c>
      <c r="N44" s="80" t="s">
        <v>964</v>
      </c>
      <c r="O44" s="118">
        <f t="shared" si="0"/>
        <v>0</v>
      </c>
    </row>
    <row r="45" spans="1:79" x14ac:dyDescent="0.25">
      <c r="A45" s="312">
        <v>32</v>
      </c>
      <c r="B45" s="313" t="s">
        <v>75</v>
      </c>
      <c r="C45" s="314" t="s">
        <v>74</v>
      </c>
      <c r="D45" s="315" t="s">
        <v>76</v>
      </c>
      <c r="E45" s="316"/>
      <c r="F45" s="313" t="s">
        <v>27</v>
      </c>
      <c r="G45" s="317">
        <v>205952.00763334802</v>
      </c>
      <c r="H45" s="313">
        <v>16310252.720000001</v>
      </c>
      <c r="I45" s="318"/>
      <c r="J45" s="88" t="s">
        <v>232</v>
      </c>
      <c r="N45" s="80" t="s">
        <v>1626</v>
      </c>
      <c r="O45" s="118">
        <f t="shared" ref="O45:O70" si="1">COUNTIF($C$14:$C$422,N45)</f>
        <v>0</v>
      </c>
    </row>
    <row r="46" spans="1:79" x14ac:dyDescent="0.25">
      <c r="A46" s="312">
        <v>33</v>
      </c>
      <c r="B46" s="313" t="s">
        <v>73</v>
      </c>
      <c r="C46" s="314" t="s">
        <v>95</v>
      </c>
      <c r="D46" s="315" t="s">
        <v>96</v>
      </c>
      <c r="E46" s="316"/>
      <c r="F46" s="313" t="s">
        <v>27</v>
      </c>
      <c r="G46" s="317">
        <v>51030.408639830996</v>
      </c>
      <c r="H46" s="313">
        <v>4041324.34</v>
      </c>
      <c r="I46" s="318"/>
      <c r="J46" s="88" t="s">
        <v>232</v>
      </c>
      <c r="N46" s="313" t="s">
        <v>1536</v>
      </c>
      <c r="O46" s="118">
        <f t="shared" si="1"/>
        <v>0</v>
      </c>
    </row>
    <row r="47" spans="1:79" x14ac:dyDescent="0.25">
      <c r="A47" s="312">
        <v>34</v>
      </c>
      <c r="B47" s="313" t="s">
        <v>208</v>
      </c>
      <c r="C47" s="314" t="s">
        <v>207</v>
      </c>
      <c r="D47" s="315" t="s">
        <v>209</v>
      </c>
      <c r="E47" s="316"/>
      <c r="F47" s="313" t="s">
        <v>27</v>
      </c>
      <c r="G47" s="317">
        <v>56895.58</v>
      </c>
      <c r="H47" s="313"/>
      <c r="I47" s="318"/>
      <c r="J47" s="88" t="s">
        <v>232</v>
      </c>
      <c r="N47" s="313" t="s">
        <v>1527</v>
      </c>
      <c r="O47" s="118">
        <f t="shared" si="1"/>
        <v>0</v>
      </c>
    </row>
    <row r="48" spans="1:79" x14ac:dyDescent="0.25">
      <c r="A48" s="312">
        <v>35</v>
      </c>
      <c r="B48" s="313" t="s">
        <v>79</v>
      </c>
      <c r="C48" s="314" t="s">
        <v>78</v>
      </c>
      <c r="D48" s="315" t="s">
        <v>77</v>
      </c>
      <c r="E48" s="316"/>
      <c r="F48" s="313" t="s">
        <v>27</v>
      </c>
      <c r="G48" s="317">
        <v>1081059.1499999999</v>
      </c>
      <c r="H48" s="313"/>
      <c r="I48" s="318"/>
      <c r="J48" s="88" t="s">
        <v>232</v>
      </c>
      <c r="N48" s="313" t="s">
        <v>1447</v>
      </c>
      <c r="O48" s="118">
        <f t="shared" si="1"/>
        <v>0</v>
      </c>
    </row>
    <row r="49" spans="1:15" x14ac:dyDescent="0.25">
      <c r="A49" s="312">
        <v>36</v>
      </c>
      <c r="B49" s="313" t="s">
        <v>105</v>
      </c>
      <c r="C49" s="314" t="s">
        <v>104</v>
      </c>
      <c r="D49" s="315" t="s">
        <v>106</v>
      </c>
      <c r="E49" s="316"/>
      <c r="F49" s="313" t="s">
        <v>27</v>
      </c>
      <c r="G49" s="317">
        <v>631705.21155666304</v>
      </c>
      <c r="H49" s="313">
        <v>50027536.82</v>
      </c>
      <c r="I49" s="318"/>
      <c r="J49" s="88" t="s">
        <v>232</v>
      </c>
      <c r="N49" s="313" t="s">
        <v>1427</v>
      </c>
      <c r="O49" s="118">
        <f t="shared" si="1"/>
        <v>0</v>
      </c>
    </row>
    <row r="50" spans="1:15" x14ac:dyDescent="0.25">
      <c r="A50" s="312">
        <v>37</v>
      </c>
      <c r="B50" s="313" t="s">
        <v>98</v>
      </c>
      <c r="C50" s="314" t="s">
        <v>97</v>
      </c>
      <c r="D50" s="315" t="s">
        <v>99</v>
      </c>
      <c r="E50" s="316"/>
      <c r="F50" s="313" t="s">
        <v>27</v>
      </c>
      <c r="G50" s="317">
        <v>593706.38638892397</v>
      </c>
      <c r="H50" s="313">
        <v>47018241.359999999</v>
      </c>
      <c r="I50" s="318"/>
      <c r="J50" s="88" t="s">
        <v>232</v>
      </c>
      <c r="N50" s="313" t="s">
        <v>1496</v>
      </c>
      <c r="O50" s="118">
        <f t="shared" si="1"/>
        <v>0</v>
      </c>
    </row>
    <row r="51" spans="1:15" x14ac:dyDescent="0.25">
      <c r="A51" s="312">
        <v>38</v>
      </c>
      <c r="B51" s="313" t="s">
        <v>223</v>
      </c>
      <c r="C51" s="314" t="s">
        <v>222</v>
      </c>
      <c r="D51" s="315" t="s">
        <v>224</v>
      </c>
      <c r="E51" s="316"/>
      <c r="F51" s="313" t="s">
        <v>27</v>
      </c>
      <c r="G51" s="317">
        <v>356753.96</v>
      </c>
      <c r="H51" s="313"/>
      <c r="I51" s="318"/>
      <c r="J51" s="88" t="s">
        <v>232</v>
      </c>
      <c r="N51" s="313" t="s">
        <v>321</v>
      </c>
      <c r="O51" s="118">
        <f t="shared" si="1"/>
        <v>1</v>
      </c>
    </row>
    <row r="52" spans="1:15" ht="22.5" x14ac:dyDescent="0.25">
      <c r="A52" s="312">
        <v>39</v>
      </c>
      <c r="B52" s="313" t="s">
        <v>172</v>
      </c>
      <c r="C52" s="314" t="s">
        <v>170</v>
      </c>
      <c r="D52" s="315" t="s">
        <v>171</v>
      </c>
      <c r="E52" s="316"/>
      <c r="F52" s="313" t="s">
        <v>27</v>
      </c>
      <c r="G52" s="317">
        <v>243704.90945820304</v>
      </c>
      <c r="H52" s="313">
        <v>19300072.420000002</v>
      </c>
      <c r="I52" s="318"/>
      <c r="J52" s="88" t="s">
        <v>232</v>
      </c>
      <c r="N52" s="313" t="s">
        <v>1541</v>
      </c>
      <c r="O52" s="118">
        <f t="shared" si="1"/>
        <v>0</v>
      </c>
    </row>
    <row r="53" spans="1:15" ht="22.5" x14ac:dyDescent="0.25">
      <c r="A53" s="312">
        <v>40</v>
      </c>
      <c r="B53" s="313" t="s">
        <v>165</v>
      </c>
      <c r="C53" s="314" t="s">
        <v>164</v>
      </c>
      <c r="D53" s="315" t="s">
        <v>166</v>
      </c>
      <c r="E53" s="316"/>
      <c r="F53" s="313" t="s">
        <v>27</v>
      </c>
      <c r="G53" s="317">
        <v>449759.27175927901</v>
      </c>
      <c r="H53" s="313">
        <v>35618431.060000002</v>
      </c>
      <c r="I53" s="318"/>
      <c r="J53" s="88" t="s">
        <v>232</v>
      </c>
      <c r="N53" s="313" t="s">
        <v>1473</v>
      </c>
      <c r="O53" s="118">
        <f t="shared" si="1"/>
        <v>0</v>
      </c>
    </row>
    <row r="54" spans="1:15" x14ac:dyDescent="0.25">
      <c r="A54" s="312">
        <v>41</v>
      </c>
      <c r="B54" s="313" t="s">
        <v>201</v>
      </c>
      <c r="C54" s="314" t="s">
        <v>200</v>
      </c>
      <c r="D54" s="315" t="s">
        <v>202</v>
      </c>
      <c r="E54" s="316"/>
      <c r="F54" s="313" t="s">
        <v>27</v>
      </c>
      <c r="G54" s="317">
        <v>258349.17</v>
      </c>
      <c r="H54" s="313"/>
      <c r="I54" s="318"/>
      <c r="J54" s="88" t="s">
        <v>232</v>
      </c>
      <c r="N54" s="313" t="s">
        <v>1510</v>
      </c>
      <c r="O54" s="118">
        <f t="shared" si="1"/>
        <v>0</v>
      </c>
    </row>
    <row r="55" spans="1:15" x14ac:dyDescent="0.25">
      <c r="A55" s="312">
        <v>42</v>
      </c>
      <c r="B55" s="313" t="s">
        <v>226</v>
      </c>
      <c r="C55" s="314" t="s">
        <v>225</v>
      </c>
      <c r="D55" s="315" t="s">
        <v>227</v>
      </c>
      <c r="E55" s="316"/>
      <c r="F55" s="313" t="s">
        <v>27</v>
      </c>
      <c r="G55" s="317">
        <v>66550.726098764993</v>
      </c>
      <c r="H55" s="313">
        <v>5270447.0999999996</v>
      </c>
      <c r="I55" s="318"/>
      <c r="J55" s="88" t="s">
        <v>232</v>
      </c>
      <c r="N55" s="313" t="s">
        <v>1533</v>
      </c>
      <c r="O55" s="118">
        <f t="shared" si="1"/>
        <v>0</v>
      </c>
    </row>
    <row r="56" spans="1:15" x14ac:dyDescent="0.25">
      <c r="A56" s="312">
        <v>43</v>
      </c>
      <c r="B56" s="313" t="s">
        <v>169</v>
      </c>
      <c r="C56" s="314" t="s">
        <v>167</v>
      </c>
      <c r="D56" s="315" t="s">
        <v>168</v>
      </c>
      <c r="E56" s="316"/>
      <c r="F56" s="313" t="s">
        <v>27</v>
      </c>
      <c r="G56" s="317">
        <v>445608.99221934302</v>
      </c>
      <c r="H56" s="313">
        <v>35289752.020000003</v>
      </c>
      <c r="I56" s="318"/>
      <c r="J56" s="88" t="s">
        <v>232</v>
      </c>
      <c r="N56" s="313" t="s">
        <v>414</v>
      </c>
      <c r="O56" s="118">
        <f t="shared" si="1"/>
        <v>1</v>
      </c>
    </row>
    <row r="57" spans="1:15" x14ac:dyDescent="0.25">
      <c r="A57" s="312">
        <v>44</v>
      </c>
      <c r="B57" s="313" t="s">
        <v>192</v>
      </c>
      <c r="C57" s="319" t="s">
        <v>191</v>
      </c>
      <c r="D57" s="315" t="s">
        <v>193</v>
      </c>
      <c r="E57" s="316"/>
      <c r="F57" s="313" t="s">
        <v>27</v>
      </c>
      <c r="G57" s="317">
        <v>118217.89</v>
      </c>
      <c r="H57" s="313"/>
      <c r="I57" s="318"/>
      <c r="J57" s="88" t="s">
        <v>232</v>
      </c>
      <c r="N57" s="313" t="s">
        <v>1459</v>
      </c>
      <c r="O57" s="118">
        <f t="shared" si="1"/>
        <v>0</v>
      </c>
    </row>
    <row r="58" spans="1:15" x14ac:dyDescent="0.25">
      <c r="A58" s="312">
        <v>45</v>
      </c>
      <c r="B58" s="313" t="s">
        <v>133</v>
      </c>
      <c r="C58" s="314" t="s">
        <v>132</v>
      </c>
      <c r="D58" s="315" t="s">
        <v>134</v>
      </c>
      <c r="E58" s="316"/>
      <c r="F58" s="313" t="s">
        <v>27</v>
      </c>
      <c r="G58" s="317">
        <v>52187.258750674504</v>
      </c>
      <c r="H58" s="313">
        <v>4132940.43</v>
      </c>
      <c r="I58" s="318"/>
      <c r="J58" s="88" t="s">
        <v>232</v>
      </c>
      <c r="N58" s="313" t="s">
        <v>1531</v>
      </c>
      <c r="O58" s="118">
        <f t="shared" si="1"/>
        <v>0</v>
      </c>
    </row>
    <row r="59" spans="1:15" x14ac:dyDescent="0.25">
      <c r="A59" s="312">
        <v>46</v>
      </c>
      <c r="B59" s="313" t="s">
        <v>177</v>
      </c>
      <c r="C59" s="319" t="s">
        <v>175</v>
      </c>
      <c r="D59" s="315" t="s">
        <v>176</v>
      </c>
      <c r="E59" s="316"/>
      <c r="F59" s="313" t="s">
        <v>27</v>
      </c>
      <c r="G59" s="317">
        <v>63320.842805388005</v>
      </c>
      <c r="H59" s="313">
        <v>5014658.32</v>
      </c>
      <c r="I59" s="318"/>
      <c r="J59" s="88" t="s">
        <v>232</v>
      </c>
      <c r="N59" s="313" t="s">
        <v>1456</v>
      </c>
      <c r="O59" s="118">
        <f t="shared" si="1"/>
        <v>0</v>
      </c>
    </row>
    <row r="60" spans="1:15" x14ac:dyDescent="0.25">
      <c r="A60" s="312">
        <v>47</v>
      </c>
      <c r="B60" s="313" t="s">
        <v>182</v>
      </c>
      <c r="C60" s="319" t="s">
        <v>181</v>
      </c>
      <c r="D60" s="315" t="s">
        <v>183</v>
      </c>
      <c r="E60" s="316"/>
      <c r="F60" s="313" t="s">
        <v>27</v>
      </c>
      <c r="G60" s="317">
        <v>129204.18223078649</v>
      </c>
      <c r="H60" s="313">
        <v>10232252.109999999</v>
      </c>
      <c r="I60" s="318"/>
      <c r="J60" s="88" t="s">
        <v>232</v>
      </c>
      <c r="N60" s="313" t="s">
        <v>1462</v>
      </c>
      <c r="O60" s="118">
        <f t="shared" si="1"/>
        <v>0</v>
      </c>
    </row>
    <row r="61" spans="1:15" x14ac:dyDescent="0.25">
      <c r="A61" s="312">
        <v>48</v>
      </c>
      <c r="B61" s="313" t="s">
        <v>204</v>
      </c>
      <c r="C61" s="319" t="s">
        <v>203</v>
      </c>
      <c r="D61" s="315" t="s">
        <v>205</v>
      </c>
      <c r="E61" s="316"/>
      <c r="F61" s="313" t="s">
        <v>27</v>
      </c>
      <c r="G61" s="317">
        <v>275271.14</v>
      </c>
      <c r="H61" s="313"/>
      <c r="I61" s="318"/>
      <c r="J61" s="88" t="s">
        <v>232</v>
      </c>
      <c r="N61" s="313" t="s">
        <v>606</v>
      </c>
      <c r="O61" s="118">
        <f t="shared" si="1"/>
        <v>1</v>
      </c>
    </row>
    <row r="62" spans="1:15" ht="22.5" x14ac:dyDescent="0.25">
      <c r="A62" s="312">
        <v>49</v>
      </c>
      <c r="B62" s="313" t="s">
        <v>154</v>
      </c>
      <c r="C62" s="315" t="s">
        <v>152</v>
      </c>
      <c r="D62" s="315" t="s">
        <v>153</v>
      </c>
      <c r="E62" s="316"/>
      <c r="F62" s="313" t="s">
        <v>27</v>
      </c>
      <c r="G62" s="317">
        <v>2522007.0086915009</v>
      </c>
      <c r="H62" s="313">
        <v>199728918.13999999</v>
      </c>
      <c r="I62" s="318"/>
      <c r="J62" s="88" t="s">
        <v>232</v>
      </c>
      <c r="N62" s="313" t="s">
        <v>1514</v>
      </c>
      <c r="O62" s="118">
        <f t="shared" si="1"/>
        <v>0</v>
      </c>
    </row>
    <row r="63" spans="1:15" ht="22.5" x14ac:dyDescent="0.25">
      <c r="A63" s="312">
        <v>50</v>
      </c>
      <c r="B63" s="313" t="s">
        <v>159</v>
      </c>
      <c r="C63" s="315" t="s">
        <v>158</v>
      </c>
      <c r="D63" s="315" t="s">
        <v>160</v>
      </c>
      <c r="E63" s="316"/>
      <c r="F63" s="313" t="s">
        <v>27</v>
      </c>
      <c r="G63" s="317">
        <v>75020.215737111008</v>
      </c>
      <c r="H63" s="313">
        <v>5941183.54</v>
      </c>
      <c r="I63" s="318"/>
      <c r="J63" s="88" t="s">
        <v>232</v>
      </c>
      <c r="N63" s="313" t="s">
        <v>1494</v>
      </c>
      <c r="O63" s="118">
        <f t="shared" si="1"/>
        <v>0</v>
      </c>
    </row>
    <row r="64" spans="1:15" ht="22.5" x14ac:dyDescent="0.25">
      <c r="A64" s="312">
        <v>51</v>
      </c>
      <c r="B64" s="313" t="s">
        <v>220</v>
      </c>
      <c r="C64" s="315" t="s">
        <v>219</v>
      </c>
      <c r="D64" s="315" t="s">
        <v>221</v>
      </c>
      <c r="E64" s="316"/>
      <c r="F64" s="313" t="s">
        <v>27</v>
      </c>
      <c r="G64" s="317">
        <v>77247.487157736003</v>
      </c>
      <c r="H64" s="313">
        <v>6117571.04</v>
      </c>
      <c r="I64" s="318"/>
      <c r="J64" s="88" t="s">
        <v>232</v>
      </c>
      <c r="N64" s="313" t="s">
        <v>1495</v>
      </c>
      <c r="O64" s="118">
        <f t="shared" si="1"/>
        <v>0</v>
      </c>
    </row>
    <row r="65" spans="1:79" x14ac:dyDescent="0.25">
      <c r="A65" s="312">
        <v>52</v>
      </c>
      <c r="B65" s="313" t="s">
        <v>119</v>
      </c>
      <c r="C65" s="314" t="s">
        <v>118</v>
      </c>
      <c r="D65" s="315" t="s">
        <v>120</v>
      </c>
      <c r="E65" s="316"/>
      <c r="F65" s="313" t="s">
        <v>27</v>
      </c>
      <c r="G65" s="317">
        <v>336897.82</v>
      </c>
      <c r="H65" s="313"/>
      <c r="I65" s="318"/>
      <c r="J65" s="88" t="s">
        <v>232</v>
      </c>
      <c r="N65" s="320"/>
      <c r="O65" s="118">
        <f t="shared" si="1"/>
        <v>0</v>
      </c>
    </row>
    <row r="66" spans="1:79" x14ac:dyDescent="0.25">
      <c r="A66" s="312">
        <v>53</v>
      </c>
      <c r="B66" s="313" t="s">
        <v>122</v>
      </c>
      <c r="C66" s="314" t="s">
        <v>121</v>
      </c>
      <c r="D66" s="315" t="s">
        <v>123</v>
      </c>
      <c r="E66" s="316"/>
      <c r="F66" s="313" t="s">
        <v>27</v>
      </c>
      <c r="G66" s="317">
        <v>51006.707605552503</v>
      </c>
      <c r="H66" s="313">
        <f>3394662.33+134240.06+510544.96</f>
        <v>4039447.35</v>
      </c>
      <c r="I66" s="318"/>
      <c r="J66" s="88" t="s">
        <v>232</v>
      </c>
      <c r="N66" s="320"/>
      <c r="O66" s="118">
        <f t="shared" si="1"/>
        <v>0</v>
      </c>
    </row>
    <row r="67" spans="1:79" x14ac:dyDescent="0.25">
      <c r="A67" s="312">
        <v>54</v>
      </c>
      <c r="B67" s="313" t="s">
        <v>51</v>
      </c>
      <c r="C67" s="314" t="s">
        <v>52</v>
      </c>
      <c r="D67" s="315" t="s">
        <v>50</v>
      </c>
      <c r="E67" s="316"/>
      <c r="F67" s="313" t="s">
        <v>27</v>
      </c>
      <c r="G67" s="317">
        <v>144830.87</v>
      </c>
      <c r="H67" s="313"/>
      <c r="I67" s="318"/>
      <c r="J67" s="88" t="s">
        <v>232</v>
      </c>
      <c r="N67" s="320"/>
      <c r="O67" s="118">
        <f t="shared" si="1"/>
        <v>0</v>
      </c>
    </row>
    <row r="68" spans="1:79" s="487" customFormat="1" x14ac:dyDescent="0.25">
      <c r="A68" s="312">
        <v>55</v>
      </c>
      <c r="B68" s="313" t="s">
        <v>346</v>
      </c>
      <c r="C68" s="314" t="s">
        <v>345</v>
      </c>
      <c r="D68" s="315" t="s">
        <v>347</v>
      </c>
      <c r="E68" s="316"/>
      <c r="F68" s="321" t="s">
        <v>187</v>
      </c>
      <c r="G68" s="317">
        <v>713675.35</v>
      </c>
      <c r="H68" s="313"/>
      <c r="I68" s="318"/>
      <c r="J68" s="88" t="s">
        <v>470</v>
      </c>
      <c r="K68" s="112"/>
      <c r="L68" s="112"/>
      <c r="M68" s="112"/>
      <c r="N68" s="320"/>
      <c r="O68" s="118">
        <f t="shared" si="1"/>
        <v>0</v>
      </c>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c r="CA68" s="76"/>
    </row>
    <row r="69" spans="1:79" s="487" customFormat="1" ht="22.5" x14ac:dyDescent="0.25">
      <c r="A69" s="312">
        <v>56</v>
      </c>
      <c r="B69" s="313" t="s">
        <v>275</v>
      </c>
      <c r="C69" s="315" t="s">
        <v>273</v>
      </c>
      <c r="D69" s="315" t="s">
        <v>274</v>
      </c>
      <c r="E69" s="316"/>
      <c r="F69" s="313" t="s">
        <v>239</v>
      </c>
      <c r="G69" s="317">
        <v>28325.59</v>
      </c>
      <c r="H69" s="313"/>
      <c r="I69" s="318"/>
      <c r="J69" s="88" t="s">
        <v>470</v>
      </c>
      <c r="K69" s="112"/>
      <c r="L69" s="112"/>
      <c r="M69" s="112"/>
      <c r="N69" s="320"/>
      <c r="O69" s="118">
        <f t="shared" si="1"/>
        <v>0</v>
      </c>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c r="CA69" s="76"/>
    </row>
    <row r="70" spans="1:79" s="487" customFormat="1" ht="22.5" x14ac:dyDescent="0.25">
      <c r="A70" s="312">
        <v>57</v>
      </c>
      <c r="B70" s="313" t="s">
        <v>299</v>
      </c>
      <c r="C70" s="315" t="s">
        <v>297</v>
      </c>
      <c r="D70" s="315" t="s">
        <v>298</v>
      </c>
      <c r="E70" s="316"/>
      <c r="F70" s="313" t="s">
        <v>239</v>
      </c>
      <c r="G70" s="317">
        <v>24725.4</v>
      </c>
      <c r="H70" s="313">
        <v>1954779.5</v>
      </c>
      <c r="I70" s="318"/>
      <c r="J70" s="88" t="s">
        <v>470</v>
      </c>
      <c r="K70" s="112"/>
      <c r="L70" s="112"/>
      <c r="M70" s="112"/>
      <c r="N70" s="322"/>
      <c r="O70" s="118">
        <f t="shared" si="1"/>
        <v>0</v>
      </c>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c r="BS70" s="76"/>
      <c r="BT70" s="76"/>
      <c r="BU70" s="76"/>
      <c r="BV70" s="76"/>
      <c r="BW70" s="76"/>
      <c r="BX70" s="76"/>
      <c r="BY70" s="76"/>
      <c r="BZ70" s="76"/>
      <c r="CA70" s="76"/>
    </row>
    <row r="71" spans="1:79" s="487" customFormat="1" ht="22.5" x14ac:dyDescent="0.25">
      <c r="A71" s="312">
        <v>58</v>
      </c>
      <c r="B71" s="313" t="s">
        <v>433</v>
      </c>
      <c r="C71" s="315" t="s">
        <v>197</v>
      </c>
      <c r="D71" s="315" t="s">
        <v>432</v>
      </c>
      <c r="E71" s="316"/>
      <c r="F71" s="313" t="s">
        <v>239</v>
      </c>
      <c r="G71" s="317">
        <v>40427.410000000003</v>
      </c>
      <c r="H71" s="313"/>
      <c r="I71" s="318"/>
      <c r="J71" s="88" t="s">
        <v>470</v>
      </c>
      <c r="K71" s="112"/>
      <c r="L71" s="112"/>
      <c r="M71" s="112"/>
      <c r="N71" s="313"/>
      <c r="O71" s="118">
        <f t="shared" ref="O71:O80" si="2">COUNTIF($C$14:$C$281,N71)</f>
        <v>0</v>
      </c>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c r="CA71" s="76"/>
    </row>
    <row r="72" spans="1:79" s="487" customFormat="1" ht="22.5" x14ac:dyDescent="0.25">
      <c r="A72" s="312">
        <v>59</v>
      </c>
      <c r="B72" s="313" t="s">
        <v>365</v>
      </c>
      <c r="C72" s="315" t="s">
        <v>363</v>
      </c>
      <c r="D72" s="315" t="s">
        <v>364</v>
      </c>
      <c r="E72" s="316"/>
      <c r="F72" s="313" t="s">
        <v>239</v>
      </c>
      <c r="G72" s="317">
        <v>17342.009999999998</v>
      </c>
      <c r="H72" s="313"/>
      <c r="I72" s="318"/>
      <c r="J72" s="88" t="s">
        <v>470</v>
      </c>
      <c r="K72" s="112"/>
      <c r="L72" s="112"/>
      <c r="M72" s="112"/>
      <c r="N72" s="313"/>
      <c r="O72" s="118">
        <f t="shared" si="2"/>
        <v>0</v>
      </c>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c r="CA72" s="76"/>
    </row>
    <row r="73" spans="1:79" s="487" customFormat="1" ht="22.5" x14ac:dyDescent="0.25">
      <c r="A73" s="312">
        <v>60</v>
      </c>
      <c r="B73" s="313" t="s">
        <v>310</v>
      </c>
      <c r="C73" s="315" t="s">
        <v>309</v>
      </c>
      <c r="D73" s="315" t="s">
        <v>311</v>
      </c>
      <c r="E73" s="316"/>
      <c r="F73" s="313" t="s">
        <v>239</v>
      </c>
      <c r="G73" s="317">
        <v>31969.29</v>
      </c>
      <c r="H73" s="313">
        <v>2544867.7200000002</v>
      </c>
      <c r="I73" s="318"/>
      <c r="J73" s="88" t="s">
        <v>470</v>
      </c>
      <c r="K73" s="112"/>
      <c r="L73" s="112"/>
      <c r="M73" s="112"/>
      <c r="N73" s="313"/>
      <c r="O73" s="118">
        <f t="shared" si="2"/>
        <v>0</v>
      </c>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c r="CA73" s="76"/>
    </row>
    <row r="74" spans="1:79" s="487" customFormat="1" ht="22.5" x14ac:dyDescent="0.25">
      <c r="A74" s="312">
        <v>61</v>
      </c>
      <c r="B74" s="313" t="s">
        <v>370</v>
      </c>
      <c r="C74" s="315" t="s">
        <v>369</v>
      </c>
      <c r="D74" s="315" t="s">
        <v>371</v>
      </c>
      <c r="E74" s="316"/>
      <c r="F74" s="313" t="s">
        <v>239</v>
      </c>
      <c r="G74" s="317">
        <v>16548.349999999999</v>
      </c>
      <c r="H74" s="313"/>
      <c r="I74" s="318"/>
      <c r="J74" s="88" t="s">
        <v>470</v>
      </c>
      <c r="K74" s="112"/>
      <c r="L74" s="112"/>
      <c r="M74" s="112"/>
      <c r="N74" s="313"/>
      <c r="O74" s="118">
        <f t="shared" si="2"/>
        <v>0</v>
      </c>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c r="CA74" s="76"/>
    </row>
    <row r="75" spans="1:79" s="487" customFormat="1" ht="22.5" x14ac:dyDescent="0.25">
      <c r="A75" s="312">
        <v>62</v>
      </c>
      <c r="B75" s="313" t="s">
        <v>410</v>
      </c>
      <c r="C75" s="315" t="s">
        <v>408</v>
      </c>
      <c r="D75" s="315" t="s">
        <v>409</v>
      </c>
      <c r="E75" s="316"/>
      <c r="F75" s="313" t="s">
        <v>239</v>
      </c>
      <c r="G75" s="317">
        <v>30738.54</v>
      </c>
      <c r="H75" s="313"/>
      <c r="I75" s="318"/>
      <c r="J75" s="88" t="s">
        <v>470</v>
      </c>
      <c r="K75" s="112"/>
      <c r="L75" s="112"/>
      <c r="M75" s="112"/>
      <c r="N75" s="313"/>
      <c r="O75" s="118">
        <f t="shared" si="2"/>
        <v>0</v>
      </c>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c r="CA75" s="76"/>
    </row>
    <row r="76" spans="1:79" s="487" customFormat="1" ht="22.5" x14ac:dyDescent="0.25">
      <c r="A76" s="312">
        <v>63</v>
      </c>
      <c r="B76" s="313" t="s">
        <v>308</v>
      </c>
      <c r="C76" s="315" t="s">
        <v>306</v>
      </c>
      <c r="D76" s="315" t="s">
        <v>307</v>
      </c>
      <c r="E76" s="316"/>
      <c r="F76" s="313" t="s">
        <v>239</v>
      </c>
      <c r="G76" s="317">
        <v>21410.809999999998</v>
      </c>
      <c r="H76" s="313">
        <f>1184274.4+512300.44</f>
        <v>1696574.8399999999</v>
      </c>
      <c r="I76" s="318"/>
      <c r="J76" s="88" t="s">
        <v>470</v>
      </c>
      <c r="K76" s="112"/>
      <c r="L76" s="112"/>
      <c r="M76" s="112"/>
      <c r="N76" s="313"/>
      <c r="O76" s="118">
        <f t="shared" si="2"/>
        <v>0</v>
      </c>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L76" s="76"/>
      <c r="BM76" s="76"/>
      <c r="BN76" s="76"/>
      <c r="BO76" s="76"/>
      <c r="BP76" s="76"/>
      <c r="BQ76" s="76"/>
      <c r="BR76" s="76"/>
      <c r="BS76" s="76"/>
      <c r="BT76" s="76"/>
      <c r="BU76" s="76"/>
      <c r="BV76" s="76"/>
      <c r="BW76" s="76"/>
      <c r="BX76" s="76"/>
      <c r="BY76" s="76"/>
      <c r="BZ76" s="76"/>
      <c r="CA76" s="76"/>
    </row>
    <row r="77" spans="1:79" s="487" customFormat="1" x14ac:dyDescent="0.25">
      <c r="A77" s="312">
        <v>64</v>
      </c>
      <c r="B77" s="313" t="s">
        <v>386</v>
      </c>
      <c r="C77" s="314" t="s">
        <v>384</v>
      </c>
      <c r="D77" s="315" t="s">
        <v>385</v>
      </c>
      <c r="E77" s="316"/>
      <c r="F77" s="313" t="s">
        <v>239</v>
      </c>
      <c r="G77" s="317">
        <v>16442.810000000001</v>
      </c>
      <c r="H77" s="313"/>
      <c r="I77" s="318"/>
      <c r="J77" s="88" t="s">
        <v>470</v>
      </c>
      <c r="K77" s="112"/>
      <c r="L77" s="112"/>
      <c r="M77" s="112"/>
      <c r="N77" s="313"/>
      <c r="O77" s="118">
        <f t="shared" si="2"/>
        <v>0</v>
      </c>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c r="CA77" s="76"/>
    </row>
    <row r="78" spans="1:79" s="487" customFormat="1" ht="22.5" x14ac:dyDescent="0.25">
      <c r="A78" s="312">
        <v>65</v>
      </c>
      <c r="B78" s="313" t="s">
        <v>379</v>
      </c>
      <c r="C78" s="315" t="s">
        <v>378</v>
      </c>
      <c r="D78" s="315" t="s">
        <v>380</v>
      </c>
      <c r="E78" s="316"/>
      <c r="F78" s="313" t="s">
        <v>239</v>
      </c>
      <c r="G78" s="317">
        <v>22576.51</v>
      </c>
      <c r="H78" s="313"/>
      <c r="I78" s="318"/>
      <c r="J78" s="88" t="s">
        <v>470</v>
      </c>
      <c r="K78" s="112"/>
      <c r="L78" s="112"/>
      <c r="M78" s="112"/>
      <c r="N78" s="313"/>
      <c r="O78" s="118">
        <f t="shared" si="2"/>
        <v>0</v>
      </c>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c r="BS78" s="76"/>
      <c r="BT78" s="76"/>
      <c r="BU78" s="76"/>
      <c r="BV78" s="76"/>
      <c r="BW78" s="76"/>
      <c r="BX78" s="76"/>
      <c r="BY78" s="76"/>
      <c r="BZ78" s="76"/>
      <c r="CA78" s="76"/>
    </row>
    <row r="79" spans="1:79" s="487" customFormat="1" ht="22.5" x14ac:dyDescent="0.25">
      <c r="A79" s="312">
        <v>66</v>
      </c>
      <c r="B79" s="313" t="s">
        <v>428</v>
      </c>
      <c r="C79" s="315" t="s">
        <v>426</v>
      </c>
      <c r="D79" s="315" t="s">
        <v>427</v>
      </c>
      <c r="E79" s="316"/>
      <c r="F79" s="313" t="s">
        <v>239</v>
      </c>
      <c r="G79" s="317">
        <v>19192.080000000002</v>
      </c>
      <c r="H79" s="313"/>
      <c r="I79" s="318"/>
      <c r="J79" s="88" t="s">
        <v>470</v>
      </c>
      <c r="K79" s="112"/>
      <c r="L79" s="112"/>
      <c r="M79" s="112"/>
      <c r="N79" s="323"/>
      <c r="O79" s="118">
        <f t="shared" si="2"/>
        <v>0</v>
      </c>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c r="BU79" s="76"/>
      <c r="BV79" s="76"/>
      <c r="BW79" s="76"/>
      <c r="BX79" s="76"/>
      <c r="BY79" s="76"/>
      <c r="BZ79" s="76"/>
      <c r="CA79" s="76"/>
    </row>
    <row r="80" spans="1:79" s="487" customFormat="1" ht="22.5" x14ac:dyDescent="0.25">
      <c r="A80" s="312">
        <v>67</v>
      </c>
      <c r="B80" s="313" t="s">
        <v>316</v>
      </c>
      <c r="C80" s="315" t="s">
        <v>315</v>
      </c>
      <c r="D80" s="315" t="s">
        <v>317</v>
      </c>
      <c r="E80" s="316"/>
      <c r="F80" s="313" t="s">
        <v>239</v>
      </c>
      <c r="G80" s="317">
        <v>48558.82</v>
      </c>
      <c r="H80" s="313">
        <v>3865338.81</v>
      </c>
      <c r="I80" s="318"/>
      <c r="J80" s="88" t="s">
        <v>470</v>
      </c>
      <c r="K80" s="112"/>
      <c r="L80" s="112"/>
      <c r="M80" s="112"/>
      <c r="N80" s="323"/>
      <c r="O80" s="118">
        <f t="shared" si="2"/>
        <v>0</v>
      </c>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c r="BZ80" s="76"/>
      <c r="CA80" s="76"/>
    </row>
    <row r="81" spans="1:79" s="487" customFormat="1" x14ac:dyDescent="0.25">
      <c r="A81" s="312">
        <v>68</v>
      </c>
      <c r="B81" s="313" t="s">
        <v>246</v>
      </c>
      <c r="C81" s="314" t="s">
        <v>244</v>
      </c>
      <c r="D81" s="315" t="s">
        <v>247</v>
      </c>
      <c r="E81" s="316"/>
      <c r="F81" s="313" t="s">
        <v>239</v>
      </c>
      <c r="G81" s="317">
        <v>47604.93</v>
      </c>
      <c r="H81" s="313">
        <v>3788572.22</v>
      </c>
      <c r="I81" s="318"/>
      <c r="J81" s="88" t="s">
        <v>470</v>
      </c>
      <c r="K81" s="112"/>
      <c r="L81" s="112"/>
      <c r="M81" s="112"/>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c r="BL81" s="76"/>
      <c r="BM81" s="76"/>
      <c r="BN81" s="76"/>
      <c r="BO81" s="76"/>
      <c r="BP81" s="76"/>
      <c r="BQ81" s="76"/>
      <c r="BR81" s="76"/>
      <c r="BS81" s="76"/>
      <c r="BT81" s="76"/>
      <c r="BU81" s="76"/>
      <c r="BV81" s="76"/>
      <c r="BW81" s="76"/>
      <c r="BX81" s="76"/>
      <c r="BY81" s="76"/>
      <c r="BZ81" s="76"/>
      <c r="CA81" s="76"/>
    </row>
    <row r="82" spans="1:79" s="487" customFormat="1" x14ac:dyDescent="0.25">
      <c r="A82" s="312">
        <v>69</v>
      </c>
      <c r="B82" s="313" t="s">
        <v>388</v>
      </c>
      <c r="C82" s="314" t="s">
        <v>387</v>
      </c>
      <c r="D82" s="315" t="s">
        <v>389</v>
      </c>
      <c r="E82" s="316"/>
      <c r="F82" s="321" t="s">
        <v>239</v>
      </c>
      <c r="G82" s="317">
        <v>42174.74</v>
      </c>
      <c r="H82" s="313">
        <v>3353496.05</v>
      </c>
      <c r="I82" s="318"/>
      <c r="J82" s="88" t="s">
        <v>470</v>
      </c>
      <c r="K82" s="112"/>
      <c r="L82" s="112"/>
      <c r="M82" s="112"/>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c r="BK82" s="76"/>
      <c r="BL82" s="76"/>
      <c r="BM82" s="76"/>
      <c r="BN82" s="76"/>
      <c r="BO82" s="76"/>
      <c r="BP82" s="76"/>
      <c r="BQ82" s="76"/>
      <c r="BR82" s="76"/>
      <c r="BS82" s="76"/>
      <c r="BT82" s="76"/>
      <c r="BU82" s="76"/>
      <c r="BV82" s="76"/>
      <c r="BW82" s="76"/>
      <c r="BX82" s="76"/>
      <c r="BY82" s="76"/>
      <c r="BZ82" s="76"/>
      <c r="CA82" s="76"/>
    </row>
    <row r="83" spans="1:79" s="487" customFormat="1" x14ac:dyDescent="0.25">
      <c r="A83" s="312">
        <v>70</v>
      </c>
      <c r="B83" s="313" t="s">
        <v>376</v>
      </c>
      <c r="C83" s="314" t="s">
        <v>375</v>
      </c>
      <c r="D83" s="315" t="s">
        <v>377</v>
      </c>
      <c r="E83" s="316"/>
      <c r="F83" s="313" t="s">
        <v>239</v>
      </c>
      <c r="G83" s="317">
        <v>16702.759999999998</v>
      </c>
      <c r="H83" s="313"/>
      <c r="I83" s="318"/>
      <c r="J83" s="88" t="s">
        <v>470</v>
      </c>
      <c r="K83" s="112"/>
      <c r="L83" s="112"/>
      <c r="M83" s="112"/>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c r="BK83" s="76"/>
      <c r="BL83" s="76"/>
      <c r="BM83" s="76"/>
      <c r="BN83" s="76"/>
      <c r="BO83" s="76"/>
      <c r="BP83" s="76"/>
      <c r="BQ83" s="76"/>
      <c r="BR83" s="76"/>
      <c r="BS83" s="76"/>
      <c r="BT83" s="76"/>
      <c r="BU83" s="76"/>
      <c r="BV83" s="76"/>
      <c r="BW83" s="76"/>
      <c r="BX83" s="76"/>
      <c r="BY83" s="76"/>
      <c r="BZ83" s="76"/>
      <c r="CA83" s="76"/>
    </row>
    <row r="84" spans="1:79" s="487" customFormat="1" x14ac:dyDescent="0.25">
      <c r="A84" s="312">
        <v>71</v>
      </c>
      <c r="B84" s="313" t="s">
        <v>271</v>
      </c>
      <c r="C84" s="314" t="s">
        <v>269</v>
      </c>
      <c r="D84" s="315" t="s">
        <v>270</v>
      </c>
      <c r="E84" s="316"/>
      <c r="F84" s="313" t="s">
        <v>239</v>
      </c>
      <c r="G84" s="317">
        <v>16715.560000000001</v>
      </c>
      <c r="H84" s="313">
        <v>1332914.43</v>
      </c>
      <c r="I84" s="318"/>
      <c r="J84" s="88" t="s">
        <v>470</v>
      </c>
      <c r="K84" s="112"/>
      <c r="L84" s="112"/>
      <c r="M84" s="112"/>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c r="BL84" s="76"/>
      <c r="BM84" s="76"/>
      <c r="BN84" s="76"/>
      <c r="BO84" s="76"/>
      <c r="BP84" s="76"/>
      <c r="BQ84" s="76"/>
      <c r="BR84" s="76"/>
      <c r="BS84" s="76"/>
      <c r="BT84" s="76"/>
      <c r="BU84" s="76"/>
      <c r="BV84" s="76"/>
      <c r="BW84" s="76"/>
      <c r="BX84" s="76"/>
      <c r="BY84" s="76"/>
      <c r="BZ84" s="76"/>
      <c r="CA84" s="76"/>
    </row>
    <row r="85" spans="1:79" s="487" customFormat="1" x14ac:dyDescent="0.25">
      <c r="A85" s="312">
        <v>72</v>
      </c>
      <c r="B85" s="313" t="s">
        <v>255</v>
      </c>
      <c r="C85" s="314" t="s">
        <v>254</v>
      </c>
      <c r="D85" s="315" t="s">
        <v>256</v>
      </c>
      <c r="E85" s="316"/>
      <c r="F85" s="313" t="s">
        <v>239</v>
      </c>
      <c r="G85" s="317">
        <v>31440.12</v>
      </c>
      <c r="H85" s="313">
        <v>2497582.7599999998</v>
      </c>
      <c r="I85" s="318"/>
      <c r="J85" s="88" t="s">
        <v>470</v>
      </c>
      <c r="K85" s="112"/>
      <c r="L85" s="112"/>
      <c r="M85" s="112"/>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c r="BL85" s="76"/>
      <c r="BM85" s="76"/>
      <c r="BN85" s="76"/>
      <c r="BO85" s="76"/>
      <c r="BP85" s="76"/>
      <c r="BQ85" s="76"/>
      <c r="BR85" s="76"/>
      <c r="BS85" s="76"/>
      <c r="BT85" s="76"/>
      <c r="BU85" s="76"/>
      <c r="BV85" s="76"/>
      <c r="BW85" s="76"/>
      <c r="BX85" s="76"/>
      <c r="BY85" s="76"/>
      <c r="BZ85" s="76"/>
      <c r="CA85" s="76"/>
    </row>
    <row r="86" spans="1:79" s="487" customFormat="1" x14ac:dyDescent="0.25">
      <c r="A86" s="312">
        <v>73</v>
      </c>
      <c r="B86" s="313" t="s">
        <v>462</v>
      </c>
      <c r="C86" s="314" t="s">
        <v>459</v>
      </c>
      <c r="D86" s="315" t="s">
        <v>461</v>
      </c>
      <c r="E86" s="316"/>
      <c r="F86" s="313" t="s">
        <v>239</v>
      </c>
      <c r="G86" s="317">
        <v>30467.3</v>
      </c>
      <c r="H86" s="313"/>
      <c r="I86" s="318"/>
      <c r="J86" s="88" t="s">
        <v>470</v>
      </c>
      <c r="K86" s="112"/>
      <c r="L86" s="112"/>
      <c r="M86" s="112"/>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c r="BL86" s="76"/>
      <c r="BM86" s="76"/>
      <c r="BN86" s="76"/>
      <c r="BO86" s="76"/>
      <c r="BP86" s="76"/>
      <c r="BQ86" s="76"/>
      <c r="BR86" s="76"/>
      <c r="BS86" s="76"/>
      <c r="BT86" s="76"/>
      <c r="BU86" s="76"/>
      <c r="BV86" s="76"/>
      <c r="BW86" s="76"/>
      <c r="BX86" s="76"/>
      <c r="BY86" s="76"/>
      <c r="BZ86" s="76"/>
      <c r="CA86" s="76"/>
    </row>
    <row r="87" spans="1:79" s="487" customFormat="1" x14ac:dyDescent="0.25">
      <c r="A87" s="312">
        <v>74</v>
      </c>
      <c r="B87" s="313" t="s">
        <v>289</v>
      </c>
      <c r="C87" s="314" t="s">
        <v>288</v>
      </c>
      <c r="D87" s="315" t="s">
        <v>290</v>
      </c>
      <c r="E87" s="316"/>
      <c r="F87" s="313" t="s">
        <v>239</v>
      </c>
      <c r="G87" s="317">
        <v>37475.78</v>
      </c>
      <c r="H87" s="313">
        <v>2968606.83</v>
      </c>
      <c r="I87" s="318"/>
      <c r="J87" s="88" t="s">
        <v>470</v>
      </c>
      <c r="K87" s="112"/>
      <c r="L87" s="112"/>
      <c r="M87" s="112"/>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76"/>
      <c r="BL87" s="76"/>
      <c r="BM87" s="76"/>
      <c r="BN87" s="76"/>
      <c r="BO87" s="76"/>
      <c r="BP87" s="76"/>
      <c r="BQ87" s="76"/>
      <c r="BR87" s="76"/>
      <c r="BS87" s="76"/>
      <c r="BT87" s="76"/>
      <c r="BU87" s="76"/>
      <c r="BV87" s="76"/>
      <c r="BW87" s="76"/>
      <c r="BX87" s="76"/>
      <c r="BY87" s="76"/>
      <c r="BZ87" s="76"/>
      <c r="CA87" s="76"/>
    </row>
    <row r="88" spans="1:79" s="487" customFormat="1" x14ac:dyDescent="0.25">
      <c r="A88" s="312">
        <v>75</v>
      </c>
      <c r="B88" s="313" t="s">
        <v>373</v>
      </c>
      <c r="C88" s="314" t="s">
        <v>372</v>
      </c>
      <c r="D88" s="315" t="s">
        <v>374</v>
      </c>
      <c r="E88" s="316"/>
      <c r="F88" s="313" t="s">
        <v>239</v>
      </c>
      <c r="G88" s="317">
        <v>23639.89</v>
      </c>
      <c r="H88" s="313">
        <v>1877671.96</v>
      </c>
      <c r="I88" s="318"/>
      <c r="J88" s="88" t="s">
        <v>470</v>
      </c>
      <c r="K88" s="112"/>
      <c r="L88" s="112"/>
      <c r="M88" s="112"/>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c r="BL88" s="76"/>
      <c r="BM88" s="76"/>
      <c r="BN88" s="76"/>
      <c r="BO88" s="76"/>
      <c r="BP88" s="76"/>
      <c r="BQ88" s="76"/>
      <c r="BR88" s="76"/>
      <c r="BS88" s="76"/>
      <c r="BT88" s="76"/>
      <c r="BU88" s="76"/>
      <c r="BV88" s="76"/>
      <c r="BW88" s="76"/>
      <c r="BX88" s="76"/>
      <c r="BY88" s="76"/>
      <c r="BZ88" s="76"/>
      <c r="CA88" s="76"/>
    </row>
    <row r="89" spans="1:79" s="487" customFormat="1" x14ac:dyDescent="0.25">
      <c r="A89" s="312">
        <v>76</v>
      </c>
      <c r="B89" s="313" t="s">
        <v>431</v>
      </c>
      <c r="C89" s="314" t="s">
        <v>429</v>
      </c>
      <c r="D89" s="315" t="s">
        <v>430</v>
      </c>
      <c r="E89" s="316"/>
      <c r="F89" s="313" t="s">
        <v>239</v>
      </c>
      <c r="G89" s="317">
        <v>26884.63</v>
      </c>
      <c r="H89" s="313"/>
      <c r="I89" s="318"/>
      <c r="J89" s="88" t="s">
        <v>470</v>
      </c>
      <c r="K89" s="112"/>
      <c r="L89" s="112"/>
      <c r="M89" s="112"/>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c r="BL89" s="76"/>
      <c r="BM89" s="76"/>
      <c r="BN89" s="76"/>
      <c r="BO89" s="76"/>
      <c r="BP89" s="76"/>
      <c r="BQ89" s="76"/>
      <c r="BR89" s="76"/>
      <c r="BS89" s="76"/>
      <c r="BT89" s="76"/>
      <c r="BU89" s="76"/>
      <c r="BV89" s="76"/>
      <c r="BW89" s="76"/>
      <c r="BX89" s="76"/>
      <c r="BY89" s="76"/>
      <c r="BZ89" s="76"/>
      <c r="CA89" s="76"/>
    </row>
    <row r="90" spans="1:79" s="487" customFormat="1" x14ac:dyDescent="0.25">
      <c r="A90" s="312">
        <v>77</v>
      </c>
      <c r="B90" s="313" t="s">
        <v>258</v>
      </c>
      <c r="C90" s="314" t="s">
        <v>257</v>
      </c>
      <c r="D90" s="315" t="s">
        <v>259</v>
      </c>
      <c r="E90" s="316"/>
      <c r="F90" s="313" t="s">
        <v>239</v>
      </c>
      <c r="G90" s="317">
        <v>27900</v>
      </c>
      <c r="H90" s="313"/>
      <c r="I90" s="318"/>
      <c r="J90" s="88" t="s">
        <v>470</v>
      </c>
      <c r="K90" s="112"/>
      <c r="L90" s="112"/>
      <c r="M90" s="112"/>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c r="BL90" s="76"/>
      <c r="BM90" s="76"/>
      <c r="BN90" s="76"/>
      <c r="BO90" s="76"/>
      <c r="BP90" s="76"/>
      <c r="BQ90" s="76"/>
      <c r="BR90" s="76"/>
      <c r="BS90" s="76"/>
      <c r="BT90" s="76"/>
      <c r="BU90" s="76"/>
      <c r="BV90" s="76"/>
      <c r="BW90" s="76"/>
      <c r="BX90" s="76"/>
      <c r="BY90" s="76"/>
      <c r="BZ90" s="76"/>
      <c r="CA90" s="76"/>
    </row>
    <row r="91" spans="1:79" s="487" customFormat="1" x14ac:dyDescent="0.25">
      <c r="A91" s="312">
        <v>78</v>
      </c>
      <c r="B91" s="313" t="s">
        <v>262</v>
      </c>
      <c r="C91" s="314" t="s">
        <v>260</v>
      </c>
      <c r="D91" s="315" t="s">
        <v>261</v>
      </c>
      <c r="E91" s="316"/>
      <c r="F91" s="313" t="s">
        <v>239</v>
      </c>
      <c r="G91" s="317">
        <v>23462.14</v>
      </c>
      <c r="H91" s="313"/>
      <c r="I91" s="318"/>
      <c r="J91" s="88" t="s">
        <v>470</v>
      </c>
      <c r="K91" s="112"/>
      <c r="L91" s="112"/>
      <c r="M91" s="112"/>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76"/>
      <c r="BL91" s="76"/>
      <c r="BM91" s="76"/>
      <c r="BN91" s="76"/>
      <c r="BO91" s="76"/>
      <c r="BP91" s="76"/>
      <c r="BQ91" s="76"/>
      <c r="BR91" s="76"/>
      <c r="BS91" s="76"/>
      <c r="BT91" s="76"/>
      <c r="BU91" s="76"/>
      <c r="BV91" s="76"/>
      <c r="BW91" s="76"/>
      <c r="BX91" s="76"/>
      <c r="BY91" s="76"/>
      <c r="BZ91" s="76"/>
      <c r="CA91" s="76"/>
    </row>
    <row r="92" spans="1:79" s="487" customFormat="1" x14ac:dyDescent="0.25">
      <c r="A92" s="312">
        <v>79</v>
      </c>
      <c r="B92" s="313" t="s">
        <v>264</v>
      </c>
      <c r="C92" s="314" t="s">
        <v>263</v>
      </c>
      <c r="D92" s="315" t="s">
        <v>265</v>
      </c>
      <c r="E92" s="316"/>
      <c r="F92" s="313" t="s">
        <v>239</v>
      </c>
      <c r="G92" s="317">
        <v>49492.98</v>
      </c>
      <c r="H92" s="313"/>
      <c r="I92" s="318"/>
      <c r="J92" s="88" t="s">
        <v>470</v>
      </c>
      <c r="K92" s="112"/>
      <c r="L92" s="112"/>
      <c r="M92" s="112"/>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c r="AZ92" s="76"/>
      <c r="BA92" s="76"/>
      <c r="BB92" s="76"/>
      <c r="BC92" s="76"/>
      <c r="BD92" s="76"/>
      <c r="BE92" s="76"/>
      <c r="BF92" s="76"/>
      <c r="BG92" s="76"/>
      <c r="BH92" s="76"/>
      <c r="BI92" s="76"/>
      <c r="BJ92" s="76"/>
      <c r="BK92" s="76"/>
      <c r="BL92" s="76"/>
      <c r="BM92" s="76"/>
      <c r="BN92" s="76"/>
      <c r="BO92" s="76"/>
      <c r="BP92" s="76"/>
      <c r="BQ92" s="76"/>
      <c r="BR92" s="76"/>
      <c r="BS92" s="76"/>
      <c r="BT92" s="76"/>
      <c r="BU92" s="76"/>
      <c r="BV92" s="76"/>
      <c r="BW92" s="76"/>
      <c r="BX92" s="76"/>
      <c r="BY92" s="76"/>
      <c r="BZ92" s="76"/>
      <c r="CA92" s="76"/>
    </row>
    <row r="93" spans="1:79" s="487" customFormat="1" x14ac:dyDescent="0.25">
      <c r="A93" s="312">
        <v>80</v>
      </c>
      <c r="B93" s="313" t="s">
        <v>238</v>
      </c>
      <c r="C93" s="314" t="s">
        <v>236</v>
      </c>
      <c r="D93" s="315" t="s">
        <v>237</v>
      </c>
      <c r="E93" s="316"/>
      <c r="F93" s="313" t="s">
        <v>239</v>
      </c>
      <c r="G93" s="317">
        <v>25583.87</v>
      </c>
      <c r="H93" s="313"/>
      <c r="I93" s="318"/>
      <c r="J93" s="88" t="s">
        <v>470</v>
      </c>
      <c r="K93" s="112"/>
      <c r="L93" s="112"/>
      <c r="M93" s="112"/>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c r="BZ93" s="76"/>
      <c r="CA93" s="76"/>
    </row>
    <row r="94" spans="1:79" s="487" customFormat="1" x14ac:dyDescent="0.25">
      <c r="A94" s="312">
        <v>81</v>
      </c>
      <c r="B94" s="313" t="s">
        <v>319</v>
      </c>
      <c r="C94" s="314" t="s">
        <v>318</v>
      </c>
      <c r="D94" s="315" t="s">
        <v>320</v>
      </c>
      <c r="E94" s="316"/>
      <c r="F94" s="313" t="s">
        <v>239</v>
      </c>
      <c r="G94" s="317">
        <v>50269.91</v>
      </c>
      <c r="H94" s="313"/>
      <c r="I94" s="318"/>
      <c r="J94" s="88" t="s">
        <v>470</v>
      </c>
      <c r="K94" s="112"/>
      <c r="L94" s="112"/>
      <c r="M94" s="112"/>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c r="BZ94" s="76"/>
      <c r="CA94" s="76"/>
    </row>
    <row r="95" spans="1:79" s="487" customFormat="1" x14ac:dyDescent="0.25">
      <c r="A95" s="312">
        <v>82</v>
      </c>
      <c r="B95" s="313" t="s">
        <v>283</v>
      </c>
      <c r="C95" s="314" t="s">
        <v>282</v>
      </c>
      <c r="D95" s="315" t="s">
        <v>284</v>
      </c>
      <c r="E95" s="316"/>
      <c r="F95" s="313" t="s">
        <v>243</v>
      </c>
      <c r="G95" s="317">
        <v>295574.83</v>
      </c>
      <c r="H95" s="313">
        <v>23833028</v>
      </c>
      <c r="I95" s="318"/>
      <c r="J95" s="88" t="s">
        <v>471</v>
      </c>
      <c r="K95" s="112"/>
      <c r="L95" s="112"/>
      <c r="M95" s="112"/>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c r="BZ95" s="76"/>
      <c r="CA95" s="76"/>
    </row>
    <row r="96" spans="1:79" s="487" customFormat="1" x14ac:dyDescent="0.25">
      <c r="A96" s="312">
        <v>83</v>
      </c>
      <c r="B96" s="313" t="s">
        <v>367</v>
      </c>
      <c r="C96" s="314" t="s">
        <v>366</v>
      </c>
      <c r="D96" s="315" t="s">
        <v>368</v>
      </c>
      <c r="E96" s="316"/>
      <c r="F96" s="313" t="s">
        <v>243</v>
      </c>
      <c r="G96" s="317">
        <v>601210.12</v>
      </c>
      <c r="H96" s="313"/>
      <c r="I96" s="318"/>
      <c r="J96" s="88" t="s">
        <v>471</v>
      </c>
      <c r="K96" s="112"/>
      <c r="L96" s="112"/>
      <c r="M96" s="112"/>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c r="BZ96" s="76"/>
      <c r="CA96" s="76"/>
    </row>
    <row r="97" spans="1:79" s="487" customFormat="1" x14ac:dyDescent="0.25">
      <c r="A97" s="312">
        <v>84</v>
      </c>
      <c r="B97" s="313" t="s">
        <v>280</v>
      </c>
      <c r="C97" s="314" t="s">
        <v>279</v>
      </c>
      <c r="D97" s="315" t="s">
        <v>281</v>
      </c>
      <c r="E97" s="316"/>
      <c r="F97" s="313" t="s">
        <v>243</v>
      </c>
      <c r="G97" s="317">
        <v>86116.37</v>
      </c>
      <c r="H97" s="313"/>
      <c r="I97" s="318"/>
      <c r="J97" s="88" t="s">
        <v>471</v>
      </c>
      <c r="K97" s="112"/>
      <c r="L97" s="112"/>
      <c r="M97" s="112"/>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76"/>
      <c r="BB97" s="76"/>
      <c r="BC97" s="76"/>
      <c r="BD97" s="76"/>
      <c r="BE97" s="76"/>
      <c r="BF97" s="76"/>
      <c r="BG97" s="76"/>
      <c r="BH97" s="76"/>
      <c r="BI97" s="76"/>
      <c r="BJ97" s="76"/>
      <c r="BK97" s="76"/>
      <c r="BL97" s="76"/>
      <c r="BM97" s="76"/>
      <c r="BN97" s="76"/>
      <c r="BO97" s="76"/>
      <c r="BP97" s="76"/>
      <c r="BQ97" s="76"/>
      <c r="BR97" s="76"/>
      <c r="BS97" s="76"/>
      <c r="BT97" s="76"/>
      <c r="BU97" s="76"/>
      <c r="BV97" s="76"/>
      <c r="BW97" s="76"/>
      <c r="BX97" s="76"/>
      <c r="BY97" s="76"/>
      <c r="BZ97" s="76"/>
      <c r="CA97" s="76"/>
    </row>
    <row r="98" spans="1:79" s="487" customFormat="1" ht="22.5" x14ac:dyDescent="0.25">
      <c r="A98" s="312">
        <v>85</v>
      </c>
      <c r="B98" s="313" t="s">
        <v>442</v>
      </c>
      <c r="C98" s="314" t="s">
        <v>441</v>
      </c>
      <c r="D98" s="315" t="s">
        <v>440</v>
      </c>
      <c r="E98" s="316"/>
      <c r="F98" s="313" t="s">
        <v>243</v>
      </c>
      <c r="G98" s="317">
        <v>485130.21</v>
      </c>
      <c r="H98" s="313"/>
      <c r="I98" s="318"/>
      <c r="J98" s="88" t="s">
        <v>471</v>
      </c>
      <c r="K98" s="112"/>
      <c r="L98" s="112"/>
      <c r="M98" s="112"/>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c r="BL98" s="76"/>
      <c r="BM98" s="76"/>
      <c r="BN98" s="76"/>
      <c r="BO98" s="76"/>
      <c r="BP98" s="76"/>
      <c r="BQ98" s="76"/>
      <c r="BR98" s="76"/>
      <c r="BS98" s="76"/>
      <c r="BT98" s="76"/>
      <c r="BU98" s="76"/>
      <c r="BV98" s="76"/>
      <c r="BW98" s="76"/>
      <c r="BX98" s="76"/>
      <c r="BY98" s="76"/>
      <c r="BZ98" s="76"/>
      <c r="CA98" s="76"/>
    </row>
    <row r="99" spans="1:79" s="487" customFormat="1" x14ac:dyDescent="0.25">
      <c r="A99" s="312">
        <v>86</v>
      </c>
      <c r="B99" s="313" t="s">
        <v>401</v>
      </c>
      <c r="C99" s="314" t="s">
        <v>399</v>
      </c>
      <c r="D99" s="315" t="s">
        <v>400</v>
      </c>
      <c r="E99" s="316"/>
      <c r="F99" s="313" t="s">
        <v>243</v>
      </c>
      <c r="G99" s="317">
        <v>54542.59</v>
      </c>
      <c r="H99" s="313"/>
      <c r="I99" s="318"/>
      <c r="J99" s="88" t="s">
        <v>471</v>
      </c>
      <c r="K99" s="112"/>
      <c r="L99" s="112"/>
      <c r="M99" s="112"/>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c r="BL99" s="76"/>
      <c r="BM99" s="76"/>
      <c r="BN99" s="76"/>
      <c r="BO99" s="76"/>
      <c r="BP99" s="76"/>
      <c r="BQ99" s="76"/>
      <c r="BR99" s="76"/>
      <c r="BS99" s="76"/>
      <c r="BT99" s="76"/>
      <c r="BU99" s="76"/>
      <c r="BV99" s="76"/>
      <c r="BW99" s="76"/>
      <c r="BX99" s="76"/>
      <c r="BY99" s="76"/>
      <c r="BZ99" s="76"/>
      <c r="CA99" s="76"/>
    </row>
    <row r="100" spans="1:79" s="487" customFormat="1" x14ac:dyDescent="0.25">
      <c r="A100" s="312">
        <v>87</v>
      </c>
      <c r="B100" s="313" t="s">
        <v>406</v>
      </c>
      <c r="C100" s="314" t="s">
        <v>405</v>
      </c>
      <c r="D100" s="315" t="s">
        <v>407</v>
      </c>
      <c r="E100" s="316"/>
      <c r="F100" s="313" t="s">
        <v>243</v>
      </c>
      <c r="G100" s="317">
        <v>74031.41</v>
      </c>
      <c r="H100" s="313"/>
      <c r="I100" s="318"/>
      <c r="J100" s="88" t="s">
        <v>471</v>
      </c>
      <c r="K100" s="112"/>
      <c r="L100" s="112"/>
      <c r="M100" s="112"/>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76"/>
      <c r="BH100" s="76"/>
      <c r="BI100" s="76"/>
      <c r="BJ100" s="76"/>
      <c r="BK100" s="76"/>
      <c r="BL100" s="76"/>
      <c r="BM100" s="76"/>
      <c r="BN100" s="76"/>
      <c r="BO100" s="76"/>
      <c r="BP100" s="76"/>
      <c r="BQ100" s="76"/>
      <c r="BR100" s="76"/>
      <c r="BS100" s="76"/>
      <c r="BT100" s="76"/>
      <c r="BU100" s="76"/>
      <c r="BV100" s="76"/>
      <c r="BW100" s="76"/>
      <c r="BX100" s="76"/>
      <c r="BY100" s="76"/>
      <c r="BZ100" s="76"/>
      <c r="CA100" s="76"/>
    </row>
    <row r="101" spans="1:79" s="487" customFormat="1" x14ac:dyDescent="0.25">
      <c r="A101" s="312">
        <v>88</v>
      </c>
      <c r="B101" s="313" t="s">
        <v>302</v>
      </c>
      <c r="C101" s="314" t="s">
        <v>300</v>
      </c>
      <c r="D101" s="315" t="s">
        <v>301</v>
      </c>
      <c r="E101" s="316"/>
      <c r="F101" s="313" t="s">
        <v>243</v>
      </c>
      <c r="G101" s="317">
        <v>471892.39</v>
      </c>
      <c r="H101" s="313">
        <v>37307608.93</v>
      </c>
      <c r="I101" s="318"/>
      <c r="J101" s="88" t="s">
        <v>471</v>
      </c>
      <c r="K101" s="112"/>
      <c r="L101" s="112"/>
      <c r="M101" s="112"/>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76"/>
      <c r="BL101" s="76"/>
      <c r="BM101" s="76"/>
      <c r="BN101" s="76"/>
      <c r="BO101" s="76"/>
      <c r="BP101" s="76"/>
      <c r="BQ101" s="76"/>
      <c r="BR101" s="76"/>
      <c r="BS101" s="76"/>
      <c r="BT101" s="76"/>
      <c r="BU101" s="76"/>
      <c r="BV101" s="76"/>
      <c r="BW101" s="76"/>
      <c r="BX101" s="76"/>
      <c r="BY101" s="76"/>
      <c r="BZ101" s="76"/>
      <c r="CA101" s="76"/>
    </row>
    <row r="102" spans="1:79" s="487" customFormat="1" x14ac:dyDescent="0.25">
      <c r="A102" s="312">
        <v>89</v>
      </c>
      <c r="B102" s="313" t="s">
        <v>252</v>
      </c>
      <c r="C102" s="314" t="s">
        <v>251</v>
      </c>
      <c r="D102" s="315" t="s">
        <v>253</v>
      </c>
      <c r="E102" s="316"/>
      <c r="F102" s="313" t="s">
        <v>243</v>
      </c>
      <c r="G102" s="317">
        <v>58283.72</v>
      </c>
      <c r="H102" s="313"/>
      <c r="I102" s="318"/>
      <c r="J102" s="88" t="s">
        <v>471</v>
      </c>
      <c r="K102" s="112"/>
      <c r="L102" s="112"/>
      <c r="M102" s="112"/>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c r="BL102" s="76"/>
      <c r="BM102" s="76"/>
      <c r="BN102" s="76"/>
      <c r="BO102" s="76"/>
      <c r="BP102" s="76"/>
      <c r="BQ102" s="76"/>
      <c r="BR102" s="76"/>
      <c r="BS102" s="76"/>
      <c r="BT102" s="76"/>
      <c r="BU102" s="76"/>
      <c r="BV102" s="76"/>
      <c r="BW102" s="76"/>
      <c r="BX102" s="76"/>
      <c r="BY102" s="76"/>
      <c r="BZ102" s="76"/>
      <c r="CA102" s="76"/>
    </row>
    <row r="103" spans="1:79" s="487" customFormat="1" x14ac:dyDescent="0.25">
      <c r="A103" s="312">
        <v>90</v>
      </c>
      <c r="B103" s="313" t="s">
        <v>444</v>
      </c>
      <c r="C103" s="314" t="s">
        <v>443</v>
      </c>
      <c r="D103" s="315" t="s">
        <v>439</v>
      </c>
      <c r="E103" s="316"/>
      <c r="F103" s="313" t="s">
        <v>243</v>
      </c>
      <c r="G103" s="317">
        <v>29144.32</v>
      </c>
      <c r="H103" s="313"/>
      <c r="I103" s="318"/>
      <c r="J103" s="88" t="s">
        <v>471</v>
      </c>
      <c r="K103" s="112"/>
      <c r="L103" s="112"/>
      <c r="M103" s="112"/>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c r="BL103" s="76"/>
      <c r="BM103" s="76"/>
      <c r="BN103" s="76"/>
      <c r="BO103" s="76"/>
      <c r="BP103" s="76"/>
      <c r="BQ103" s="76"/>
      <c r="BR103" s="76"/>
      <c r="BS103" s="76"/>
      <c r="BT103" s="76"/>
      <c r="BU103" s="76"/>
      <c r="BV103" s="76"/>
      <c r="BW103" s="76"/>
      <c r="BX103" s="76"/>
      <c r="BY103" s="76"/>
      <c r="BZ103" s="76"/>
      <c r="CA103" s="76"/>
    </row>
    <row r="104" spans="1:79" s="487" customFormat="1" x14ac:dyDescent="0.25">
      <c r="A104" s="312">
        <v>91</v>
      </c>
      <c r="B104" s="313" t="s">
        <v>450</v>
      </c>
      <c r="C104" s="314" t="s">
        <v>449</v>
      </c>
      <c r="D104" s="315" t="s">
        <v>435</v>
      </c>
      <c r="E104" s="316"/>
      <c r="F104" s="313" t="s">
        <v>243</v>
      </c>
      <c r="G104" s="317">
        <v>233042.38</v>
      </c>
      <c r="H104" s="313">
        <v>18546356.280000001</v>
      </c>
      <c r="I104" s="318"/>
      <c r="J104" s="88" t="s">
        <v>471</v>
      </c>
      <c r="K104" s="112"/>
      <c r="L104" s="112"/>
      <c r="M104" s="112"/>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G104" s="76"/>
      <c r="BH104" s="76"/>
      <c r="BI104" s="76"/>
      <c r="BJ104" s="76"/>
      <c r="BK104" s="76"/>
      <c r="BL104" s="76"/>
      <c r="BM104" s="76"/>
      <c r="BN104" s="76"/>
      <c r="BO104" s="76"/>
      <c r="BP104" s="76"/>
      <c r="BQ104" s="76"/>
      <c r="BR104" s="76"/>
      <c r="BS104" s="76"/>
      <c r="BT104" s="76"/>
      <c r="BU104" s="76"/>
      <c r="BV104" s="76"/>
      <c r="BW104" s="76"/>
      <c r="BX104" s="76"/>
      <c r="BY104" s="76"/>
      <c r="BZ104" s="76"/>
      <c r="CA104" s="76"/>
    </row>
    <row r="105" spans="1:79" s="487" customFormat="1" x14ac:dyDescent="0.25">
      <c r="A105" s="312">
        <v>92</v>
      </c>
      <c r="B105" s="313" t="s">
        <v>338</v>
      </c>
      <c r="C105" s="314" t="s">
        <v>336</v>
      </c>
      <c r="D105" s="315" t="s">
        <v>337</v>
      </c>
      <c r="E105" s="316"/>
      <c r="F105" s="313" t="s">
        <v>243</v>
      </c>
      <c r="G105" s="317">
        <v>632545.96</v>
      </c>
      <c r="H105" s="313"/>
      <c r="I105" s="318"/>
      <c r="J105" s="88" t="s">
        <v>471</v>
      </c>
      <c r="K105" s="112"/>
      <c r="L105" s="112"/>
      <c r="M105" s="112"/>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c r="BY105" s="76"/>
      <c r="BZ105" s="76"/>
      <c r="CA105" s="76"/>
    </row>
    <row r="106" spans="1:79" s="487" customFormat="1" x14ac:dyDescent="0.25">
      <c r="A106" s="312">
        <v>93</v>
      </c>
      <c r="B106" s="313" t="s">
        <v>398</v>
      </c>
      <c r="C106" s="314" t="s">
        <v>396</v>
      </c>
      <c r="D106" s="315" t="s">
        <v>397</v>
      </c>
      <c r="E106" s="316"/>
      <c r="F106" s="313" t="s">
        <v>243</v>
      </c>
      <c r="G106" s="317">
        <v>166808.22</v>
      </c>
      <c r="H106" s="313">
        <v>13272160.119999999</v>
      </c>
      <c r="I106" s="318"/>
      <c r="J106" s="88" t="s">
        <v>471</v>
      </c>
      <c r="K106" s="112"/>
      <c r="L106" s="112"/>
      <c r="M106" s="112"/>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c r="BY106" s="76"/>
      <c r="BZ106" s="76"/>
      <c r="CA106" s="76"/>
    </row>
    <row r="107" spans="1:79" s="487" customFormat="1" x14ac:dyDescent="0.25">
      <c r="A107" s="312">
        <v>94</v>
      </c>
      <c r="B107" s="313" t="s">
        <v>349</v>
      </c>
      <c r="C107" s="314" t="s">
        <v>348</v>
      </c>
      <c r="D107" s="315" t="s">
        <v>350</v>
      </c>
      <c r="E107" s="316"/>
      <c r="F107" s="313" t="s">
        <v>243</v>
      </c>
      <c r="G107" s="317">
        <v>279604.37</v>
      </c>
      <c r="H107" s="313"/>
      <c r="I107" s="318"/>
      <c r="J107" s="88" t="s">
        <v>471</v>
      </c>
      <c r="K107" s="112"/>
      <c r="L107" s="112"/>
      <c r="M107" s="112"/>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c r="BY107" s="76"/>
      <c r="BZ107" s="76"/>
      <c r="CA107" s="76"/>
    </row>
    <row r="108" spans="1:79" s="487" customFormat="1" x14ac:dyDescent="0.25">
      <c r="A108" s="312">
        <v>95</v>
      </c>
      <c r="B108" s="313" t="s">
        <v>448</v>
      </c>
      <c r="C108" s="314" t="s">
        <v>447</v>
      </c>
      <c r="D108" s="315" t="s">
        <v>436</v>
      </c>
      <c r="E108" s="316"/>
      <c r="F108" s="313" t="s">
        <v>243</v>
      </c>
      <c r="G108" s="317">
        <v>630329.27</v>
      </c>
      <c r="H108" s="313"/>
      <c r="I108" s="318"/>
      <c r="J108" s="88" t="s">
        <v>471</v>
      </c>
      <c r="K108" s="112"/>
      <c r="L108" s="112"/>
      <c r="M108" s="112"/>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c r="BY108" s="76"/>
      <c r="BZ108" s="76"/>
      <c r="CA108" s="76"/>
    </row>
    <row r="109" spans="1:79" s="487" customFormat="1" x14ac:dyDescent="0.25">
      <c r="A109" s="312">
        <v>96</v>
      </c>
      <c r="B109" s="313" t="s">
        <v>286</v>
      </c>
      <c r="C109" s="314" t="s">
        <v>285</v>
      </c>
      <c r="D109" s="315" t="s">
        <v>287</v>
      </c>
      <c r="E109" s="316"/>
      <c r="F109" s="313" t="s">
        <v>243</v>
      </c>
      <c r="G109" s="317">
        <v>258957.99</v>
      </c>
      <c r="H109" s="313">
        <v>20590870.170000002</v>
      </c>
      <c r="I109" s="318"/>
      <c r="J109" s="88" t="s">
        <v>471</v>
      </c>
      <c r="K109" s="112"/>
      <c r="L109" s="112"/>
      <c r="M109" s="112"/>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c r="BY109" s="76"/>
      <c r="BZ109" s="76"/>
      <c r="CA109" s="76"/>
    </row>
    <row r="110" spans="1:79" s="487" customFormat="1" x14ac:dyDescent="0.25">
      <c r="A110" s="312">
        <v>97</v>
      </c>
      <c r="B110" s="313" t="s">
        <v>355</v>
      </c>
      <c r="C110" s="314" t="s">
        <v>354</v>
      </c>
      <c r="D110" s="315" t="s">
        <v>356</v>
      </c>
      <c r="E110" s="316"/>
      <c r="F110" s="313" t="s">
        <v>243</v>
      </c>
      <c r="G110" s="317">
        <v>219836.86</v>
      </c>
      <c r="H110" s="313"/>
      <c r="I110" s="318"/>
      <c r="J110" s="88" t="s">
        <v>471</v>
      </c>
      <c r="K110" s="112"/>
      <c r="L110" s="112"/>
      <c r="M110" s="112"/>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c r="BL110" s="76"/>
      <c r="BM110" s="76"/>
      <c r="BN110" s="76"/>
      <c r="BO110" s="76"/>
      <c r="BP110" s="76"/>
      <c r="BQ110" s="76"/>
      <c r="BR110" s="76"/>
      <c r="BS110" s="76"/>
      <c r="BT110" s="76"/>
      <c r="BU110" s="76"/>
      <c r="BV110" s="76"/>
      <c r="BW110" s="76"/>
      <c r="BX110" s="76"/>
      <c r="BY110" s="76"/>
      <c r="BZ110" s="76"/>
      <c r="CA110" s="76"/>
    </row>
    <row r="111" spans="1:79" s="487" customFormat="1" x14ac:dyDescent="0.25">
      <c r="A111" s="312">
        <v>98</v>
      </c>
      <c r="B111" s="313" t="s">
        <v>358</v>
      </c>
      <c r="C111" s="314" t="s">
        <v>357</v>
      </c>
      <c r="D111" s="315" t="s">
        <v>359</v>
      </c>
      <c r="E111" s="316"/>
      <c r="F111" s="313" t="s">
        <v>243</v>
      </c>
      <c r="G111" s="317">
        <v>604250.69999999995</v>
      </c>
      <c r="H111" s="313">
        <v>47994484.380000003</v>
      </c>
      <c r="I111" s="318"/>
      <c r="J111" s="88" t="s">
        <v>471</v>
      </c>
      <c r="K111" s="112"/>
      <c r="L111" s="112"/>
      <c r="M111" s="112"/>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c r="BL111" s="76"/>
      <c r="BM111" s="76"/>
      <c r="BN111" s="76"/>
      <c r="BO111" s="76"/>
      <c r="BP111" s="76"/>
      <c r="BQ111" s="76"/>
      <c r="BR111" s="76"/>
      <c r="BS111" s="76"/>
      <c r="BT111" s="76"/>
      <c r="BU111" s="76"/>
      <c r="BV111" s="76"/>
      <c r="BW111" s="76"/>
      <c r="BX111" s="76"/>
      <c r="BY111" s="76"/>
      <c r="BZ111" s="76"/>
      <c r="CA111" s="76"/>
    </row>
    <row r="112" spans="1:79" s="487" customFormat="1" ht="22.5" x14ac:dyDescent="0.25">
      <c r="A112" s="312">
        <v>99</v>
      </c>
      <c r="B112" s="313" t="s">
        <v>391</v>
      </c>
      <c r="C112" s="314" t="s">
        <v>390</v>
      </c>
      <c r="D112" s="315" t="s">
        <v>392</v>
      </c>
      <c r="E112" s="316"/>
      <c r="F112" s="313" t="s">
        <v>243</v>
      </c>
      <c r="G112" s="317">
        <v>88399.260000000009</v>
      </c>
      <c r="H112" s="313"/>
      <c r="I112" s="318"/>
      <c r="J112" s="88" t="s">
        <v>471</v>
      </c>
      <c r="K112" s="112"/>
      <c r="L112" s="112"/>
      <c r="M112" s="112"/>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76"/>
      <c r="BL112" s="76"/>
      <c r="BM112" s="76"/>
      <c r="BN112" s="76"/>
      <c r="BO112" s="76"/>
      <c r="BP112" s="76"/>
      <c r="BQ112" s="76"/>
      <c r="BR112" s="76"/>
      <c r="BS112" s="76"/>
      <c r="BT112" s="76"/>
      <c r="BU112" s="76"/>
      <c r="BV112" s="76"/>
      <c r="BW112" s="76"/>
      <c r="BX112" s="76"/>
      <c r="BY112" s="76"/>
      <c r="BZ112" s="76"/>
      <c r="CA112" s="76"/>
    </row>
    <row r="113" spans="1:79" s="487" customFormat="1" x14ac:dyDescent="0.25">
      <c r="A113" s="312">
        <v>100</v>
      </c>
      <c r="B113" s="313" t="s">
        <v>293</v>
      </c>
      <c r="C113" s="314" t="s">
        <v>291</v>
      </c>
      <c r="D113" s="315" t="s">
        <v>292</v>
      </c>
      <c r="E113" s="316"/>
      <c r="F113" s="313" t="s">
        <v>243</v>
      </c>
      <c r="G113" s="317">
        <v>137050.79999999999</v>
      </c>
      <c r="H113" s="313"/>
      <c r="I113" s="318"/>
      <c r="J113" s="88" t="s">
        <v>471</v>
      </c>
      <c r="K113" s="112"/>
      <c r="L113" s="112"/>
      <c r="M113" s="112"/>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c r="CA113" s="76"/>
    </row>
    <row r="114" spans="1:79" s="487" customFormat="1" x14ac:dyDescent="0.25">
      <c r="A114" s="312">
        <v>101</v>
      </c>
      <c r="B114" s="313" t="s">
        <v>313</v>
      </c>
      <c r="C114" s="314" t="s">
        <v>312</v>
      </c>
      <c r="D114" s="315" t="s">
        <v>314</v>
      </c>
      <c r="E114" s="316"/>
      <c r="F114" s="313" t="s">
        <v>243</v>
      </c>
      <c r="G114" s="317">
        <v>302940.74</v>
      </c>
      <c r="H114" s="313">
        <v>24140858.789999999</v>
      </c>
      <c r="I114" s="318"/>
      <c r="J114" s="88" t="s">
        <v>471</v>
      </c>
      <c r="K114" s="112"/>
      <c r="L114" s="112"/>
      <c r="M114" s="112"/>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c r="CA114" s="76"/>
    </row>
    <row r="115" spans="1:79" s="487" customFormat="1" x14ac:dyDescent="0.25">
      <c r="A115" s="312">
        <v>102</v>
      </c>
      <c r="B115" s="313" t="s">
        <v>421</v>
      </c>
      <c r="C115" s="319" t="s">
        <v>418</v>
      </c>
      <c r="D115" s="315" t="s">
        <v>419</v>
      </c>
      <c r="E115" s="316"/>
      <c r="F115" s="313" t="s">
        <v>243</v>
      </c>
      <c r="G115" s="317">
        <v>51471.88</v>
      </c>
      <c r="H115" s="313"/>
      <c r="I115" s="318"/>
      <c r="J115" s="88" t="s">
        <v>471</v>
      </c>
      <c r="K115" s="112"/>
      <c r="L115" s="112"/>
      <c r="M115" s="112"/>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c r="CA115" s="76"/>
    </row>
    <row r="116" spans="1:79" s="487" customFormat="1" ht="22.5" x14ac:dyDescent="0.25">
      <c r="A116" s="312">
        <v>103</v>
      </c>
      <c r="B116" s="313" t="s">
        <v>323</v>
      </c>
      <c r="C116" s="315" t="s">
        <v>321</v>
      </c>
      <c r="D116" s="314" t="s">
        <v>322</v>
      </c>
      <c r="E116" s="316"/>
      <c r="F116" s="313" t="s">
        <v>243</v>
      </c>
      <c r="G116" s="317">
        <v>897340.27</v>
      </c>
      <c r="H116" s="313"/>
      <c r="I116" s="318"/>
      <c r="J116" s="88" t="s">
        <v>471</v>
      </c>
      <c r="K116" s="112"/>
      <c r="L116" s="112"/>
      <c r="M116" s="112"/>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c r="CA116" s="76"/>
    </row>
    <row r="117" spans="1:79" s="487" customFormat="1" ht="22.5" x14ac:dyDescent="0.25">
      <c r="A117" s="312">
        <v>104</v>
      </c>
      <c r="B117" s="313" t="s">
        <v>332</v>
      </c>
      <c r="C117" s="315" t="s">
        <v>330</v>
      </c>
      <c r="D117" s="141" t="s">
        <v>331</v>
      </c>
      <c r="E117" s="316"/>
      <c r="F117" s="313" t="s">
        <v>243</v>
      </c>
      <c r="G117" s="317">
        <v>206445.62</v>
      </c>
      <c r="H117" s="313"/>
      <c r="I117" s="318"/>
      <c r="J117" s="88" t="s">
        <v>471</v>
      </c>
      <c r="K117" s="112"/>
      <c r="L117" s="112"/>
      <c r="M117" s="112"/>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c r="CA117" s="76"/>
    </row>
    <row r="118" spans="1:79" s="487" customFormat="1" x14ac:dyDescent="0.25">
      <c r="A118" s="312">
        <v>105</v>
      </c>
      <c r="B118" s="313" t="s">
        <v>305</v>
      </c>
      <c r="C118" s="314" t="s">
        <v>303</v>
      </c>
      <c r="D118" s="315" t="s">
        <v>304</v>
      </c>
      <c r="E118" s="316"/>
      <c r="F118" s="313" t="s">
        <v>243</v>
      </c>
      <c r="G118" s="317">
        <v>73890.31</v>
      </c>
      <c r="H118" s="313"/>
      <c r="I118" s="318"/>
      <c r="J118" s="88" t="s">
        <v>471</v>
      </c>
      <c r="K118" s="112"/>
      <c r="L118" s="112"/>
      <c r="M118" s="112"/>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c r="CA118" s="76"/>
    </row>
    <row r="119" spans="1:79" s="487" customFormat="1" x14ac:dyDescent="0.25">
      <c r="A119" s="312">
        <v>106</v>
      </c>
      <c r="B119" s="313" t="s">
        <v>295</v>
      </c>
      <c r="C119" s="314" t="s">
        <v>294</v>
      </c>
      <c r="D119" s="315" t="s">
        <v>296</v>
      </c>
      <c r="E119" s="316"/>
      <c r="F119" s="313" t="s">
        <v>243</v>
      </c>
      <c r="G119" s="317">
        <v>171426.57</v>
      </c>
      <c r="H119" s="313"/>
      <c r="I119" s="318"/>
      <c r="J119" s="88" t="s">
        <v>471</v>
      </c>
      <c r="K119" s="112"/>
      <c r="L119" s="112"/>
      <c r="M119" s="112"/>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c r="CA119" s="76"/>
    </row>
    <row r="120" spans="1:79" s="487" customFormat="1" x14ac:dyDescent="0.25">
      <c r="A120" s="312">
        <v>107</v>
      </c>
      <c r="B120" s="313" t="s">
        <v>362</v>
      </c>
      <c r="C120" s="314" t="s">
        <v>360</v>
      </c>
      <c r="D120" s="315" t="s">
        <v>361</v>
      </c>
      <c r="E120" s="316"/>
      <c r="F120" s="313" t="s">
        <v>243</v>
      </c>
      <c r="G120" s="317">
        <v>388334.88</v>
      </c>
      <c r="H120" s="313">
        <v>30866847.649999999</v>
      </c>
      <c r="I120" s="318"/>
      <c r="J120" s="88" t="s">
        <v>471</v>
      </c>
      <c r="K120" s="112"/>
      <c r="L120" s="112"/>
      <c r="M120" s="112"/>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c r="CA120" s="76"/>
    </row>
    <row r="121" spans="1:79" s="487" customFormat="1" x14ac:dyDescent="0.25">
      <c r="A121" s="312">
        <v>108</v>
      </c>
      <c r="B121" s="313" t="s">
        <v>420</v>
      </c>
      <c r="C121" s="314" t="s">
        <v>422</v>
      </c>
      <c r="D121" s="315" t="s">
        <v>423</v>
      </c>
      <c r="E121" s="316"/>
      <c r="F121" s="313" t="s">
        <v>243</v>
      </c>
      <c r="G121" s="317">
        <v>147337.68</v>
      </c>
      <c r="H121" s="313">
        <v>11702754.75</v>
      </c>
      <c r="I121" s="318"/>
      <c r="J121" s="88" t="s">
        <v>471</v>
      </c>
      <c r="K121" s="112"/>
      <c r="L121" s="112"/>
      <c r="M121" s="112"/>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c r="CA121" s="76"/>
    </row>
    <row r="122" spans="1:79" s="487" customFormat="1" x14ac:dyDescent="0.25">
      <c r="A122" s="312">
        <v>109</v>
      </c>
      <c r="B122" s="313" t="s">
        <v>277</v>
      </c>
      <c r="C122" s="314" t="s">
        <v>276</v>
      </c>
      <c r="D122" s="315" t="s">
        <v>278</v>
      </c>
      <c r="E122" s="316"/>
      <c r="F122" s="313" t="s">
        <v>243</v>
      </c>
      <c r="G122" s="317">
        <v>106266.89</v>
      </c>
      <c r="H122" s="313"/>
      <c r="I122" s="318"/>
      <c r="J122" s="88" t="s">
        <v>471</v>
      </c>
      <c r="K122" s="112"/>
      <c r="L122" s="112"/>
      <c r="M122" s="112"/>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c r="CA122" s="76"/>
    </row>
    <row r="123" spans="1:79" s="487" customFormat="1" x14ac:dyDescent="0.25">
      <c r="A123" s="312">
        <v>110</v>
      </c>
      <c r="B123" s="313" t="s">
        <v>326</v>
      </c>
      <c r="C123" s="314" t="s">
        <v>324</v>
      </c>
      <c r="D123" s="315" t="s">
        <v>325</v>
      </c>
      <c r="E123" s="316"/>
      <c r="F123" s="313" t="s">
        <v>243</v>
      </c>
      <c r="G123" s="317">
        <v>74493.97</v>
      </c>
      <c r="H123" s="313">
        <v>5927905.6600000001</v>
      </c>
      <c r="I123" s="318"/>
      <c r="J123" s="88" t="s">
        <v>471</v>
      </c>
      <c r="K123" s="112"/>
      <c r="L123" s="112"/>
      <c r="M123" s="112"/>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c r="CA123" s="76"/>
    </row>
    <row r="124" spans="1:79" s="487" customFormat="1" x14ac:dyDescent="0.25">
      <c r="A124" s="312">
        <v>111</v>
      </c>
      <c r="B124" s="313" t="s">
        <v>352</v>
      </c>
      <c r="C124" s="314" t="s">
        <v>351</v>
      </c>
      <c r="D124" s="315" t="s">
        <v>353</v>
      </c>
      <c r="E124" s="316"/>
      <c r="F124" s="313" t="s">
        <v>243</v>
      </c>
      <c r="G124" s="317">
        <v>115550.84</v>
      </c>
      <c r="H124" s="313"/>
      <c r="I124" s="318"/>
      <c r="J124" s="88" t="s">
        <v>471</v>
      </c>
      <c r="K124" s="112"/>
      <c r="L124" s="112"/>
      <c r="M124" s="112"/>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c r="CA124" s="76"/>
    </row>
    <row r="125" spans="1:79" s="487" customFormat="1" x14ac:dyDescent="0.25">
      <c r="A125" s="312">
        <v>112</v>
      </c>
      <c r="B125" s="313" t="s">
        <v>425</v>
      </c>
      <c r="C125" s="314" t="s">
        <v>417</v>
      </c>
      <c r="D125" s="315" t="s">
        <v>424</v>
      </c>
      <c r="E125" s="316"/>
      <c r="F125" s="313" t="s">
        <v>243</v>
      </c>
      <c r="G125" s="317">
        <v>168118.1</v>
      </c>
      <c r="H125" s="313">
        <v>13351236.33</v>
      </c>
      <c r="I125" s="318"/>
      <c r="J125" s="88" t="s">
        <v>472</v>
      </c>
      <c r="K125" s="112"/>
      <c r="L125" s="112"/>
      <c r="M125" s="112"/>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c r="CA125" s="76"/>
    </row>
    <row r="126" spans="1:79" s="487" customFormat="1" x14ac:dyDescent="0.25">
      <c r="A126" s="312">
        <v>113</v>
      </c>
      <c r="B126" s="313" t="s">
        <v>458</v>
      </c>
      <c r="C126" s="314" t="s">
        <v>456</v>
      </c>
      <c r="D126" s="315" t="s">
        <v>457</v>
      </c>
      <c r="E126" s="316"/>
      <c r="F126" s="313" t="s">
        <v>243</v>
      </c>
      <c r="G126" s="317">
        <v>199334.16</v>
      </c>
      <c r="H126" s="313"/>
      <c r="I126" s="318"/>
      <c r="J126" s="88" t="s">
        <v>472</v>
      </c>
      <c r="K126" s="112"/>
      <c r="L126" s="112"/>
      <c r="M126" s="112"/>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c r="CA126" s="76"/>
    </row>
    <row r="127" spans="1:79" s="487" customFormat="1" x14ac:dyDescent="0.25">
      <c r="A127" s="312">
        <v>114</v>
      </c>
      <c r="B127" s="313" t="s">
        <v>466</v>
      </c>
      <c r="C127" s="314" t="s">
        <v>465</v>
      </c>
      <c r="D127" s="315" t="s">
        <v>467</v>
      </c>
      <c r="E127" s="316"/>
      <c r="F127" s="313" t="s">
        <v>243</v>
      </c>
      <c r="G127" s="317">
        <v>331624.8</v>
      </c>
      <c r="H127" s="313"/>
      <c r="I127" s="318"/>
      <c r="J127" s="88" t="s">
        <v>472</v>
      </c>
      <c r="K127" s="112"/>
      <c r="L127" s="112"/>
      <c r="M127" s="112"/>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c r="CA127" s="76"/>
    </row>
    <row r="128" spans="1:79" s="487" customFormat="1" x14ac:dyDescent="0.25">
      <c r="A128" s="312">
        <v>115</v>
      </c>
      <c r="B128" s="313" t="s">
        <v>394</v>
      </c>
      <c r="C128" s="314" t="s">
        <v>393</v>
      </c>
      <c r="D128" s="315" t="s">
        <v>395</v>
      </c>
      <c r="E128" s="316"/>
      <c r="F128" s="313" t="s">
        <v>243</v>
      </c>
      <c r="G128" s="317">
        <v>64758.36</v>
      </c>
      <c r="H128" s="313">
        <v>5156999.95</v>
      </c>
      <c r="I128" s="318"/>
      <c r="J128" s="88" t="s">
        <v>472</v>
      </c>
      <c r="K128" s="112"/>
      <c r="L128" s="112"/>
      <c r="M128" s="112"/>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c r="CA128" s="76"/>
    </row>
    <row r="129" spans="1:79" s="487" customFormat="1" x14ac:dyDescent="0.25">
      <c r="A129" s="312">
        <v>116</v>
      </c>
      <c r="B129" s="313" t="s">
        <v>267</v>
      </c>
      <c r="C129" s="314" t="s">
        <v>266</v>
      </c>
      <c r="D129" s="315" t="s">
        <v>268</v>
      </c>
      <c r="E129" s="316"/>
      <c r="F129" s="313" t="s">
        <v>243</v>
      </c>
      <c r="G129" s="317">
        <v>145880.16</v>
      </c>
      <c r="H129" s="313"/>
      <c r="I129" s="318"/>
      <c r="J129" s="88" t="s">
        <v>472</v>
      </c>
      <c r="K129" s="112"/>
      <c r="L129" s="112"/>
      <c r="M129" s="112"/>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c r="CA129" s="76"/>
    </row>
    <row r="130" spans="1:79" s="487" customFormat="1" x14ac:dyDescent="0.25">
      <c r="A130" s="312">
        <v>117</v>
      </c>
      <c r="B130" s="313" t="s">
        <v>234</v>
      </c>
      <c r="C130" s="314" t="s">
        <v>233</v>
      </c>
      <c r="D130" s="315" t="s">
        <v>235</v>
      </c>
      <c r="E130" s="316"/>
      <c r="F130" s="321" t="s">
        <v>243</v>
      </c>
      <c r="G130" s="317">
        <v>429443.09</v>
      </c>
      <c r="H130" s="313"/>
      <c r="I130" s="318"/>
      <c r="J130" s="88" t="s">
        <v>472</v>
      </c>
      <c r="K130" s="112"/>
      <c r="L130" s="112"/>
      <c r="M130" s="112"/>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c r="CA130" s="76"/>
    </row>
    <row r="131" spans="1:79" s="487" customFormat="1" x14ac:dyDescent="0.25">
      <c r="A131" s="312">
        <v>118</v>
      </c>
      <c r="B131" s="313" t="s">
        <v>415</v>
      </c>
      <c r="C131" s="319" t="s">
        <v>414</v>
      </c>
      <c r="D131" s="324" t="s">
        <v>416</v>
      </c>
      <c r="E131" s="316"/>
      <c r="F131" s="313" t="s">
        <v>243</v>
      </c>
      <c r="G131" s="317">
        <v>625320.97</v>
      </c>
      <c r="H131" s="313"/>
      <c r="I131" s="318"/>
      <c r="J131" s="88" t="s">
        <v>472</v>
      </c>
      <c r="K131" s="112"/>
      <c r="L131" s="112"/>
      <c r="M131" s="112"/>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c r="CA131" s="76"/>
    </row>
    <row r="132" spans="1:79" s="487" customFormat="1" ht="30" customHeight="1" x14ac:dyDescent="0.25">
      <c r="A132" s="312">
        <v>119</v>
      </c>
      <c r="B132" s="313" t="s">
        <v>329</v>
      </c>
      <c r="C132" s="315" t="s">
        <v>327</v>
      </c>
      <c r="D132" s="141" t="s">
        <v>328</v>
      </c>
      <c r="E132" s="316"/>
      <c r="F132" s="313" t="s">
        <v>243</v>
      </c>
      <c r="G132" s="317">
        <v>92293.2</v>
      </c>
      <c r="H132" s="313"/>
      <c r="I132" s="318"/>
      <c r="J132" s="88" t="s">
        <v>472</v>
      </c>
      <c r="K132" s="478" t="s">
        <v>2941</v>
      </c>
      <c r="L132" s="478"/>
      <c r="M132" s="112"/>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c r="CA132" s="76"/>
    </row>
    <row r="133" spans="1:79" s="487" customFormat="1" x14ac:dyDescent="0.25">
      <c r="A133" s="312">
        <v>120</v>
      </c>
      <c r="B133" s="90" t="s">
        <v>249</v>
      </c>
      <c r="C133" s="314" t="s">
        <v>248</v>
      </c>
      <c r="D133" s="315" t="s">
        <v>250</v>
      </c>
      <c r="E133" s="316"/>
      <c r="F133" s="313" t="s">
        <v>243</v>
      </c>
      <c r="G133" s="317">
        <v>1873534.22</v>
      </c>
      <c r="H133" s="313">
        <v>149682761.43000001</v>
      </c>
      <c r="I133" s="318"/>
      <c r="J133" s="88" t="s">
        <v>472</v>
      </c>
      <c r="K133" s="112"/>
      <c r="L133" s="112"/>
      <c r="M133" s="112"/>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c r="CA133" s="76"/>
    </row>
    <row r="134" spans="1:79" s="487" customFormat="1" x14ac:dyDescent="0.25">
      <c r="A134" s="312">
        <v>121</v>
      </c>
      <c r="B134" s="313" t="s">
        <v>341</v>
      </c>
      <c r="C134" s="314" t="s">
        <v>339</v>
      </c>
      <c r="D134" s="315" t="s">
        <v>340</v>
      </c>
      <c r="E134" s="316"/>
      <c r="F134" s="313" t="s">
        <v>243</v>
      </c>
      <c r="G134" s="317">
        <v>280014.93</v>
      </c>
      <c r="H134" s="313">
        <v>22333194.289999999</v>
      </c>
      <c r="I134" s="318"/>
      <c r="J134" s="88" t="s">
        <v>472</v>
      </c>
      <c r="K134" s="112"/>
      <c r="L134" s="112"/>
      <c r="M134" s="112"/>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c r="CA134" s="76"/>
    </row>
    <row r="135" spans="1:79" s="487" customFormat="1" x14ac:dyDescent="0.25">
      <c r="A135" s="312">
        <v>122</v>
      </c>
      <c r="B135" s="313" t="s">
        <v>241</v>
      </c>
      <c r="C135" s="314" t="s">
        <v>240</v>
      </c>
      <c r="D135" s="315" t="s">
        <v>242</v>
      </c>
      <c r="E135" s="316"/>
      <c r="F135" s="313" t="s">
        <v>243</v>
      </c>
      <c r="G135" s="317">
        <v>329530.84000000003</v>
      </c>
      <c r="H135" s="313">
        <v>26174014.300000001</v>
      </c>
      <c r="I135" s="318"/>
      <c r="J135" s="88" t="s">
        <v>472</v>
      </c>
      <c r="K135" s="112"/>
      <c r="L135" s="112"/>
      <c r="M135" s="112"/>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c r="CA135" s="76"/>
    </row>
    <row r="136" spans="1:79" s="487" customFormat="1" x14ac:dyDescent="0.25">
      <c r="A136" s="312">
        <v>123</v>
      </c>
      <c r="B136" s="313" t="s">
        <v>335</v>
      </c>
      <c r="C136" s="314" t="s">
        <v>333</v>
      </c>
      <c r="D136" s="315" t="s">
        <v>334</v>
      </c>
      <c r="E136" s="316"/>
      <c r="F136" s="313" t="s">
        <v>243</v>
      </c>
      <c r="G136" s="317">
        <v>838082.99</v>
      </c>
      <c r="H136" s="313"/>
      <c r="I136" s="318"/>
      <c r="J136" s="88" t="s">
        <v>472</v>
      </c>
      <c r="K136" s="112"/>
      <c r="L136" s="112"/>
      <c r="M136" s="112"/>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c r="CA136" s="76"/>
    </row>
    <row r="137" spans="1:79" s="487" customFormat="1" x14ac:dyDescent="0.25">
      <c r="A137" s="312">
        <v>124</v>
      </c>
      <c r="B137" s="313" t="s">
        <v>344</v>
      </c>
      <c r="C137" s="314" t="s">
        <v>342</v>
      </c>
      <c r="D137" s="315" t="s">
        <v>343</v>
      </c>
      <c r="E137" s="316"/>
      <c r="F137" s="313" t="s">
        <v>243</v>
      </c>
      <c r="G137" s="317">
        <v>115068.66</v>
      </c>
      <c r="H137" s="313">
        <v>9128767.3399999999</v>
      </c>
      <c r="I137" s="318"/>
      <c r="J137" s="88" t="s">
        <v>472</v>
      </c>
      <c r="K137" s="112"/>
      <c r="L137" s="112"/>
      <c r="M137" s="112"/>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c r="CA137" s="76"/>
    </row>
    <row r="138" spans="1:79" s="487" customFormat="1" x14ac:dyDescent="0.25">
      <c r="A138" s="312">
        <v>125</v>
      </c>
      <c r="B138" s="313" t="s">
        <v>455</v>
      </c>
      <c r="C138" s="314" t="s">
        <v>263</v>
      </c>
      <c r="D138" s="315" t="s">
        <v>434</v>
      </c>
      <c r="E138" s="316"/>
      <c r="F138" s="313" t="s">
        <v>243</v>
      </c>
      <c r="G138" s="317">
        <v>228970.16</v>
      </c>
      <c r="H138" s="313"/>
      <c r="I138" s="318"/>
      <c r="J138" s="88" t="s">
        <v>472</v>
      </c>
      <c r="K138" s="112"/>
      <c r="L138" s="112"/>
      <c r="M138" s="112"/>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c r="CA138" s="76"/>
    </row>
    <row r="139" spans="1:79" s="487" customFormat="1" x14ac:dyDescent="0.25">
      <c r="A139" s="312">
        <v>126</v>
      </c>
      <c r="B139" s="313" t="s">
        <v>452</v>
      </c>
      <c r="C139" s="314" t="s">
        <v>451</v>
      </c>
      <c r="D139" s="315" t="s">
        <v>437</v>
      </c>
      <c r="E139" s="316"/>
      <c r="F139" s="313" t="s">
        <v>243</v>
      </c>
      <c r="G139" s="317">
        <v>914272.83</v>
      </c>
      <c r="H139" s="313"/>
      <c r="I139" s="318"/>
      <c r="J139" s="88" t="s">
        <v>472</v>
      </c>
      <c r="K139" s="112"/>
      <c r="L139" s="112"/>
      <c r="M139" s="112"/>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c r="CA139" s="76"/>
    </row>
    <row r="140" spans="1:79" s="487" customFormat="1" ht="14.25" customHeight="1" x14ac:dyDescent="0.25">
      <c r="A140" s="312">
        <v>127</v>
      </c>
      <c r="B140" s="313" t="s">
        <v>454</v>
      </c>
      <c r="C140" s="314" t="s">
        <v>453</v>
      </c>
      <c r="D140" s="315" t="s">
        <v>438</v>
      </c>
      <c r="E140" s="316"/>
      <c r="F140" s="313" t="s">
        <v>243</v>
      </c>
      <c r="G140" s="317">
        <v>265174.36</v>
      </c>
      <c r="H140" s="313"/>
      <c r="I140" s="318"/>
      <c r="J140" s="88" t="s">
        <v>472</v>
      </c>
      <c r="K140" s="112"/>
      <c r="L140" s="112"/>
      <c r="M140" s="112"/>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c r="CA140" s="76"/>
    </row>
    <row r="141" spans="1:79" s="487" customFormat="1" x14ac:dyDescent="0.25">
      <c r="A141" s="312">
        <v>128</v>
      </c>
      <c r="B141" s="313" t="s">
        <v>411</v>
      </c>
      <c r="C141" s="314" t="s">
        <v>412</v>
      </c>
      <c r="D141" s="315" t="s">
        <v>413</v>
      </c>
      <c r="E141" s="316"/>
      <c r="F141" s="313" t="s">
        <v>243</v>
      </c>
      <c r="G141" s="317">
        <v>141301.04</v>
      </c>
      <c r="H141" s="313"/>
      <c r="I141" s="318"/>
      <c r="J141" s="88" t="s">
        <v>472</v>
      </c>
      <c r="K141" s="112"/>
      <c r="L141" s="112"/>
      <c r="M141" s="112"/>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c r="CA141" s="76"/>
    </row>
    <row r="142" spans="1:79" s="487" customFormat="1" x14ac:dyDescent="0.25">
      <c r="A142" s="312">
        <v>129</v>
      </c>
      <c r="B142" s="313" t="s">
        <v>463</v>
      </c>
      <c r="C142" s="314" t="s">
        <v>460</v>
      </c>
      <c r="D142" s="315" t="s">
        <v>464</v>
      </c>
      <c r="E142" s="316"/>
      <c r="F142" s="313" t="s">
        <v>243</v>
      </c>
      <c r="G142" s="317">
        <v>171847.99</v>
      </c>
      <c r="H142" s="313"/>
      <c r="I142" s="318"/>
      <c r="J142" s="88" t="s">
        <v>472</v>
      </c>
      <c r="K142" s="112"/>
      <c r="L142" s="112"/>
      <c r="M142" s="112"/>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c r="CA142" s="76"/>
    </row>
    <row r="143" spans="1:79" s="487" customFormat="1" x14ac:dyDescent="0.25">
      <c r="A143" s="312">
        <v>130</v>
      </c>
      <c r="B143" s="313" t="s">
        <v>468</v>
      </c>
      <c r="C143" s="314" t="s">
        <v>31</v>
      </c>
      <c r="D143" s="315" t="s">
        <v>469</v>
      </c>
      <c r="E143" s="316"/>
      <c r="F143" s="313" t="s">
        <v>243</v>
      </c>
      <c r="G143" s="317">
        <v>200790.61</v>
      </c>
      <c r="H143" s="313"/>
      <c r="I143" s="318"/>
      <c r="J143" s="88" t="s">
        <v>472</v>
      </c>
      <c r="K143" s="112"/>
      <c r="L143" s="112"/>
      <c r="M143" s="112"/>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c r="CA143" s="76"/>
    </row>
    <row r="144" spans="1:79" s="487" customFormat="1" x14ac:dyDescent="0.25">
      <c r="A144" s="312">
        <v>131</v>
      </c>
      <c r="B144" s="313" t="s">
        <v>382</v>
      </c>
      <c r="C144" s="314" t="s">
        <v>381</v>
      </c>
      <c r="D144" s="315" t="s">
        <v>383</v>
      </c>
      <c r="E144" s="316"/>
      <c r="F144" s="313" t="s">
        <v>243</v>
      </c>
      <c r="G144" s="317">
        <v>37786.46</v>
      </c>
      <c r="H144" s="313"/>
      <c r="I144" s="318"/>
      <c r="J144" s="88" t="s">
        <v>472</v>
      </c>
      <c r="K144" s="112"/>
      <c r="L144" s="112"/>
      <c r="M144" s="112"/>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c r="CA144" s="76"/>
    </row>
    <row r="145" spans="1:79" s="487" customFormat="1" x14ac:dyDescent="0.25">
      <c r="A145" s="312">
        <v>132</v>
      </c>
      <c r="B145" s="313" t="s">
        <v>404</v>
      </c>
      <c r="C145" s="314" t="s">
        <v>403</v>
      </c>
      <c r="D145" s="315" t="s">
        <v>402</v>
      </c>
      <c r="E145" s="316"/>
      <c r="F145" s="313" t="s">
        <v>243</v>
      </c>
      <c r="G145" s="317">
        <v>17638.060000000001</v>
      </c>
      <c r="H145" s="313"/>
      <c r="I145" s="318"/>
      <c r="J145" s="88" t="s">
        <v>472</v>
      </c>
      <c r="K145" s="112"/>
      <c r="L145" s="112"/>
      <c r="M145" s="112"/>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c r="CA145" s="76"/>
    </row>
    <row r="146" spans="1:79" s="487" customFormat="1" x14ac:dyDescent="0.25">
      <c r="A146" s="312">
        <v>133</v>
      </c>
      <c r="B146" s="313" t="s">
        <v>446</v>
      </c>
      <c r="C146" s="314" t="s">
        <v>100</v>
      </c>
      <c r="D146" s="315" t="s">
        <v>445</v>
      </c>
      <c r="E146" s="316"/>
      <c r="F146" s="313" t="s">
        <v>243</v>
      </c>
      <c r="G146" s="317">
        <v>56573.78</v>
      </c>
      <c r="H146" s="313"/>
      <c r="I146" s="318"/>
      <c r="J146" s="88" t="s">
        <v>472</v>
      </c>
      <c r="K146" s="112"/>
      <c r="L146" s="112"/>
      <c r="M146" s="112"/>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c r="CA146" s="76"/>
    </row>
    <row r="147" spans="1:79" s="487" customFormat="1" x14ac:dyDescent="0.25">
      <c r="A147" s="312">
        <v>134</v>
      </c>
      <c r="B147" s="313" t="s">
        <v>538</v>
      </c>
      <c r="C147" s="314" t="s">
        <v>536</v>
      </c>
      <c r="D147" s="315" t="s">
        <v>537</v>
      </c>
      <c r="E147" s="316"/>
      <c r="F147" s="321" t="s">
        <v>187</v>
      </c>
      <c r="G147" s="317">
        <v>755494.02</v>
      </c>
      <c r="H147" s="313"/>
      <c r="I147" s="318"/>
      <c r="J147" s="88" t="s">
        <v>657</v>
      </c>
      <c r="K147" s="112"/>
      <c r="L147" s="112"/>
      <c r="M147" s="112"/>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row>
    <row r="148" spans="1:79" s="487" customFormat="1" x14ac:dyDescent="0.25">
      <c r="A148" s="312">
        <v>135</v>
      </c>
      <c r="B148" s="313" t="s">
        <v>532</v>
      </c>
      <c r="C148" s="314" t="s">
        <v>530</v>
      </c>
      <c r="D148" s="315" t="s">
        <v>531</v>
      </c>
      <c r="E148" s="316"/>
      <c r="F148" s="321" t="s">
        <v>187</v>
      </c>
      <c r="G148" s="317">
        <v>67008.72</v>
      </c>
      <c r="H148" s="313"/>
      <c r="I148" s="318"/>
      <c r="J148" s="88" t="s">
        <v>662</v>
      </c>
      <c r="K148" s="112"/>
      <c r="L148" s="112"/>
      <c r="M148" s="112"/>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row>
    <row r="149" spans="1:79" s="487" customFormat="1" ht="22.5" x14ac:dyDescent="0.25">
      <c r="A149" s="312">
        <v>136</v>
      </c>
      <c r="B149" s="313" t="s">
        <v>475</v>
      </c>
      <c r="C149" s="314" t="s">
        <v>474</v>
      </c>
      <c r="D149" s="315" t="s">
        <v>476</v>
      </c>
      <c r="E149" s="316"/>
      <c r="F149" s="321" t="s">
        <v>187</v>
      </c>
      <c r="G149" s="317">
        <v>43622.86</v>
      </c>
      <c r="H149" s="313"/>
      <c r="I149" s="318"/>
      <c r="J149" s="88" t="s">
        <v>662</v>
      </c>
      <c r="K149" s="112"/>
      <c r="L149" s="112"/>
      <c r="M149" s="112"/>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row>
    <row r="150" spans="1:79" s="487" customFormat="1" x14ac:dyDescent="0.25">
      <c r="A150" s="312">
        <v>137</v>
      </c>
      <c r="B150" s="313" t="s">
        <v>488</v>
      </c>
      <c r="C150" s="314" t="s">
        <v>487</v>
      </c>
      <c r="D150" s="315" t="s">
        <v>486</v>
      </c>
      <c r="E150" s="316"/>
      <c r="F150" s="321" t="s">
        <v>187</v>
      </c>
      <c r="G150" s="317">
        <v>38850.480000000003</v>
      </c>
      <c r="H150" s="313"/>
      <c r="I150" s="318"/>
      <c r="J150" s="88" t="s">
        <v>662</v>
      </c>
      <c r="K150" s="112"/>
      <c r="L150" s="112"/>
      <c r="M150" s="112"/>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c r="AP150" s="76"/>
      <c r="AQ150" s="76"/>
      <c r="AR150" s="76"/>
      <c r="AS150" s="76"/>
      <c r="AT150" s="76"/>
      <c r="AU150" s="76"/>
      <c r="AV150" s="76"/>
      <c r="AW150" s="76"/>
      <c r="AX150" s="76"/>
      <c r="AY150" s="76"/>
      <c r="AZ150" s="76"/>
      <c r="BA150" s="76"/>
      <c r="BB150" s="76"/>
      <c r="BC150" s="76"/>
      <c r="BD150" s="76"/>
      <c r="BE150" s="76"/>
      <c r="BF150" s="76"/>
      <c r="BG150" s="76"/>
      <c r="BH150" s="76"/>
      <c r="BI150" s="76"/>
      <c r="BJ150" s="76"/>
      <c r="BK150" s="76"/>
      <c r="BL150" s="76"/>
      <c r="BM150" s="76"/>
      <c r="BN150" s="76"/>
      <c r="BO150" s="76"/>
      <c r="BP150" s="76"/>
      <c r="BQ150" s="76"/>
      <c r="BR150" s="76"/>
      <c r="BS150" s="76"/>
      <c r="BT150" s="76"/>
      <c r="BU150" s="76"/>
      <c r="BV150" s="76"/>
      <c r="BW150" s="76"/>
      <c r="BX150" s="76"/>
      <c r="BY150" s="76"/>
      <c r="BZ150" s="76"/>
      <c r="CA150" s="76"/>
    </row>
    <row r="151" spans="1:79" s="487" customFormat="1" x14ac:dyDescent="0.25">
      <c r="A151" s="312">
        <v>138</v>
      </c>
      <c r="B151" s="313" t="s">
        <v>613</v>
      </c>
      <c r="C151" s="314" t="s">
        <v>611</v>
      </c>
      <c r="D151" s="315" t="s">
        <v>612</v>
      </c>
      <c r="E151" s="316"/>
      <c r="F151" s="321" t="s">
        <v>187</v>
      </c>
      <c r="G151" s="317">
        <v>2352330.9700000002</v>
      </c>
      <c r="H151" s="313"/>
      <c r="I151" s="318"/>
      <c r="J151" s="88" t="s">
        <v>662</v>
      </c>
      <c r="K151" s="112"/>
      <c r="L151" s="112"/>
      <c r="M151" s="112"/>
      <c r="N151" s="94" t="s">
        <v>652</v>
      </c>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c r="AP151" s="76"/>
      <c r="AQ151" s="76"/>
      <c r="AR151" s="76"/>
      <c r="AS151" s="76"/>
      <c r="AT151" s="76"/>
      <c r="AU151" s="76"/>
      <c r="AV151" s="76"/>
      <c r="AW151" s="76"/>
      <c r="AX151" s="76"/>
      <c r="AY151" s="76"/>
      <c r="AZ151" s="76"/>
      <c r="BA151" s="76"/>
      <c r="BB151" s="76"/>
      <c r="BC151" s="76"/>
      <c r="BD151" s="76"/>
      <c r="BE151" s="76"/>
      <c r="BF151" s="76"/>
      <c r="BG151" s="76"/>
      <c r="BH151" s="76"/>
      <c r="BI151" s="76"/>
      <c r="BJ151" s="76"/>
      <c r="BK151" s="76"/>
      <c r="BL151" s="76"/>
      <c r="BM151" s="76"/>
      <c r="BN151" s="76"/>
      <c r="BO151" s="76"/>
      <c r="BP151" s="76"/>
      <c r="BQ151" s="76"/>
      <c r="BR151" s="76"/>
      <c r="BS151" s="76"/>
      <c r="BT151" s="76"/>
      <c r="BU151" s="76"/>
      <c r="BV151" s="76"/>
      <c r="BW151" s="76"/>
      <c r="BX151" s="76"/>
      <c r="BY151" s="76"/>
      <c r="BZ151" s="76"/>
      <c r="CA151" s="76"/>
    </row>
    <row r="152" spans="1:79" s="487" customFormat="1" x14ac:dyDescent="0.25">
      <c r="A152" s="312">
        <v>139</v>
      </c>
      <c r="B152" s="325" t="s">
        <v>645</v>
      </c>
      <c r="C152" s="312" t="s">
        <v>644</v>
      </c>
      <c r="D152" s="326" t="s">
        <v>646</v>
      </c>
      <c r="E152" s="327"/>
      <c r="F152" s="328" t="s">
        <v>187</v>
      </c>
      <c r="G152" s="317">
        <v>105776.12</v>
      </c>
      <c r="H152" s="325"/>
      <c r="I152" s="318"/>
      <c r="J152" s="101" t="s">
        <v>658</v>
      </c>
      <c r="K152" s="99"/>
      <c r="L152" s="99"/>
      <c r="M152" s="99"/>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c r="AV152" s="98"/>
      <c r="AW152" s="98"/>
      <c r="AX152" s="98"/>
      <c r="AY152" s="98"/>
      <c r="AZ152" s="98"/>
      <c r="BA152" s="98"/>
      <c r="BB152" s="98"/>
      <c r="BC152" s="98"/>
      <c r="BD152" s="98"/>
      <c r="BE152" s="98"/>
      <c r="BF152" s="98"/>
      <c r="BG152" s="98"/>
      <c r="BH152" s="98"/>
      <c r="BI152" s="98"/>
      <c r="BJ152" s="98"/>
      <c r="BK152" s="98"/>
      <c r="BL152" s="98"/>
      <c r="BM152" s="98"/>
      <c r="BN152" s="98"/>
      <c r="BO152" s="98"/>
      <c r="BP152" s="98"/>
      <c r="BQ152" s="98"/>
      <c r="BR152" s="98"/>
      <c r="BS152" s="98"/>
      <c r="BT152" s="98"/>
      <c r="BU152" s="98"/>
      <c r="BV152" s="98"/>
      <c r="BW152" s="98"/>
      <c r="BX152" s="98"/>
      <c r="BY152" s="98"/>
      <c r="BZ152" s="98"/>
      <c r="CA152" s="98"/>
    </row>
    <row r="153" spans="1:79" s="487" customFormat="1" x14ac:dyDescent="0.25">
      <c r="A153" s="312">
        <v>140</v>
      </c>
      <c r="B153" s="313" t="s">
        <v>541</v>
      </c>
      <c r="C153" s="314" t="s">
        <v>539</v>
      </c>
      <c r="D153" s="315" t="s">
        <v>540</v>
      </c>
      <c r="E153" s="316"/>
      <c r="F153" s="321" t="s">
        <v>239</v>
      </c>
      <c r="G153" s="317">
        <v>20546.73</v>
      </c>
      <c r="H153" s="313"/>
      <c r="I153" s="318"/>
      <c r="J153" s="88" t="s">
        <v>662</v>
      </c>
      <c r="K153" s="112"/>
      <c r="L153" s="112"/>
      <c r="M153" s="112"/>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c r="AP153" s="76"/>
      <c r="AQ153" s="76"/>
      <c r="AR153" s="76"/>
      <c r="AS153" s="76"/>
      <c r="AT153" s="76"/>
      <c r="AU153" s="76"/>
      <c r="AV153" s="76"/>
      <c r="AW153" s="76"/>
      <c r="AX153" s="76"/>
      <c r="AY153" s="76"/>
      <c r="AZ153" s="76"/>
      <c r="BA153" s="76"/>
      <c r="BB153" s="76"/>
      <c r="BC153" s="76"/>
      <c r="BD153" s="76"/>
      <c r="BE153" s="76"/>
      <c r="BF153" s="76"/>
      <c r="BG153" s="76"/>
      <c r="BH153" s="76"/>
      <c r="BI153" s="76"/>
      <c r="BJ153" s="76"/>
      <c r="BK153" s="76"/>
      <c r="BL153" s="76"/>
      <c r="BM153" s="76"/>
      <c r="BN153" s="76"/>
      <c r="BO153" s="76"/>
      <c r="BP153" s="76"/>
      <c r="BQ153" s="76"/>
      <c r="BR153" s="76"/>
      <c r="BS153" s="76"/>
      <c r="BT153" s="76"/>
      <c r="BU153" s="76"/>
      <c r="BV153" s="76"/>
      <c r="BW153" s="76"/>
      <c r="BX153" s="76"/>
      <c r="BY153" s="76"/>
      <c r="BZ153" s="76"/>
      <c r="CA153" s="76"/>
    </row>
    <row r="154" spans="1:79" s="487" customFormat="1" x14ac:dyDescent="0.25">
      <c r="A154" s="312">
        <v>141</v>
      </c>
      <c r="B154" s="313" t="s">
        <v>598</v>
      </c>
      <c r="C154" s="314" t="s">
        <v>596</v>
      </c>
      <c r="D154" s="315" t="s">
        <v>597</v>
      </c>
      <c r="E154" s="316"/>
      <c r="F154" s="321" t="s">
        <v>239</v>
      </c>
      <c r="G154" s="317">
        <v>24898.9</v>
      </c>
      <c r="H154" s="313"/>
      <c r="I154" s="318"/>
      <c r="J154" s="88" t="s">
        <v>662</v>
      </c>
      <c r="K154" s="112"/>
      <c r="L154" s="112"/>
      <c r="M154" s="112"/>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row>
    <row r="155" spans="1:79" s="487" customFormat="1" x14ac:dyDescent="0.25">
      <c r="A155" s="312">
        <v>142</v>
      </c>
      <c r="B155" s="313" t="s">
        <v>494</v>
      </c>
      <c r="C155" s="314" t="s">
        <v>492</v>
      </c>
      <c r="D155" s="315" t="s">
        <v>493</v>
      </c>
      <c r="E155" s="316"/>
      <c r="F155" s="321" t="s">
        <v>239</v>
      </c>
      <c r="G155" s="317">
        <v>30003.68</v>
      </c>
      <c r="H155" s="313"/>
      <c r="I155" s="318"/>
      <c r="J155" s="88" t="s">
        <v>662</v>
      </c>
      <c r="K155" s="112"/>
      <c r="L155" s="112"/>
      <c r="M155" s="112"/>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c r="AP155" s="76"/>
      <c r="AQ155" s="76"/>
      <c r="AR155" s="76"/>
      <c r="AS155" s="76"/>
      <c r="AT155" s="76"/>
      <c r="AU155" s="76"/>
      <c r="AV155" s="76"/>
      <c r="AW155" s="76"/>
      <c r="AX155" s="76"/>
      <c r="AY155" s="76"/>
      <c r="AZ155" s="76"/>
      <c r="BA155" s="76"/>
      <c r="BB155" s="76"/>
      <c r="BC155" s="76"/>
      <c r="BD155" s="76"/>
      <c r="BE155" s="76"/>
      <c r="BF155" s="76"/>
      <c r="BG155" s="76"/>
      <c r="BH155" s="76"/>
      <c r="BI155" s="76"/>
      <c r="BJ155" s="76"/>
      <c r="BK155" s="76"/>
      <c r="BL155" s="76"/>
      <c r="BM155" s="76"/>
      <c r="BN155" s="76"/>
      <c r="BO155" s="76"/>
      <c r="BP155" s="76"/>
      <c r="BQ155" s="76"/>
      <c r="BR155" s="76"/>
      <c r="BS155" s="76"/>
      <c r="BT155" s="76"/>
      <c r="BU155" s="76"/>
      <c r="BV155" s="76"/>
      <c r="BW155" s="76"/>
      <c r="BX155" s="76"/>
      <c r="BY155" s="76"/>
      <c r="BZ155" s="76"/>
      <c r="CA155" s="76"/>
    </row>
    <row r="156" spans="1:79" s="487" customFormat="1" x14ac:dyDescent="0.25">
      <c r="A156" s="312">
        <v>143</v>
      </c>
      <c r="B156" s="313" t="s">
        <v>559</v>
      </c>
      <c r="C156" s="314" t="s">
        <v>558</v>
      </c>
      <c r="D156" s="315" t="s">
        <v>557</v>
      </c>
      <c r="E156" s="316"/>
      <c r="F156" s="321" t="s">
        <v>239</v>
      </c>
      <c r="G156" s="317">
        <v>29456.5</v>
      </c>
      <c r="H156" s="313"/>
      <c r="I156" s="318"/>
      <c r="J156" s="88" t="s">
        <v>662</v>
      </c>
      <c r="K156" s="112"/>
      <c r="L156" s="112"/>
      <c r="M156" s="112"/>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c r="AP156" s="76"/>
      <c r="AQ156" s="76"/>
      <c r="AR156" s="76"/>
      <c r="AS156" s="76"/>
      <c r="AT156" s="76"/>
      <c r="AU156" s="76"/>
      <c r="AV156" s="76"/>
      <c r="AW156" s="76"/>
      <c r="AX156" s="76"/>
      <c r="AY156" s="76"/>
      <c r="AZ156" s="76"/>
      <c r="BA156" s="76"/>
      <c r="BB156" s="76"/>
      <c r="BC156" s="76"/>
      <c r="BD156" s="76"/>
      <c r="BE156" s="76"/>
      <c r="BF156" s="76"/>
      <c r="BG156" s="76"/>
      <c r="BH156" s="76"/>
      <c r="BI156" s="76"/>
      <c r="BJ156" s="76"/>
      <c r="BK156" s="76"/>
      <c r="BL156" s="76"/>
      <c r="BM156" s="76"/>
      <c r="BN156" s="76"/>
      <c r="BO156" s="76"/>
      <c r="BP156" s="76"/>
      <c r="BQ156" s="76"/>
      <c r="BR156" s="76"/>
      <c r="BS156" s="76"/>
      <c r="BT156" s="76"/>
      <c r="BU156" s="76"/>
      <c r="BV156" s="76"/>
      <c r="BW156" s="76"/>
      <c r="BX156" s="76"/>
      <c r="BY156" s="76"/>
      <c r="BZ156" s="76"/>
      <c r="CA156" s="76"/>
    </row>
    <row r="157" spans="1:79" s="487" customFormat="1" x14ac:dyDescent="0.25">
      <c r="A157" s="312">
        <v>144</v>
      </c>
      <c r="B157" s="313" t="s">
        <v>601</v>
      </c>
      <c r="C157" s="314" t="s">
        <v>599</v>
      </c>
      <c r="D157" s="315" t="s">
        <v>600</v>
      </c>
      <c r="E157" s="316"/>
      <c r="F157" s="321" t="s">
        <v>239</v>
      </c>
      <c r="G157" s="317">
        <v>31196.25</v>
      </c>
      <c r="H157" s="313"/>
      <c r="I157" s="318"/>
      <c r="J157" s="88" t="s">
        <v>662</v>
      </c>
      <c r="K157" s="112"/>
      <c r="L157" s="112"/>
      <c r="M157" s="112"/>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c r="AP157" s="76"/>
      <c r="AQ157" s="76"/>
      <c r="AR157" s="76"/>
      <c r="AS157" s="76"/>
      <c r="AT157" s="76"/>
      <c r="AU157" s="76"/>
      <c r="AV157" s="76"/>
      <c r="AW157" s="76"/>
      <c r="AX157" s="76"/>
      <c r="AY157" s="76"/>
      <c r="AZ157" s="76"/>
      <c r="BA157" s="76"/>
      <c r="BB157" s="76"/>
      <c r="BC157" s="76"/>
      <c r="BD157" s="76"/>
      <c r="BE157" s="76"/>
      <c r="BF157" s="76"/>
      <c r="BG157" s="76"/>
      <c r="BH157" s="76"/>
      <c r="BI157" s="76"/>
      <c r="BJ157" s="76"/>
      <c r="BK157" s="76"/>
      <c r="BL157" s="76"/>
      <c r="BM157" s="76"/>
      <c r="BN157" s="76"/>
      <c r="BO157" s="76"/>
      <c r="BP157" s="76"/>
      <c r="BQ157" s="76"/>
      <c r="BR157" s="76"/>
      <c r="BS157" s="76"/>
      <c r="BT157" s="76"/>
      <c r="BU157" s="76"/>
      <c r="BV157" s="76"/>
      <c r="BW157" s="76"/>
      <c r="BX157" s="76"/>
      <c r="BY157" s="76"/>
      <c r="BZ157" s="76"/>
      <c r="CA157" s="76"/>
    </row>
    <row r="158" spans="1:79" s="487" customFormat="1" x14ac:dyDescent="0.25">
      <c r="A158" s="312">
        <v>145</v>
      </c>
      <c r="B158" s="313" t="s">
        <v>616</v>
      </c>
      <c r="C158" s="314" t="s">
        <v>615</v>
      </c>
      <c r="D158" s="315" t="s">
        <v>614</v>
      </c>
      <c r="E158" s="316"/>
      <c r="F158" s="321" t="s">
        <v>239</v>
      </c>
      <c r="G158" s="317">
        <v>46096.57</v>
      </c>
      <c r="H158" s="313"/>
      <c r="I158" s="318"/>
      <c r="J158" s="88" t="s">
        <v>662</v>
      </c>
      <c r="K158" s="112"/>
      <c r="L158" s="112"/>
      <c r="M158" s="112"/>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c r="AL158" s="76"/>
      <c r="AM158" s="76"/>
      <c r="AN158" s="76"/>
      <c r="AO158" s="76"/>
      <c r="AP158" s="76"/>
      <c r="AQ158" s="76"/>
      <c r="AR158" s="76"/>
      <c r="AS158" s="76"/>
      <c r="AT158" s="76"/>
      <c r="AU158" s="76"/>
      <c r="AV158" s="76"/>
      <c r="AW158" s="76"/>
      <c r="AX158" s="76"/>
      <c r="AY158" s="76"/>
      <c r="AZ158" s="76"/>
      <c r="BA158" s="76"/>
      <c r="BB158" s="76"/>
      <c r="BC158" s="76"/>
      <c r="BD158" s="76"/>
      <c r="BE158" s="76"/>
      <c r="BF158" s="76"/>
      <c r="BG158" s="76"/>
      <c r="BH158" s="76"/>
      <c r="BI158" s="76"/>
      <c r="BJ158" s="76"/>
      <c r="BK158" s="76"/>
      <c r="BL158" s="76"/>
      <c r="BM158" s="76"/>
      <c r="BN158" s="76"/>
      <c r="BO158" s="76"/>
      <c r="BP158" s="76"/>
      <c r="BQ158" s="76"/>
      <c r="BR158" s="76"/>
      <c r="BS158" s="76"/>
      <c r="BT158" s="76"/>
      <c r="BU158" s="76"/>
      <c r="BV158" s="76"/>
      <c r="BW158" s="76"/>
      <c r="BX158" s="76"/>
      <c r="BY158" s="76"/>
      <c r="BZ158" s="76"/>
      <c r="CA158" s="76"/>
    </row>
    <row r="159" spans="1:79" s="487" customFormat="1" x14ac:dyDescent="0.25">
      <c r="A159" s="312">
        <v>146</v>
      </c>
      <c r="B159" s="313" t="s">
        <v>526</v>
      </c>
      <c r="C159" s="314" t="s">
        <v>524</v>
      </c>
      <c r="D159" s="315" t="s">
        <v>525</v>
      </c>
      <c r="E159" s="316"/>
      <c r="F159" s="321" t="s">
        <v>239</v>
      </c>
      <c r="G159" s="317">
        <v>24966.15</v>
      </c>
      <c r="H159" s="313"/>
      <c r="I159" s="318"/>
      <c r="J159" s="88" t="s">
        <v>662</v>
      </c>
      <c r="K159" s="112"/>
      <c r="L159" s="112"/>
      <c r="M159" s="112"/>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c r="AL159" s="76"/>
      <c r="AM159" s="76"/>
      <c r="AN159" s="76"/>
      <c r="AO159" s="76"/>
      <c r="AP159" s="76"/>
      <c r="AQ159" s="76"/>
      <c r="AR159" s="76"/>
      <c r="AS159" s="76"/>
      <c r="AT159" s="76"/>
      <c r="AU159" s="76"/>
      <c r="AV159" s="76"/>
      <c r="AW159" s="76"/>
      <c r="AX159" s="76"/>
      <c r="AY159" s="76"/>
      <c r="AZ159" s="76"/>
      <c r="BA159" s="76"/>
      <c r="BB159" s="76"/>
      <c r="BC159" s="76"/>
      <c r="BD159" s="76"/>
      <c r="BE159" s="76"/>
      <c r="BF159" s="76"/>
      <c r="BG159" s="76"/>
      <c r="BH159" s="76"/>
      <c r="BI159" s="76"/>
      <c r="BJ159" s="76"/>
      <c r="BK159" s="76"/>
      <c r="BL159" s="76"/>
      <c r="BM159" s="76"/>
      <c r="BN159" s="76"/>
      <c r="BO159" s="76"/>
      <c r="BP159" s="76"/>
      <c r="BQ159" s="76"/>
      <c r="BR159" s="76"/>
      <c r="BS159" s="76"/>
      <c r="BT159" s="76"/>
      <c r="BU159" s="76"/>
      <c r="BV159" s="76"/>
      <c r="BW159" s="76"/>
      <c r="BX159" s="76"/>
      <c r="BY159" s="76"/>
      <c r="BZ159" s="76"/>
      <c r="CA159" s="76"/>
    </row>
    <row r="160" spans="1:79" s="487" customFormat="1" x14ac:dyDescent="0.25">
      <c r="A160" s="312">
        <v>147</v>
      </c>
      <c r="B160" s="313" t="s">
        <v>577</v>
      </c>
      <c r="C160" s="314" t="s">
        <v>575</v>
      </c>
      <c r="D160" s="315" t="s">
        <v>576</v>
      </c>
      <c r="E160" s="316"/>
      <c r="F160" s="321" t="s">
        <v>239</v>
      </c>
      <c r="G160" s="317">
        <v>19902.21</v>
      </c>
      <c r="H160" s="313"/>
      <c r="I160" s="318"/>
      <c r="J160" s="88" t="s">
        <v>662</v>
      </c>
      <c r="K160" s="112"/>
      <c r="L160" s="112"/>
      <c r="M160" s="112"/>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c r="AO160" s="76"/>
      <c r="AP160" s="76"/>
      <c r="AQ160" s="76"/>
      <c r="AR160" s="76"/>
      <c r="AS160" s="76"/>
      <c r="AT160" s="76"/>
      <c r="AU160" s="76"/>
      <c r="AV160" s="76"/>
      <c r="AW160" s="76"/>
      <c r="AX160" s="76"/>
      <c r="AY160" s="76"/>
      <c r="AZ160" s="76"/>
      <c r="BA160" s="76"/>
      <c r="BB160" s="76"/>
      <c r="BC160" s="76"/>
      <c r="BD160" s="76"/>
      <c r="BE160" s="76"/>
      <c r="BF160" s="76"/>
      <c r="BG160" s="76"/>
      <c r="BH160" s="76"/>
      <c r="BI160" s="76"/>
      <c r="BJ160" s="76"/>
      <c r="BK160" s="76"/>
      <c r="BL160" s="76"/>
      <c r="BM160" s="76"/>
      <c r="BN160" s="76"/>
      <c r="BO160" s="76"/>
      <c r="BP160" s="76"/>
      <c r="BQ160" s="76"/>
      <c r="BR160" s="76"/>
      <c r="BS160" s="76"/>
      <c r="BT160" s="76"/>
      <c r="BU160" s="76"/>
      <c r="BV160" s="76"/>
      <c r="BW160" s="76"/>
      <c r="BX160" s="76"/>
      <c r="BY160" s="76"/>
      <c r="BZ160" s="76"/>
      <c r="CA160" s="76"/>
    </row>
    <row r="161" spans="1:79" s="487" customFormat="1" x14ac:dyDescent="0.25">
      <c r="A161" s="312">
        <v>148</v>
      </c>
      <c r="B161" s="313" t="s">
        <v>639</v>
      </c>
      <c r="C161" s="314" t="s">
        <v>638</v>
      </c>
      <c r="D161" s="315" t="s">
        <v>640</v>
      </c>
      <c r="E161" s="316"/>
      <c r="F161" s="321" t="s">
        <v>239</v>
      </c>
      <c r="G161" s="317">
        <v>16571.439999999999</v>
      </c>
      <c r="H161" s="313"/>
      <c r="I161" s="318"/>
      <c r="J161" s="88" t="s">
        <v>662</v>
      </c>
      <c r="K161" s="112"/>
      <c r="L161" s="112"/>
      <c r="M161" s="112"/>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c r="AL161" s="76"/>
      <c r="AM161" s="76"/>
      <c r="AN161" s="76"/>
      <c r="AO161" s="76"/>
      <c r="AP161" s="76"/>
      <c r="AQ161" s="76"/>
      <c r="AR161" s="76"/>
      <c r="AS161" s="76"/>
      <c r="AT161" s="76"/>
      <c r="AU161" s="76"/>
      <c r="AV161" s="76"/>
      <c r="AW161" s="76"/>
      <c r="AX161" s="76"/>
      <c r="AY161" s="76"/>
      <c r="AZ161" s="76"/>
      <c r="BA161" s="76"/>
      <c r="BB161" s="76"/>
      <c r="BC161" s="76"/>
      <c r="BD161" s="76"/>
      <c r="BE161" s="76"/>
      <c r="BF161" s="76"/>
      <c r="BG161" s="76"/>
      <c r="BH161" s="76"/>
      <c r="BI161" s="76"/>
      <c r="BJ161" s="76"/>
      <c r="BK161" s="76"/>
      <c r="BL161" s="76"/>
      <c r="BM161" s="76"/>
      <c r="BN161" s="76"/>
      <c r="BO161" s="76"/>
      <c r="BP161" s="76"/>
      <c r="BQ161" s="76"/>
      <c r="BR161" s="76"/>
      <c r="BS161" s="76"/>
      <c r="BT161" s="76"/>
      <c r="BU161" s="76"/>
      <c r="BV161" s="76"/>
      <c r="BW161" s="76"/>
      <c r="BX161" s="76"/>
      <c r="BY161" s="76"/>
      <c r="BZ161" s="76"/>
      <c r="CA161" s="76"/>
    </row>
    <row r="162" spans="1:79" s="487" customFormat="1" x14ac:dyDescent="0.25">
      <c r="A162" s="312">
        <v>149</v>
      </c>
      <c r="B162" s="313" t="s">
        <v>592</v>
      </c>
      <c r="C162" s="314" t="s">
        <v>591</v>
      </c>
      <c r="D162" s="315" t="s">
        <v>590</v>
      </c>
      <c r="E162" s="76"/>
      <c r="F162" s="321" t="s">
        <v>243</v>
      </c>
      <c r="G162" s="317">
        <v>161633.53</v>
      </c>
      <c r="H162" s="313"/>
      <c r="I162" s="318"/>
      <c r="J162" s="88" t="s">
        <v>662</v>
      </c>
      <c r="K162" s="112"/>
      <c r="L162" s="112"/>
      <c r="M162" s="112"/>
      <c r="N162" s="76"/>
      <c r="O162" s="76"/>
      <c r="P162" s="76"/>
      <c r="Q162" s="76"/>
      <c r="R162" s="76"/>
      <c r="S162" s="76"/>
      <c r="T162" s="76"/>
      <c r="U162" s="76"/>
      <c r="V162" s="76"/>
      <c r="W162" s="76"/>
      <c r="X162" s="76"/>
      <c r="Y162" s="76"/>
      <c r="Z162" s="76"/>
      <c r="AA162" s="76"/>
      <c r="AB162" s="76"/>
      <c r="AC162" s="76"/>
      <c r="AD162" s="76"/>
      <c r="AE162" s="76"/>
      <c r="AF162" s="76"/>
      <c r="AG162" s="76"/>
      <c r="AH162" s="76"/>
      <c r="AI162" s="76"/>
      <c r="AJ162" s="76"/>
      <c r="AK162" s="76"/>
      <c r="AL162" s="76"/>
      <c r="AM162" s="76"/>
      <c r="AN162" s="76"/>
      <c r="AO162" s="76"/>
      <c r="AP162" s="76"/>
      <c r="AQ162" s="76"/>
      <c r="AR162" s="76"/>
      <c r="AS162" s="76"/>
      <c r="AT162" s="76"/>
      <c r="AU162" s="76"/>
      <c r="AV162" s="76"/>
      <c r="AW162" s="76"/>
      <c r="AX162" s="76"/>
      <c r="AY162" s="76"/>
      <c r="AZ162" s="76"/>
      <c r="BA162" s="76"/>
      <c r="BB162" s="76"/>
      <c r="BC162" s="76"/>
      <c r="BD162" s="76"/>
      <c r="BE162" s="76"/>
      <c r="BF162" s="76"/>
      <c r="BG162" s="76"/>
      <c r="BH162" s="76"/>
      <c r="BI162" s="76"/>
      <c r="BJ162" s="76"/>
      <c r="BK162" s="76"/>
      <c r="BL162" s="76"/>
      <c r="BM162" s="76"/>
      <c r="BN162" s="76"/>
      <c r="BO162" s="76"/>
      <c r="BP162" s="76"/>
      <c r="BQ162" s="76"/>
      <c r="BR162" s="76"/>
      <c r="BS162" s="76"/>
      <c r="BT162" s="76"/>
      <c r="BU162" s="76"/>
      <c r="BV162" s="76"/>
      <c r="BW162" s="76"/>
      <c r="BX162" s="76"/>
      <c r="BY162" s="76"/>
      <c r="BZ162" s="76"/>
      <c r="CA162" s="76"/>
    </row>
    <row r="163" spans="1:79" s="487" customFormat="1" ht="22.5" x14ac:dyDescent="0.25">
      <c r="A163" s="312">
        <v>150</v>
      </c>
      <c r="B163" s="313" t="s">
        <v>565</v>
      </c>
      <c r="C163" s="314" t="s">
        <v>564</v>
      </c>
      <c r="D163" s="315" t="s">
        <v>476</v>
      </c>
      <c r="E163" s="316"/>
      <c r="F163" s="321" t="s">
        <v>243</v>
      </c>
      <c r="G163" s="317">
        <v>184324.2</v>
      </c>
      <c r="H163" s="313"/>
      <c r="I163" s="318"/>
      <c r="J163" s="88" t="s">
        <v>662</v>
      </c>
      <c r="K163" s="112"/>
      <c r="L163" s="112"/>
      <c r="M163" s="112"/>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c r="AL163" s="76"/>
      <c r="AM163" s="76"/>
      <c r="AN163" s="76"/>
      <c r="AO163" s="76"/>
      <c r="AP163" s="76"/>
      <c r="AQ163" s="76"/>
      <c r="AR163" s="76"/>
      <c r="AS163" s="76"/>
      <c r="AT163" s="76"/>
      <c r="AU163" s="76"/>
      <c r="AV163" s="76"/>
      <c r="AW163" s="76"/>
      <c r="AX163" s="76"/>
      <c r="AY163" s="76"/>
      <c r="AZ163" s="76"/>
      <c r="BA163" s="76"/>
      <c r="BB163" s="76"/>
      <c r="BC163" s="76"/>
      <c r="BD163" s="76"/>
      <c r="BE163" s="76"/>
      <c r="BF163" s="76"/>
      <c r="BG163" s="76"/>
      <c r="BH163" s="76"/>
      <c r="BI163" s="76"/>
      <c r="BJ163" s="76"/>
      <c r="BK163" s="76"/>
      <c r="BL163" s="76"/>
      <c r="BM163" s="76"/>
      <c r="BN163" s="76"/>
      <c r="BO163" s="76"/>
      <c r="BP163" s="76"/>
      <c r="BQ163" s="76"/>
      <c r="BR163" s="76"/>
      <c r="BS163" s="76"/>
      <c r="BT163" s="76"/>
      <c r="BU163" s="76"/>
      <c r="BV163" s="76"/>
      <c r="BW163" s="76"/>
      <c r="BX163" s="76"/>
      <c r="BY163" s="76"/>
      <c r="BZ163" s="76"/>
      <c r="CA163" s="76"/>
    </row>
    <row r="164" spans="1:79" s="487" customFormat="1" x14ac:dyDescent="0.25">
      <c r="A164" s="312">
        <v>151</v>
      </c>
      <c r="B164" s="313" t="s">
        <v>553</v>
      </c>
      <c r="C164" s="314" t="s">
        <v>551</v>
      </c>
      <c r="D164" s="315" t="s">
        <v>552</v>
      </c>
      <c r="E164" s="316"/>
      <c r="F164" s="321" t="s">
        <v>243</v>
      </c>
      <c r="G164" s="317">
        <v>54780.99</v>
      </c>
      <c r="H164" s="313"/>
      <c r="I164" s="318"/>
      <c r="J164" s="88" t="s">
        <v>662</v>
      </c>
      <c r="K164" s="112"/>
      <c r="L164" s="112"/>
      <c r="M164" s="112"/>
      <c r="N164" s="76"/>
      <c r="O164" s="76"/>
      <c r="P164" s="76"/>
      <c r="Q164" s="76"/>
      <c r="R164" s="76"/>
      <c r="S164" s="76"/>
      <c r="T164" s="76"/>
      <c r="U164" s="76"/>
      <c r="V164" s="76"/>
      <c r="W164" s="76"/>
      <c r="X164" s="76"/>
      <c r="Y164" s="76"/>
      <c r="Z164" s="76"/>
      <c r="AA164" s="76"/>
      <c r="AB164" s="76"/>
      <c r="AC164" s="76"/>
      <c r="AD164" s="76"/>
      <c r="AE164" s="76"/>
      <c r="AF164" s="76"/>
      <c r="AG164" s="76"/>
      <c r="AH164" s="76"/>
      <c r="AI164" s="76"/>
      <c r="AJ164" s="76"/>
      <c r="AK164" s="76"/>
      <c r="AL164" s="76"/>
      <c r="AM164" s="76"/>
      <c r="AN164" s="76"/>
      <c r="AO164" s="76"/>
      <c r="AP164" s="76"/>
      <c r="AQ164" s="76"/>
      <c r="AR164" s="76"/>
      <c r="AS164" s="76"/>
      <c r="AT164" s="76"/>
      <c r="AU164" s="76"/>
      <c r="AV164" s="76"/>
      <c r="AW164" s="76"/>
      <c r="AX164" s="76"/>
      <c r="AY164" s="76"/>
      <c r="AZ164" s="76"/>
      <c r="BA164" s="76"/>
      <c r="BB164" s="76"/>
      <c r="BC164" s="76"/>
      <c r="BD164" s="76"/>
      <c r="BE164" s="76"/>
      <c r="BF164" s="76"/>
      <c r="BG164" s="76"/>
      <c r="BH164" s="76"/>
      <c r="BI164" s="76"/>
      <c r="BJ164" s="76"/>
      <c r="BK164" s="76"/>
      <c r="BL164" s="76"/>
      <c r="BM164" s="76"/>
      <c r="BN164" s="76"/>
      <c r="BO164" s="76"/>
      <c r="BP164" s="76"/>
      <c r="BQ164" s="76"/>
      <c r="BR164" s="76"/>
      <c r="BS164" s="76"/>
      <c r="BT164" s="76"/>
      <c r="BU164" s="76"/>
      <c r="BV164" s="76"/>
      <c r="BW164" s="76"/>
      <c r="BX164" s="76"/>
      <c r="BY164" s="76"/>
      <c r="BZ164" s="76"/>
      <c r="CA164" s="76"/>
    </row>
    <row r="165" spans="1:79" s="487" customFormat="1" ht="22.5" x14ac:dyDescent="0.25">
      <c r="A165" s="312">
        <v>152</v>
      </c>
      <c r="B165" s="313" t="s">
        <v>589</v>
      </c>
      <c r="C165" s="314" t="s">
        <v>588</v>
      </c>
      <c r="D165" s="315" t="s">
        <v>587</v>
      </c>
      <c r="E165" s="316"/>
      <c r="F165" s="321" t="s">
        <v>243</v>
      </c>
      <c r="G165" s="317">
        <v>138346.57</v>
      </c>
      <c r="H165" s="313"/>
      <c r="I165" s="318"/>
      <c r="J165" s="88" t="s">
        <v>662</v>
      </c>
      <c r="K165" s="112"/>
      <c r="L165" s="112"/>
      <c r="M165" s="112"/>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c r="AL165" s="76"/>
      <c r="AM165" s="76"/>
      <c r="AN165" s="76"/>
      <c r="AO165" s="76"/>
      <c r="AP165" s="76"/>
      <c r="AQ165" s="76"/>
      <c r="AR165" s="76"/>
      <c r="AS165" s="76"/>
      <c r="AT165" s="76"/>
      <c r="AU165" s="76"/>
      <c r="AV165" s="76"/>
      <c r="AW165" s="76"/>
      <c r="AX165" s="76"/>
      <c r="AY165" s="76"/>
      <c r="AZ165" s="76"/>
      <c r="BA165" s="76"/>
      <c r="BB165" s="76"/>
      <c r="BC165" s="76"/>
      <c r="BD165" s="76"/>
      <c r="BE165" s="76"/>
      <c r="BF165" s="76"/>
      <c r="BG165" s="76"/>
      <c r="BH165" s="76"/>
      <c r="BI165" s="76"/>
      <c r="BJ165" s="76"/>
      <c r="BK165" s="76"/>
      <c r="BL165" s="76"/>
      <c r="BM165" s="76"/>
      <c r="BN165" s="76"/>
      <c r="BO165" s="76"/>
      <c r="BP165" s="76"/>
      <c r="BQ165" s="76"/>
      <c r="BR165" s="76"/>
      <c r="BS165" s="76"/>
      <c r="BT165" s="76"/>
      <c r="BU165" s="76"/>
      <c r="BV165" s="76"/>
      <c r="BW165" s="76"/>
      <c r="BX165" s="76"/>
      <c r="BY165" s="76"/>
      <c r="BZ165" s="76"/>
      <c r="CA165" s="76"/>
    </row>
    <row r="166" spans="1:79" s="487" customFormat="1" x14ac:dyDescent="0.25">
      <c r="A166" s="312">
        <v>153</v>
      </c>
      <c r="B166" s="313" t="s">
        <v>484</v>
      </c>
      <c r="C166" s="314" t="s">
        <v>483</v>
      </c>
      <c r="D166" s="315" t="s">
        <v>485</v>
      </c>
      <c r="E166" s="316"/>
      <c r="F166" s="321" t="s">
        <v>243</v>
      </c>
      <c r="G166" s="317">
        <v>683141.2</v>
      </c>
      <c r="H166" s="313"/>
      <c r="I166" s="318"/>
      <c r="J166" s="88" t="s">
        <v>662</v>
      </c>
      <c r="K166" s="112"/>
      <c r="L166" s="112"/>
      <c r="M166" s="112"/>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row>
    <row r="167" spans="1:79" s="487" customFormat="1" x14ac:dyDescent="0.25">
      <c r="A167" s="312">
        <v>154</v>
      </c>
      <c r="B167" s="313" t="s">
        <v>595</v>
      </c>
      <c r="C167" s="314" t="s">
        <v>593</v>
      </c>
      <c r="D167" s="315" t="s">
        <v>594</v>
      </c>
      <c r="E167" s="316"/>
      <c r="F167" s="321" t="s">
        <v>243</v>
      </c>
      <c r="G167" s="317">
        <v>382133.59</v>
      </c>
      <c r="H167" s="313"/>
      <c r="I167" s="318"/>
      <c r="J167" s="88" t="s">
        <v>662</v>
      </c>
      <c r="K167" s="112"/>
      <c r="L167" s="112"/>
      <c r="M167" s="112"/>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row>
    <row r="168" spans="1:79" s="487" customFormat="1" x14ac:dyDescent="0.25">
      <c r="A168" s="312">
        <v>155</v>
      </c>
      <c r="B168" s="313" t="s">
        <v>516</v>
      </c>
      <c r="C168" s="314" t="s">
        <v>515</v>
      </c>
      <c r="D168" s="315" t="s">
        <v>517</v>
      </c>
      <c r="E168" s="316"/>
      <c r="F168" s="321" t="s">
        <v>243</v>
      </c>
      <c r="G168" s="317">
        <v>177912.24</v>
      </c>
      <c r="H168" s="313"/>
      <c r="I168" s="318"/>
      <c r="J168" s="88" t="s">
        <v>662</v>
      </c>
      <c r="K168" s="112"/>
      <c r="L168" s="112"/>
      <c r="M168" s="112"/>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row>
    <row r="169" spans="1:79" s="487" customFormat="1" x14ac:dyDescent="0.25">
      <c r="A169" s="312">
        <v>156</v>
      </c>
      <c r="B169" s="313" t="s">
        <v>549</v>
      </c>
      <c r="C169" s="314" t="s">
        <v>548</v>
      </c>
      <c r="D169" s="315" t="s">
        <v>550</v>
      </c>
      <c r="E169" s="316"/>
      <c r="F169" s="321" t="s">
        <v>243</v>
      </c>
      <c r="G169" s="317">
        <v>57284.51</v>
      </c>
      <c r="H169" s="313"/>
      <c r="I169" s="318"/>
      <c r="J169" s="88" t="s">
        <v>662</v>
      </c>
      <c r="K169" s="112"/>
      <c r="L169" s="112"/>
      <c r="M169" s="112"/>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row>
    <row r="170" spans="1:79" s="487" customFormat="1" x14ac:dyDescent="0.25">
      <c r="A170" s="312">
        <v>157</v>
      </c>
      <c r="B170" s="313" t="s">
        <v>510</v>
      </c>
      <c r="C170" s="314" t="s">
        <v>509</v>
      </c>
      <c r="D170" s="315" t="s">
        <v>511</v>
      </c>
      <c r="E170" s="316"/>
      <c r="F170" s="321" t="s">
        <v>243</v>
      </c>
      <c r="G170" s="317">
        <v>211506.09</v>
      </c>
      <c r="H170" s="313"/>
      <c r="I170" s="318"/>
      <c r="J170" s="88" t="s">
        <v>662</v>
      </c>
      <c r="K170" s="112"/>
      <c r="L170" s="112"/>
      <c r="M170" s="112"/>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row>
    <row r="171" spans="1:79" s="487" customFormat="1" x14ac:dyDescent="0.25">
      <c r="A171" s="312">
        <v>158</v>
      </c>
      <c r="B171" s="313" t="s">
        <v>563</v>
      </c>
      <c r="C171" s="128" t="s">
        <v>561</v>
      </c>
      <c r="D171" s="329" t="s">
        <v>562</v>
      </c>
      <c r="E171" s="18"/>
      <c r="F171" s="321" t="s">
        <v>243</v>
      </c>
      <c r="G171" s="317">
        <v>666281.98</v>
      </c>
      <c r="H171" s="313"/>
      <c r="I171" s="318"/>
      <c r="J171" s="88" t="s">
        <v>662</v>
      </c>
      <c r="K171" s="112"/>
      <c r="L171" s="112"/>
      <c r="M171" s="112"/>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row>
    <row r="172" spans="1:79" s="487" customFormat="1" x14ac:dyDescent="0.25">
      <c r="A172" s="312">
        <v>159</v>
      </c>
      <c r="B172" s="313" t="s">
        <v>626</v>
      </c>
      <c r="C172" s="314" t="s">
        <v>624</v>
      </c>
      <c r="D172" s="315" t="s">
        <v>625</v>
      </c>
      <c r="E172" s="316"/>
      <c r="F172" s="321" t="s">
        <v>243</v>
      </c>
      <c r="G172" s="317">
        <v>619286.68999999994</v>
      </c>
      <c r="H172" s="313"/>
      <c r="I172" s="318"/>
      <c r="J172" s="88" t="s">
        <v>662</v>
      </c>
      <c r="K172" s="112"/>
      <c r="L172" s="112"/>
      <c r="M172" s="112"/>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row>
    <row r="173" spans="1:79" s="487" customFormat="1" x14ac:dyDescent="0.25">
      <c r="A173" s="312">
        <v>160</v>
      </c>
      <c r="B173" s="313" t="s">
        <v>535</v>
      </c>
      <c r="C173" s="314" t="s">
        <v>534</v>
      </c>
      <c r="D173" s="315" t="s">
        <v>533</v>
      </c>
      <c r="E173" s="316"/>
      <c r="F173" s="321" t="s">
        <v>243</v>
      </c>
      <c r="G173" s="317">
        <v>108755.47</v>
      </c>
      <c r="H173" s="313"/>
      <c r="I173" s="318"/>
      <c r="J173" s="88" t="s">
        <v>662</v>
      </c>
      <c r="K173" s="112"/>
      <c r="L173" s="112"/>
      <c r="M173" s="112"/>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row>
    <row r="174" spans="1:79" s="487" customFormat="1" x14ac:dyDescent="0.25">
      <c r="A174" s="312">
        <v>161</v>
      </c>
      <c r="B174" s="313" t="s">
        <v>546</v>
      </c>
      <c r="C174" s="314" t="s">
        <v>545</v>
      </c>
      <c r="D174" s="315" t="s">
        <v>547</v>
      </c>
      <c r="E174" s="316"/>
      <c r="F174" s="321" t="s">
        <v>243</v>
      </c>
      <c r="G174" s="317">
        <v>228092.5</v>
      </c>
      <c r="H174" s="313"/>
      <c r="I174" s="318"/>
      <c r="J174" s="88" t="s">
        <v>656</v>
      </c>
      <c r="K174" s="112"/>
      <c r="L174" s="112"/>
      <c r="M174" s="112"/>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row>
    <row r="175" spans="1:79" s="487" customFormat="1" x14ac:dyDescent="0.25">
      <c r="A175" s="312">
        <v>162</v>
      </c>
      <c r="B175" s="313" t="s">
        <v>571</v>
      </c>
      <c r="C175" s="314" t="s">
        <v>569</v>
      </c>
      <c r="D175" s="315" t="s">
        <v>570</v>
      </c>
      <c r="E175" s="316"/>
      <c r="F175" s="321" t="s">
        <v>243</v>
      </c>
      <c r="G175" s="317">
        <v>238727.38</v>
      </c>
      <c r="H175" s="313"/>
      <c r="I175" s="318"/>
      <c r="J175" s="88" t="s">
        <v>656</v>
      </c>
      <c r="K175" s="112"/>
      <c r="L175" s="112"/>
      <c r="M175" s="112"/>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row>
    <row r="176" spans="1:79" s="487" customFormat="1" x14ac:dyDescent="0.25">
      <c r="A176" s="312">
        <v>163</v>
      </c>
      <c r="B176" s="313" t="s">
        <v>496</v>
      </c>
      <c r="C176" s="314" t="s">
        <v>495</v>
      </c>
      <c r="D176" s="315" t="s">
        <v>497</v>
      </c>
      <c r="E176" s="316"/>
      <c r="F176" s="321" t="s">
        <v>243</v>
      </c>
      <c r="G176" s="317">
        <v>395593.99</v>
      </c>
      <c r="H176" s="313"/>
      <c r="I176" s="318"/>
      <c r="J176" s="88" t="s">
        <v>656</v>
      </c>
      <c r="K176" s="112"/>
      <c r="L176" s="112"/>
      <c r="M176" s="112"/>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row>
    <row r="177" spans="1:79" s="487" customFormat="1" x14ac:dyDescent="0.25">
      <c r="A177" s="312">
        <v>164</v>
      </c>
      <c r="B177" s="313" t="s">
        <v>580</v>
      </c>
      <c r="C177" s="314" t="s">
        <v>578</v>
      </c>
      <c r="D177" s="315" t="s">
        <v>579</v>
      </c>
      <c r="E177" s="316"/>
      <c r="F177" s="321" t="s">
        <v>243</v>
      </c>
      <c r="G177" s="317">
        <v>77254.27</v>
      </c>
      <c r="H177" s="313"/>
      <c r="I177" s="318"/>
      <c r="J177" s="88" t="s">
        <v>656</v>
      </c>
      <c r="K177" s="112"/>
      <c r="L177" s="112"/>
      <c r="M177" s="112"/>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row>
    <row r="178" spans="1:79" s="487" customFormat="1" x14ac:dyDescent="0.25">
      <c r="A178" s="312">
        <v>165</v>
      </c>
      <c r="B178" s="313" t="s">
        <v>529</v>
      </c>
      <c r="C178" s="314" t="s">
        <v>527</v>
      </c>
      <c r="D178" s="315" t="s">
        <v>528</v>
      </c>
      <c r="E178" s="316"/>
      <c r="F178" s="321" t="s">
        <v>243</v>
      </c>
      <c r="G178" s="317">
        <f>264729.6+24945.81</f>
        <v>289675.40999999997</v>
      </c>
      <c r="H178" s="313"/>
      <c r="I178" s="318"/>
      <c r="J178" s="88" t="s">
        <v>656</v>
      </c>
      <c r="K178" s="112"/>
      <c r="L178" s="112"/>
      <c r="M178" s="112"/>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row>
    <row r="179" spans="1:79" s="487" customFormat="1" x14ac:dyDescent="0.25">
      <c r="A179" s="312">
        <v>166</v>
      </c>
      <c r="B179" s="313" t="s">
        <v>622</v>
      </c>
      <c r="C179" s="314" t="s">
        <v>620</v>
      </c>
      <c r="D179" s="315" t="s">
        <v>621</v>
      </c>
      <c r="E179" s="316"/>
      <c r="F179" s="321" t="s">
        <v>243</v>
      </c>
      <c r="G179" s="317">
        <v>54401.25</v>
      </c>
      <c r="H179" s="313"/>
      <c r="I179" s="318"/>
      <c r="J179" s="88" t="s">
        <v>656</v>
      </c>
      <c r="K179" s="112"/>
      <c r="L179" s="112"/>
      <c r="M179" s="112"/>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row>
    <row r="180" spans="1:79" s="487" customFormat="1" x14ac:dyDescent="0.25">
      <c r="A180" s="312">
        <v>167</v>
      </c>
      <c r="B180" s="313" t="s">
        <v>585</v>
      </c>
      <c r="C180" s="314" t="s">
        <v>584</v>
      </c>
      <c r="D180" s="315" t="s">
        <v>586</v>
      </c>
      <c r="E180" s="316"/>
      <c r="F180" s="321" t="s">
        <v>243</v>
      </c>
      <c r="G180" s="317">
        <v>72365.179999999993</v>
      </c>
      <c r="H180" s="313"/>
      <c r="I180" s="318"/>
      <c r="J180" s="88" t="s">
        <v>656</v>
      </c>
      <c r="K180" s="112"/>
      <c r="L180" s="112"/>
      <c r="M180" s="112"/>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row>
    <row r="181" spans="1:79" s="487" customFormat="1" x14ac:dyDescent="0.25">
      <c r="A181" s="312">
        <v>168</v>
      </c>
      <c r="B181" s="313" t="s">
        <v>610</v>
      </c>
      <c r="C181" s="314" t="s">
        <v>608</v>
      </c>
      <c r="D181" s="315" t="s">
        <v>609</v>
      </c>
      <c r="E181" s="316"/>
      <c r="F181" s="321" t="s">
        <v>243</v>
      </c>
      <c r="G181" s="317">
        <v>164386.84</v>
      </c>
      <c r="H181" s="313"/>
      <c r="I181" s="318"/>
      <c r="J181" s="88" t="s">
        <v>656</v>
      </c>
      <c r="K181" s="112"/>
      <c r="L181" s="112"/>
      <c r="M181" s="112"/>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row>
    <row r="182" spans="1:79" s="487" customFormat="1" x14ac:dyDescent="0.25">
      <c r="A182" s="312">
        <v>169</v>
      </c>
      <c r="B182" s="313" t="s">
        <v>556</v>
      </c>
      <c r="C182" s="314" t="s">
        <v>554</v>
      </c>
      <c r="D182" s="315" t="s">
        <v>555</v>
      </c>
      <c r="E182" s="316"/>
      <c r="F182" s="321" t="s">
        <v>243</v>
      </c>
      <c r="G182" s="317">
        <v>319985.65000000002</v>
      </c>
      <c r="H182" s="313"/>
      <c r="I182" s="318"/>
      <c r="J182" s="88" t="s">
        <v>656</v>
      </c>
      <c r="K182" s="112"/>
      <c r="L182" s="112"/>
      <c r="M182" s="112"/>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row>
    <row r="183" spans="1:79" s="487" customFormat="1" x14ac:dyDescent="0.25">
      <c r="A183" s="312">
        <v>170</v>
      </c>
      <c r="B183" s="313" t="s">
        <v>501</v>
      </c>
      <c r="C183" s="314" t="s">
        <v>499</v>
      </c>
      <c r="D183" s="315" t="s">
        <v>500</v>
      </c>
      <c r="E183" s="316"/>
      <c r="F183" s="321" t="s">
        <v>243</v>
      </c>
      <c r="G183" s="317">
        <v>626084.54</v>
      </c>
      <c r="H183" s="313"/>
      <c r="I183" s="318"/>
      <c r="J183" s="88" t="s">
        <v>656</v>
      </c>
      <c r="K183" s="112"/>
      <c r="L183" s="112"/>
      <c r="M183" s="112"/>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row>
    <row r="184" spans="1:79" s="487" customFormat="1" x14ac:dyDescent="0.25">
      <c r="A184" s="312">
        <v>171</v>
      </c>
      <c r="B184" s="313" t="s">
        <v>482</v>
      </c>
      <c r="C184" s="314" t="s">
        <v>480</v>
      </c>
      <c r="D184" s="315" t="s">
        <v>481</v>
      </c>
      <c r="E184" s="316"/>
      <c r="F184" s="321" t="s">
        <v>243</v>
      </c>
      <c r="G184" s="317">
        <v>119489.45</v>
      </c>
      <c r="H184" s="313"/>
      <c r="I184" s="318"/>
      <c r="J184" s="88" t="s">
        <v>656</v>
      </c>
      <c r="K184" s="112"/>
      <c r="L184" s="112"/>
      <c r="M184" s="112"/>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row>
    <row r="185" spans="1:79" s="487" customFormat="1" x14ac:dyDescent="0.25">
      <c r="A185" s="312">
        <v>172</v>
      </c>
      <c r="B185" s="313" t="s">
        <v>520</v>
      </c>
      <c r="C185" s="314" t="s">
        <v>519</v>
      </c>
      <c r="D185" s="315" t="s">
        <v>518</v>
      </c>
      <c r="E185" s="316"/>
      <c r="F185" s="321" t="s">
        <v>243</v>
      </c>
      <c r="G185" s="317">
        <v>151202.18</v>
      </c>
      <c r="H185" s="313"/>
      <c r="I185" s="318"/>
      <c r="J185" s="88" t="s">
        <v>656</v>
      </c>
      <c r="K185" s="112"/>
      <c r="L185" s="112"/>
      <c r="M185" s="112"/>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row>
    <row r="186" spans="1:79" s="487" customFormat="1" x14ac:dyDescent="0.25">
      <c r="A186" s="312">
        <v>173</v>
      </c>
      <c r="B186" s="313" t="s">
        <v>583</v>
      </c>
      <c r="C186" s="314" t="s">
        <v>581</v>
      </c>
      <c r="D186" s="315" t="s">
        <v>582</v>
      </c>
      <c r="E186" s="316"/>
      <c r="F186" s="321" t="s">
        <v>243</v>
      </c>
      <c r="G186" s="317">
        <v>252871.81</v>
      </c>
      <c r="H186" s="313"/>
      <c r="I186" s="318"/>
      <c r="J186" s="88" t="s">
        <v>656</v>
      </c>
      <c r="K186" s="112"/>
      <c r="L186" s="112"/>
      <c r="M186" s="112"/>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row>
    <row r="187" spans="1:79" s="487" customFormat="1" x14ac:dyDescent="0.25">
      <c r="A187" s="312">
        <v>174</v>
      </c>
      <c r="B187" s="313" t="s">
        <v>523</v>
      </c>
      <c r="C187" s="314" t="s">
        <v>521</v>
      </c>
      <c r="D187" s="315" t="s">
        <v>522</v>
      </c>
      <c r="E187" s="316"/>
      <c r="F187" s="321" t="s">
        <v>243</v>
      </c>
      <c r="G187" s="317">
        <v>76884.990000000005</v>
      </c>
      <c r="H187" s="313"/>
      <c r="I187" s="318"/>
      <c r="J187" s="88" t="s">
        <v>656</v>
      </c>
      <c r="K187" s="112"/>
      <c r="L187" s="112"/>
      <c r="M187" s="112"/>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row>
    <row r="188" spans="1:79" s="487" customFormat="1" x14ac:dyDescent="0.25">
      <c r="A188" s="312">
        <v>175</v>
      </c>
      <c r="B188" s="313" t="s">
        <v>506</v>
      </c>
      <c r="C188" s="314" t="s">
        <v>504</v>
      </c>
      <c r="D188" s="315" t="s">
        <v>505</v>
      </c>
      <c r="E188" s="316"/>
      <c r="F188" s="321" t="s">
        <v>243</v>
      </c>
      <c r="G188" s="317">
        <v>229474.27</v>
      </c>
      <c r="H188" s="313"/>
      <c r="I188" s="318"/>
      <c r="J188" s="88" t="s">
        <v>656</v>
      </c>
      <c r="K188" s="112"/>
      <c r="L188" s="112"/>
      <c r="M188" s="112"/>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row>
    <row r="189" spans="1:79" s="487" customFormat="1" x14ac:dyDescent="0.25">
      <c r="A189" s="312">
        <v>176</v>
      </c>
      <c r="B189" s="313" t="s">
        <v>491</v>
      </c>
      <c r="C189" s="314" t="s">
        <v>489</v>
      </c>
      <c r="D189" s="315" t="s">
        <v>490</v>
      </c>
      <c r="E189" s="316"/>
      <c r="F189" s="321" t="s">
        <v>243</v>
      </c>
      <c r="G189" s="317">
        <v>624544.4</v>
      </c>
      <c r="H189" s="313"/>
      <c r="I189" s="318"/>
      <c r="J189" s="88" t="s">
        <v>656</v>
      </c>
      <c r="K189" s="112"/>
      <c r="L189" s="112"/>
      <c r="M189" s="112"/>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row>
    <row r="190" spans="1:79" s="487" customFormat="1" x14ac:dyDescent="0.25">
      <c r="A190" s="312">
        <v>177</v>
      </c>
      <c r="B190" s="313" t="s">
        <v>607</v>
      </c>
      <c r="C190" s="314" t="s">
        <v>606</v>
      </c>
      <c r="D190" s="315" t="s">
        <v>605</v>
      </c>
      <c r="E190" s="316"/>
      <c r="F190" s="321" t="s">
        <v>243</v>
      </c>
      <c r="G190" s="317">
        <v>1835657.66</v>
      </c>
      <c r="H190" s="313"/>
      <c r="I190" s="318"/>
      <c r="J190" s="88" t="s">
        <v>656</v>
      </c>
      <c r="K190" s="112"/>
      <c r="L190" s="112"/>
      <c r="M190" s="112"/>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row>
    <row r="191" spans="1:79" s="487" customFormat="1" ht="15" customHeight="1" x14ac:dyDescent="0.25">
      <c r="A191" s="312">
        <v>178</v>
      </c>
      <c r="B191" s="313" t="s">
        <v>574</v>
      </c>
      <c r="C191" s="314" t="s">
        <v>573</v>
      </c>
      <c r="D191" s="315" t="s">
        <v>572</v>
      </c>
      <c r="E191" s="316"/>
      <c r="F191" s="321" t="s">
        <v>243</v>
      </c>
      <c r="G191" s="317">
        <v>2927587.06</v>
      </c>
      <c r="H191" s="313"/>
      <c r="I191" s="318"/>
      <c r="J191" s="88" t="s">
        <v>656</v>
      </c>
      <c r="K191" s="112"/>
      <c r="L191" s="112"/>
      <c r="M191" s="94" t="s">
        <v>652</v>
      </c>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row>
    <row r="192" spans="1:79" s="487" customFormat="1" x14ac:dyDescent="0.25">
      <c r="A192" s="312">
        <v>179</v>
      </c>
      <c r="B192" s="313" t="s">
        <v>544</v>
      </c>
      <c r="C192" s="314" t="s">
        <v>542</v>
      </c>
      <c r="D192" s="315" t="s">
        <v>543</v>
      </c>
      <c r="E192" s="316"/>
      <c r="F192" s="321" t="s">
        <v>243</v>
      </c>
      <c r="G192" s="317">
        <v>122249.21</v>
      </c>
      <c r="H192" s="313"/>
      <c r="I192" s="318"/>
      <c r="J192" s="88" t="s">
        <v>656</v>
      </c>
      <c r="K192" s="112"/>
      <c r="L192" s="112"/>
      <c r="M192" s="112"/>
      <c r="N192" s="92"/>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c r="AP192" s="76"/>
      <c r="AQ192" s="76"/>
      <c r="AR192" s="76"/>
      <c r="AS192" s="76"/>
      <c r="AT192" s="76"/>
      <c r="AU192" s="76"/>
      <c r="AV192" s="76"/>
      <c r="AW192" s="76"/>
      <c r="AX192" s="76"/>
      <c r="AY192" s="76"/>
      <c r="AZ192" s="76"/>
      <c r="BA192" s="76"/>
      <c r="BB192" s="76"/>
      <c r="BC192" s="76"/>
      <c r="BD192" s="76"/>
      <c r="BE192" s="76"/>
      <c r="BF192" s="76"/>
      <c r="BG192" s="76"/>
      <c r="BH192" s="76"/>
      <c r="BI192" s="76"/>
      <c r="BJ192" s="76"/>
      <c r="BK192" s="76"/>
      <c r="BL192" s="76"/>
      <c r="BM192" s="76"/>
      <c r="BN192" s="76"/>
      <c r="BO192" s="76"/>
      <c r="BP192" s="76"/>
      <c r="BQ192" s="76"/>
      <c r="BR192" s="76"/>
      <c r="BS192" s="76"/>
      <c r="BT192" s="76"/>
      <c r="BU192" s="76"/>
      <c r="BV192" s="76"/>
      <c r="BW192" s="76"/>
      <c r="BX192" s="76"/>
      <c r="BY192" s="76"/>
      <c r="BZ192" s="76"/>
      <c r="CA192" s="76"/>
    </row>
    <row r="193" spans="1:79" s="487" customFormat="1" ht="22.5" x14ac:dyDescent="0.25">
      <c r="A193" s="312">
        <v>180</v>
      </c>
      <c r="B193" s="313" t="s">
        <v>654</v>
      </c>
      <c r="C193" s="314" t="s">
        <v>653</v>
      </c>
      <c r="D193" s="315" t="s">
        <v>655</v>
      </c>
      <c r="E193" s="316"/>
      <c r="F193" s="321" t="s">
        <v>243</v>
      </c>
      <c r="G193" s="317">
        <v>300547.21999999997</v>
      </c>
      <c r="H193" s="313"/>
      <c r="I193" s="318"/>
      <c r="J193" s="88" t="s">
        <v>656</v>
      </c>
      <c r="K193" s="112"/>
      <c r="L193" s="112"/>
      <c r="M193" s="112"/>
      <c r="N193" s="76"/>
      <c r="O193" s="92"/>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c r="AP193" s="76"/>
      <c r="AQ193" s="76"/>
      <c r="AR193" s="76"/>
      <c r="AS193" s="76"/>
      <c r="AT193" s="76"/>
      <c r="AU193" s="76"/>
      <c r="AV193" s="76"/>
      <c r="AW193" s="76"/>
      <c r="AX193" s="76"/>
      <c r="AY193" s="76"/>
      <c r="AZ193" s="76"/>
      <c r="BA193" s="76"/>
      <c r="BB193" s="76"/>
      <c r="BC193" s="76"/>
      <c r="BD193" s="76"/>
      <c r="BE193" s="76"/>
      <c r="BF193" s="76"/>
      <c r="BG193" s="76"/>
      <c r="BH193" s="76"/>
      <c r="BI193" s="76"/>
      <c r="BJ193" s="76"/>
      <c r="BK193" s="76"/>
      <c r="BL193" s="76"/>
      <c r="BM193" s="76"/>
      <c r="BN193" s="76"/>
      <c r="BO193" s="76"/>
      <c r="BP193" s="76"/>
      <c r="BQ193" s="76"/>
      <c r="BR193" s="76"/>
      <c r="BS193" s="76"/>
      <c r="BT193" s="76"/>
      <c r="BU193" s="76"/>
      <c r="BV193" s="76"/>
      <c r="BW193" s="76"/>
      <c r="BX193" s="76"/>
      <c r="BY193" s="76"/>
      <c r="BZ193" s="76"/>
      <c r="CA193" s="76"/>
    </row>
    <row r="194" spans="1:79" s="487" customFormat="1" x14ac:dyDescent="0.25">
      <c r="A194" s="312">
        <v>181</v>
      </c>
      <c r="B194" s="313" t="s">
        <v>479</v>
      </c>
      <c r="C194" s="314" t="s">
        <v>477</v>
      </c>
      <c r="D194" s="315" t="s">
        <v>478</v>
      </c>
      <c r="E194" s="316"/>
      <c r="F194" s="321" t="s">
        <v>243</v>
      </c>
      <c r="G194" s="317">
        <v>87199.67</v>
      </c>
      <c r="H194" s="313"/>
      <c r="I194" s="318"/>
      <c r="J194" s="88" t="s">
        <v>656</v>
      </c>
      <c r="K194" s="112"/>
      <c r="L194" s="112"/>
      <c r="M194" s="112"/>
      <c r="N194" s="76"/>
      <c r="O194" s="9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c r="AP194" s="76"/>
      <c r="AQ194" s="76"/>
      <c r="AR194" s="76"/>
      <c r="AS194" s="76"/>
      <c r="AT194" s="76"/>
      <c r="AU194" s="76"/>
      <c r="AV194" s="76"/>
      <c r="AW194" s="76"/>
      <c r="AX194" s="76"/>
      <c r="AY194" s="76"/>
      <c r="AZ194" s="76"/>
      <c r="BA194" s="76"/>
      <c r="BB194" s="76"/>
      <c r="BC194" s="76"/>
      <c r="BD194" s="76"/>
      <c r="BE194" s="76"/>
      <c r="BF194" s="76"/>
      <c r="BG194" s="76"/>
      <c r="BH194" s="76"/>
      <c r="BI194" s="76"/>
      <c r="BJ194" s="76"/>
      <c r="BK194" s="76"/>
      <c r="BL194" s="76"/>
      <c r="BM194" s="76"/>
      <c r="BN194" s="76"/>
      <c r="BO194" s="76"/>
      <c r="BP194" s="76"/>
      <c r="BQ194" s="76"/>
      <c r="BR194" s="76"/>
      <c r="BS194" s="76"/>
      <c r="BT194" s="76"/>
      <c r="BU194" s="76"/>
      <c r="BV194" s="76"/>
      <c r="BW194" s="76"/>
      <c r="BX194" s="76"/>
      <c r="BY194" s="76"/>
      <c r="BZ194" s="76"/>
      <c r="CA194" s="76"/>
    </row>
    <row r="195" spans="1:79" s="487" customFormat="1" x14ac:dyDescent="0.25">
      <c r="A195" s="312">
        <v>182</v>
      </c>
      <c r="B195" s="313" t="s">
        <v>514</v>
      </c>
      <c r="C195" s="314" t="s">
        <v>513</v>
      </c>
      <c r="D195" s="315" t="s">
        <v>512</v>
      </c>
      <c r="E195" s="316"/>
      <c r="F195" s="321" t="s">
        <v>243</v>
      </c>
      <c r="G195" s="317">
        <v>1227356.51</v>
      </c>
      <c r="H195" s="313"/>
      <c r="I195" s="318"/>
      <c r="J195" s="88" t="s">
        <v>656</v>
      </c>
      <c r="K195" s="112"/>
      <c r="L195" s="112"/>
      <c r="M195" s="112"/>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c r="AP195" s="76"/>
      <c r="AQ195" s="76"/>
      <c r="AR195" s="76"/>
      <c r="AS195" s="76"/>
      <c r="AT195" s="76"/>
      <c r="AU195" s="76"/>
      <c r="AV195" s="76"/>
      <c r="AW195" s="76"/>
      <c r="AX195" s="76"/>
      <c r="AY195" s="76"/>
      <c r="AZ195" s="76"/>
      <c r="BA195" s="76"/>
      <c r="BB195" s="76"/>
      <c r="BC195" s="76"/>
      <c r="BD195" s="76"/>
      <c r="BE195" s="76"/>
      <c r="BF195" s="76"/>
      <c r="BG195" s="76"/>
      <c r="BH195" s="76"/>
      <c r="BI195" s="76"/>
      <c r="BJ195" s="76"/>
      <c r="BK195" s="76"/>
      <c r="BL195" s="76"/>
      <c r="BM195" s="76"/>
      <c r="BN195" s="76"/>
      <c r="BO195" s="76"/>
      <c r="BP195" s="76"/>
      <c r="BQ195" s="76"/>
      <c r="BR195" s="76"/>
      <c r="BS195" s="76"/>
      <c r="BT195" s="76"/>
      <c r="BU195" s="76"/>
      <c r="BV195" s="76"/>
      <c r="BW195" s="76"/>
      <c r="BX195" s="76"/>
      <c r="BY195" s="76"/>
      <c r="BZ195" s="76"/>
      <c r="CA195" s="76"/>
    </row>
    <row r="196" spans="1:79" s="487" customFormat="1" x14ac:dyDescent="0.25">
      <c r="A196" s="312">
        <v>183</v>
      </c>
      <c r="B196" s="313" t="s">
        <v>503</v>
      </c>
      <c r="C196" s="314" t="s">
        <v>158</v>
      </c>
      <c r="D196" s="315" t="s">
        <v>502</v>
      </c>
      <c r="E196" s="316"/>
      <c r="F196" s="321" t="s">
        <v>243</v>
      </c>
      <c r="G196" s="317">
        <v>1492.11</v>
      </c>
      <c r="H196" s="313"/>
      <c r="I196" s="318"/>
      <c r="J196" s="88" t="s">
        <v>656</v>
      </c>
      <c r="K196" s="112"/>
      <c r="L196" s="112"/>
      <c r="M196" s="112"/>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c r="AQ196" s="76"/>
      <c r="AR196" s="76"/>
      <c r="AS196" s="76"/>
      <c r="AT196" s="76"/>
      <c r="AU196" s="76"/>
      <c r="AV196" s="76"/>
      <c r="AW196" s="76"/>
      <c r="AX196" s="76"/>
      <c r="AY196" s="76"/>
      <c r="AZ196" s="76"/>
      <c r="BA196" s="76"/>
      <c r="BB196" s="76"/>
      <c r="BC196" s="76"/>
      <c r="BD196" s="76"/>
      <c r="BE196" s="76"/>
      <c r="BF196" s="76"/>
      <c r="BG196" s="76"/>
      <c r="BH196" s="76"/>
      <c r="BI196" s="76"/>
      <c r="BJ196" s="76"/>
      <c r="BK196" s="76"/>
      <c r="BL196" s="76"/>
      <c r="BM196" s="76"/>
      <c r="BN196" s="76"/>
      <c r="BO196" s="76"/>
      <c r="BP196" s="76"/>
      <c r="BQ196" s="76"/>
      <c r="BR196" s="76"/>
      <c r="BS196" s="76"/>
      <c r="BT196" s="76"/>
      <c r="BU196" s="76"/>
      <c r="BV196" s="76"/>
      <c r="BW196" s="76"/>
      <c r="BX196" s="76"/>
      <c r="BY196" s="76"/>
      <c r="BZ196" s="76"/>
      <c r="CA196" s="76"/>
    </row>
    <row r="197" spans="1:79" s="487" customFormat="1" x14ac:dyDescent="0.25">
      <c r="A197" s="312">
        <v>184</v>
      </c>
      <c r="B197" s="313" t="s">
        <v>508</v>
      </c>
      <c r="C197" s="314" t="s">
        <v>138</v>
      </c>
      <c r="D197" s="315" t="s">
        <v>507</v>
      </c>
      <c r="E197" s="316"/>
      <c r="F197" s="321" t="s">
        <v>243</v>
      </c>
      <c r="G197" s="317">
        <v>43115.56</v>
      </c>
      <c r="H197" s="313"/>
      <c r="I197" s="318"/>
      <c r="J197" s="88" t="s">
        <v>656</v>
      </c>
      <c r="K197" s="112"/>
      <c r="L197" s="112"/>
      <c r="M197" s="112"/>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c r="AP197" s="76"/>
      <c r="AQ197" s="76"/>
      <c r="AR197" s="76"/>
      <c r="AS197" s="76"/>
      <c r="AT197" s="76"/>
      <c r="AU197" s="76"/>
      <c r="AV197" s="76"/>
      <c r="AW197" s="76"/>
      <c r="AX197" s="76"/>
      <c r="AY197" s="76"/>
      <c r="AZ197" s="76"/>
      <c r="BA197" s="76"/>
      <c r="BB197" s="76"/>
      <c r="BC197" s="76"/>
      <c r="BD197" s="76"/>
      <c r="BE197" s="76"/>
      <c r="BF197" s="76"/>
      <c r="BG197" s="76"/>
      <c r="BH197" s="76"/>
      <c r="BI197" s="76"/>
      <c r="BJ197" s="76"/>
      <c r="BK197" s="76"/>
      <c r="BL197" s="76"/>
      <c r="BM197" s="76"/>
      <c r="BN197" s="76"/>
      <c r="BO197" s="76"/>
      <c r="BP197" s="76"/>
      <c r="BQ197" s="76"/>
      <c r="BR197" s="76"/>
      <c r="BS197" s="76"/>
      <c r="BT197" s="76"/>
      <c r="BU197" s="76"/>
      <c r="BV197" s="76"/>
      <c r="BW197" s="76"/>
      <c r="BX197" s="76"/>
      <c r="BY197" s="76"/>
      <c r="BZ197" s="76"/>
      <c r="CA197" s="76"/>
    </row>
    <row r="198" spans="1:79" s="487" customFormat="1" x14ac:dyDescent="0.25">
      <c r="A198" s="312">
        <v>185</v>
      </c>
      <c r="B198" s="313" t="s">
        <v>604</v>
      </c>
      <c r="C198" s="314" t="s">
        <v>602</v>
      </c>
      <c r="D198" s="315" t="s">
        <v>603</v>
      </c>
      <c r="E198" s="316"/>
      <c r="F198" s="321" t="s">
        <v>243</v>
      </c>
      <c r="G198" s="317">
        <v>34333.42</v>
      </c>
      <c r="H198" s="313"/>
      <c r="I198" s="318"/>
      <c r="J198" s="88" t="s">
        <v>656</v>
      </c>
      <c r="K198" s="112"/>
      <c r="L198" s="112"/>
      <c r="M198" s="112"/>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c r="AN198" s="76"/>
      <c r="AO198" s="76"/>
      <c r="AP198" s="76"/>
      <c r="AQ198" s="76"/>
      <c r="AR198" s="76"/>
      <c r="AS198" s="76"/>
      <c r="AT198" s="76"/>
      <c r="AU198" s="76"/>
      <c r="AV198" s="76"/>
      <c r="AW198" s="76"/>
      <c r="AX198" s="76"/>
      <c r="AY198" s="76"/>
      <c r="AZ198" s="76"/>
      <c r="BA198" s="76"/>
      <c r="BB198" s="76"/>
      <c r="BC198" s="76"/>
      <c r="BD198" s="76"/>
      <c r="BE198" s="76"/>
      <c r="BF198" s="76"/>
      <c r="BG198" s="76"/>
      <c r="BH198" s="76"/>
      <c r="BI198" s="76"/>
      <c r="BJ198" s="76"/>
      <c r="BK198" s="76"/>
      <c r="BL198" s="76"/>
      <c r="BM198" s="76"/>
      <c r="BN198" s="76"/>
      <c r="BO198" s="76"/>
      <c r="BP198" s="76"/>
      <c r="BQ198" s="76"/>
      <c r="BR198" s="76"/>
      <c r="BS198" s="76"/>
      <c r="BT198" s="76"/>
      <c r="BU198" s="76"/>
      <c r="BV198" s="76"/>
      <c r="BW198" s="76"/>
      <c r="BX198" s="76"/>
      <c r="BY198" s="76"/>
      <c r="BZ198" s="76"/>
      <c r="CA198" s="76"/>
    </row>
    <row r="199" spans="1:79" s="487" customFormat="1" ht="11.25" x14ac:dyDescent="0.2">
      <c r="A199" s="312">
        <v>186</v>
      </c>
      <c r="B199" s="322" t="s">
        <v>787</v>
      </c>
      <c r="C199" s="322" t="s">
        <v>786</v>
      </c>
      <c r="D199" s="330" t="s">
        <v>788</v>
      </c>
      <c r="E199" s="316"/>
      <c r="F199" s="322" t="s">
        <v>790</v>
      </c>
      <c r="G199" s="317">
        <v>19218.86</v>
      </c>
      <c r="H199" s="331"/>
      <c r="I199" s="318"/>
      <c r="J199" s="109" t="s">
        <v>891</v>
      </c>
      <c r="K199" s="106"/>
      <c r="L199" s="106"/>
      <c r="M199" s="106"/>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row>
    <row r="200" spans="1:79" s="487" customFormat="1" ht="11.25" x14ac:dyDescent="0.2">
      <c r="A200" s="312">
        <v>187</v>
      </c>
      <c r="B200" s="322" t="s">
        <v>795</v>
      </c>
      <c r="C200" s="322" t="s">
        <v>793</v>
      </c>
      <c r="D200" s="330" t="s">
        <v>796</v>
      </c>
      <c r="E200" s="316"/>
      <c r="F200" s="322" t="s">
        <v>33</v>
      </c>
      <c r="G200" s="317">
        <v>350445.32</v>
      </c>
      <c r="H200" s="331"/>
      <c r="I200" s="318"/>
      <c r="J200" s="109" t="s">
        <v>891</v>
      </c>
      <c r="K200" s="106"/>
      <c r="L200" s="106"/>
      <c r="M200" s="106"/>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row>
    <row r="201" spans="1:79" s="487" customFormat="1" ht="11.25" x14ac:dyDescent="0.2">
      <c r="A201" s="312">
        <v>188</v>
      </c>
      <c r="B201" s="322" t="s">
        <v>734</v>
      </c>
      <c r="C201" s="322" t="s">
        <v>733</v>
      </c>
      <c r="D201" s="330" t="s">
        <v>735</v>
      </c>
      <c r="E201" s="316"/>
      <c r="F201" s="322" t="s">
        <v>33</v>
      </c>
      <c r="G201" s="317">
        <v>40220</v>
      </c>
      <c r="H201" s="331"/>
      <c r="I201" s="318"/>
      <c r="J201" s="109" t="s">
        <v>891</v>
      </c>
      <c r="K201" s="106"/>
      <c r="L201" s="106"/>
      <c r="M201" s="106"/>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18"/>
      <c r="BU201" s="18"/>
      <c r="BV201" s="18"/>
      <c r="BW201" s="18"/>
      <c r="BX201" s="18"/>
      <c r="BY201" s="18"/>
      <c r="BZ201" s="18"/>
      <c r="CA201" s="18"/>
    </row>
    <row r="202" spans="1:79" s="487" customFormat="1" ht="11.25" x14ac:dyDescent="0.2">
      <c r="A202" s="312">
        <v>189</v>
      </c>
      <c r="B202" s="322" t="s">
        <v>859</v>
      </c>
      <c r="C202" s="322" t="s">
        <v>860</v>
      </c>
      <c r="D202" s="330" t="s">
        <v>861</v>
      </c>
      <c r="E202" s="316"/>
      <c r="F202" s="322" t="s">
        <v>33</v>
      </c>
      <c r="G202" s="317">
        <v>66083.539999999994</v>
      </c>
      <c r="H202" s="331"/>
      <c r="I202" s="318"/>
      <c r="J202" s="109" t="s">
        <v>891</v>
      </c>
      <c r="K202" s="106"/>
      <c r="L202" s="106"/>
      <c r="M202" s="106"/>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row>
    <row r="203" spans="1:79" s="487" customFormat="1" ht="11.25" x14ac:dyDescent="0.2">
      <c r="A203" s="312">
        <v>190</v>
      </c>
      <c r="B203" s="322" t="s">
        <v>798</v>
      </c>
      <c r="C203" s="322" t="s">
        <v>797</v>
      </c>
      <c r="D203" s="330" t="s">
        <v>799</v>
      </c>
      <c r="E203" s="316"/>
      <c r="F203" s="322" t="s">
        <v>239</v>
      </c>
      <c r="G203" s="317">
        <v>25103.63</v>
      </c>
      <c r="H203" s="331"/>
      <c r="I203" s="318"/>
      <c r="J203" s="109" t="s">
        <v>891</v>
      </c>
      <c r="K203" s="106"/>
      <c r="L203" s="106"/>
      <c r="M203" s="106"/>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row>
    <row r="204" spans="1:79" s="487" customFormat="1" ht="11.25" x14ac:dyDescent="0.2">
      <c r="A204" s="312">
        <v>191</v>
      </c>
      <c r="B204" s="313" t="s">
        <v>680</v>
      </c>
      <c r="C204" s="314" t="s">
        <v>679</v>
      </c>
      <c r="D204" s="315" t="s">
        <v>681</v>
      </c>
      <c r="E204" s="316"/>
      <c r="F204" s="321" t="s">
        <v>239</v>
      </c>
      <c r="G204" s="317">
        <v>29149.4</v>
      </c>
      <c r="H204" s="332"/>
      <c r="I204" s="318"/>
      <c r="J204" s="109" t="s">
        <v>891</v>
      </c>
      <c r="K204" s="107"/>
      <c r="L204" s="107"/>
      <c r="M204" s="107"/>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c r="AL204" s="76"/>
      <c r="AM204" s="76"/>
      <c r="AN204" s="76"/>
      <c r="AO204" s="76"/>
      <c r="AP204" s="76"/>
      <c r="AQ204" s="76"/>
      <c r="AR204" s="76"/>
      <c r="AS204" s="76"/>
      <c r="AT204" s="76"/>
      <c r="AU204" s="76"/>
      <c r="AV204" s="76"/>
      <c r="AW204" s="76"/>
      <c r="AX204" s="76"/>
      <c r="AY204" s="76"/>
      <c r="AZ204" s="76"/>
      <c r="BA204" s="76"/>
      <c r="BB204" s="76"/>
      <c r="BC204" s="76"/>
      <c r="BD204" s="76"/>
      <c r="BE204" s="76"/>
      <c r="BF204" s="76"/>
      <c r="BG204" s="76"/>
      <c r="BH204" s="76"/>
      <c r="BI204" s="76"/>
      <c r="BJ204" s="76"/>
      <c r="BK204" s="76"/>
      <c r="BL204" s="76"/>
      <c r="BM204" s="76"/>
      <c r="BN204" s="76"/>
      <c r="BO204" s="76"/>
      <c r="BP204" s="76"/>
      <c r="BQ204" s="76"/>
      <c r="BR204" s="76"/>
      <c r="BS204" s="76"/>
      <c r="BT204" s="76"/>
      <c r="BU204" s="76"/>
      <c r="BV204" s="76"/>
      <c r="BW204" s="76"/>
      <c r="BX204" s="76"/>
      <c r="BY204" s="76"/>
      <c r="BZ204" s="76"/>
      <c r="CA204" s="76"/>
    </row>
    <row r="205" spans="1:79" s="487" customFormat="1" ht="11.25" x14ac:dyDescent="0.2">
      <c r="A205" s="312">
        <v>192</v>
      </c>
      <c r="B205" s="313" t="s">
        <v>718</v>
      </c>
      <c r="C205" s="314" t="s">
        <v>717</v>
      </c>
      <c r="D205" s="315" t="s">
        <v>719</v>
      </c>
      <c r="E205" s="316"/>
      <c r="F205" s="321" t="s">
        <v>239</v>
      </c>
      <c r="G205" s="317">
        <v>47371.13</v>
      </c>
      <c r="H205" s="333"/>
      <c r="I205" s="318"/>
      <c r="J205" s="109" t="s">
        <v>891</v>
      </c>
      <c r="K205" s="77"/>
      <c r="L205" s="77"/>
      <c r="M205" s="107"/>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c r="AL205" s="76"/>
      <c r="AM205" s="76"/>
      <c r="AN205" s="76"/>
      <c r="AO205" s="76"/>
      <c r="AP205" s="76"/>
      <c r="AQ205" s="76"/>
      <c r="AR205" s="76"/>
      <c r="AS205" s="76"/>
      <c r="AT205" s="76"/>
      <c r="AU205" s="76"/>
      <c r="AV205" s="76"/>
      <c r="AW205" s="76"/>
      <c r="AX205" s="76"/>
      <c r="AY205" s="76"/>
      <c r="AZ205" s="76"/>
      <c r="BA205" s="76"/>
      <c r="BB205" s="76"/>
      <c r="BC205" s="76"/>
      <c r="BD205" s="76"/>
      <c r="BE205" s="76"/>
      <c r="BF205" s="76"/>
      <c r="BG205" s="76"/>
      <c r="BH205" s="76"/>
      <c r="BI205" s="76"/>
      <c r="BJ205" s="76"/>
      <c r="BK205" s="76"/>
      <c r="BL205" s="76"/>
      <c r="BM205" s="76"/>
      <c r="BN205" s="76"/>
      <c r="BO205" s="76"/>
      <c r="BP205" s="76"/>
      <c r="BQ205" s="76"/>
      <c r="BR205" s="76"/>
      <c r="BS205" s="76"/>
      <c r="BT205" s="76"/>
      <c r="BU205" s="76"/>
      <c r="BV205" s="76"/>
      <c r="BW205" s="76"/>
      <c r="BX205" s="76"/>
      <c r="BY205" s="76"/>
      <c r="BZ205" s="76"/>
      <c r="CA205" s="76"/>
    </row>
    <row r="206" spans="1:79" s="487" customFormat="1" ht="11.25" x14ac:dyDescent="0.2">
      <c r="A206" s="312">
        <v>193</v>
      </c>
      <c r="B206" s="313" t="s">
        <v>669</v>
      </c>
      <c r="C206" s="314" t="s">
        <v>668</v>
      </c>
      <c r="D206" s="315" t="s">
        <v>871</v>
      </c>
      <c r="E206" s="316"/>
      <c r="F206" s="321" t="s">
        <v>239</v>
      </c>
      <c r="G206" s="317">
        <v>17674.8</v>
      </c>
      <c r="H206" s="332"/>
      <c r="I206" s="318"/>
      <c r="J206" s="109" t="s">
        <v>891</v>
      </c>
      <c r="K206" s="107"/>
      <c r="L206" s="107"/>
      <c r="M206" s="107"/>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c r="AL206" s="76"/>
      <c r="AM206" s="76"/>
      <c r="AN206" s="76"/>
      <c r="AO206" s="76"/>
      <c r="AP206" s="76"/>
      <c r="AQ206" s="76"/>
      <c r="AR206" s="76"/>
      <c r="AS206" s="76"/>
      <c r="AT206" s="76"/>
      <c r="AU206" s="76"/>
      <c r="AV206" s="76"/>
      <c r="AW206" s="76"/>
      <c r="AX206" s="76"/>
      <c r="AY206" s="76"/>
      <c r="AZ206" s="76"/>
      <c r="BA206" s="76"/>
      <c r="BB206" s="76"/>
      <c r="BC206" s="76"/>
      <c r="BD206" s="76"/>
      <c r="BE206" s="76"/>
      <c r="BF206" s="76"/>
      <c r="BG206" s="76"/>
      <c r="BH206" s="76"/>
      <c r="BI206" s="76"/>
      <c r="BJ206" s="76"/>
      <c r="BK206" s="76"/>
      <c r="BL206" s="76"/>
      <c r="BM206" s="76"/>
      <c r="BN206" s="76"/>
      <c r="BO206" s="76"/>
      <c r="BP206" s="76"/>
      <c r="BQ206" s="76"/>
      <c r="BR206" s="76"/>
      <c r="BS206" s="76"/>
      <c r="BT206" s="76"/>
      <c r="BU206" s="76"/>
      <c r="BV206" s="76"/>
      <c r="BW206" s="76"/>
      <c r="BX206" s="76"/>
      <c r="BY206" s="76"/>
      <c r="BZ206" s="76"/>
      <c r="CA206" s="76"/>
    </row>
    <row r="207" spans="1:79" s="487" customFormat="1" ht="11.25" x14ac:dyDescent="0.2">
      <c r="A207" s="312">
        <v>194</v>
      </c>
      <c r="B207" s="313" t="s">
        <v>746</v>
      </c>
      <c r="C207" s="314" t="s">
        <v>745</v>
      </c>
      <c r="D207" s="315" t="s">
        <v>747</v>
      </c>
      <c r="E207" s="316"/>
      <c r="F207" s="321" t="s">
        <v>239</v>
      </c>
      <c r="G207" s="317">
        <v>20931.560000000001</v>
      </c>
      <c r="H207" s="313"/>
      <c r="I207" s="318"/>
      <c r="J207" s="109" t="s">
        <v>891</v>
      </c>
      <c r="K207" s="90"/>
      <c r="L207" s="90"/>
      <c r="M207" s="108"/>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c r="AL207" s="76"/>
      <c r="AM207" s="76"/>
      <c r="AN207" s="76"/>
      <c r="AO207" s="76"/>
      <c r="AP207" s="76"/>
      <c r="AQ207" s="76"/>
      <c r="AR207" s="76"/>
      <c r="AS207" s="76"/>
      <c r="AT207" s="76"/>
      <c r="AU207" s="76"/>
      <c r="AV207" s="76"/>
      <c r="AW207" s="76"/>
      <c r="AX207" s="76"/>
      <c r="AY207" s="76"/>
      <c r="AZ207" s="76"/>
      <c r="BA207" s="76"/>
      <c r="BB207" s="76"/>
      <c r="BC207" s="76"/>
      <c r="BD207" s="76"/>
      <c r="BE207" s="76"/>
      <c r="BF207" s="76"/>
      <c r="BG207" s="76"/>
      <c r="BH207" s="76"/>
      <c r="BI207" s="76"/>
      <c r="BJ207" s="76"/>
      <c r="BK207" s="76"/>
      <c r="BL207" s="76"/>
      <c r="BM207" s="76"/>
      <c r="BN207" s="76"/>
      <c r="BO207" s="76"/>
      <c r="BP207" s="76"/>
      <c r="BQ207" s="76"/>
      <c r="BR207" s="76"/>
      <c r="BS207" s="76"/>
      <c r="BT207" s="76"/>
      <c r="BU207" s="76"/>
      <c r="BV207" s="76"/>
      <c r="BW207" s="76"/>
      <c r="BX207" s="76"/>
      <c r="BY207" s="76"/>
      <c r="BZ207" s="76"/>
      <c r="CA207" s="76"/>
    </row>
    <row r="208" spans="1:79" s="487" customFormat="1" ht="11.25" x14ac:dyDescent="0.2">
      <c r="A208" s="312">
        <v>195</v>
      </c>
      <c r="B208" s="313" t="s">
        <v>628</v>
      </c>
      <c r="C208" s="314" t="s">
        <v>627</v>
      </c>
      <c r="D208" s="315" t="s">
        <v>872</v>
      </c>
      <c r="E208" s="316"/>
      <c r="F208" s="321" t="s">
        <v>239</v>
      </c>
      <c r="G208" s="317">
        <v>47093.21</v>
      </c>
      <c r="H208" s="332"/>
      <c r="I208" s="318"/>
      <c r="J208" s="109" t="s">
        <v>891</v>
      </c>
      <c r="K208" s="107"/>
      <c r="L208" s="107"/>
      <c r="M208" s="107"/>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c r="AL208" s="76"/>
      <c r="AM208" s="76"/>
      <c r="AN208" s="76"/>
      <c r="AO208" s="76"/>
      <c r="AP208" s="76"/>
      <c r="AQ208" s="76"/>
      <c r="AR208" s="76"/>
      <c r="AS208" s="76"/>
      <c r="AT208" s="76"/>
      <c r="AU208" s="76"/>
      <c r="AV208" s="76"/>
      <c r="AW208" s="76"/>
      <c r="AX208" s="76"/>
      <c r="AY208" s="76"/>
      <c r="AZ208" s="76"/>
      <c r="BA208" s="76"/>
      <c r="BB208" s="76"/>
      <c r="BC208" s="76"/>
      <c r="BD208" s="76"/>
      <c r="BE208" s="76"/>
      <c r="BF208" s="76"/>
      <c r="BG208" s="76"/>
      <c r="BH208" s="76"/>
      <c r="BI208" s="76"/>
      <c r="BJ208" s="76"/>
      <c r="BK208" s="76"/>
      <c r="BL208" s="76"/>
      <c r="BM208" s="76"/>
      <c r="BN208" s="76"/>
      <c r="BO208" s="76"/>
      <c r="BP208" s="76"/>
      <c r="BQ208" s="76"/>
      <c r="BR208" s="76"/>
      <c r="BS208" s="76"/>
      <c r="BT208" s="76"/>
      <c r="BU208" s="76"/>
      <c r="BV208" s="76"/>
      <c r="BW208" s="76"/>
      <c r="BX208" s="76"/>
      <c r="BY208" s="76"/>
      <c r="BZ208" s="76"/>
      <c r="CA208" s="76"/>
    </row>
    <row r="209" spans="1:79" s="487" customFormat="1" ht="11.25" x14ac:dyDescent="0.2">
      <c r="A209" s="312">
        <v>196</v>
      </c>
      <c r="B209" s="313" t="s">
        <v>630</v>
      </c>
      <c r="C209" s="314" t="s">
        <v>629</v>
      </c>
      <c r="D209" s="315" t="s">
        <v>873</v>
      </c>
      <c r="E209" s="316"/>
      <c r="F209" s="321" t="s">
        <v>239</v>
      </c>
      <c r="G209" s="317">
        <v>19097.48</v>
      </c>
      <c r="H209" s="332"/>
      <c r="I209" s="318"/>
      <c r="J209" s="109" t="s">
        <v>891</v>
      </c>
      <c r="K209" s="107"/>
      <c r="L209" s="107"/>
      <c r="M209" s="107"/>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c r="AL209" s="76"/>
      <c r="AM209" s="76"/>
      <c r="AN209" s="76"/>
      <c r="AO209" s="76"/>
      <c r="AP209" s="76"/>
      <c r="AQ209" s="76"/>
      <c r="AR209" s="76"/>
      <c r="AS209" s="76"/>
      <c r="AT209" s="76"/>
      <c r="AU209" s="76"/>
      <c r="AV209" s="76"/>
      <c r="AW209" s="76"/>
      <c r="AX209" s="76"/>
      <c r="AY209" s="76"/>
      <c r="AZ209" s="76"/>
      <c r="BA209" s="76"/>
      <c r="BB209" s="76"/>
      <c r="BC209" s="76"/>
      <c r="BD209" s="76"/>
      <c r="BE209" s="76"/>
      <c r="BF209" s="76"/>
      <c r="BG209" s="76"/>
      <c r="BH209" s="76"/>
      <c r="BI209" s="76"/>
      <c r="BJ209" s="76"/>
      <c r="BK209" s="76"/>
      <c r="BL209" s="76"/>
      <c r="BM209" s="76"/>
      <c r="BN209" s="76"/>
      <c r="BO209" s="76"/>
      <c r="BP209" s="76"/>
      <c r="BQ209" s="76"/>
      <c r="BR209" s="76"/>
      <c r="BS209" s="76"/>
      <c r="BT209" s="76"/>
      <c r="BU209" s="76"/>
      <c r="BV209" s="76"/>
      <c r="BW209" s="76"/>
      <c r="BX209" s="76"/>
      <c r="BY209" s="76"/>
      <c r="BZ209" s="76"/>
      <c r="CA209" s="76"/>
    </row>
    <row r="210" spans="1:79" s="487" customFormat="1" ht="11.25" x14ac:dyDescent="0.2">
      <c r="A210" s="312">
        <v>197</v>
      </c>
      <c r="B210" s="313" t="s">
        <v>828</v>
      </c>
      <c r="C210" s="314" t="s">
        <v>827</v>
      </c>
      <c r="D210" s="315" t="s">
        <v>829</v>
      </c>
      <c r="E210" s="316"/>
      <c r="F210" s="321" t="s">
        <v>239</v>
      </c>
      <c r="G210" s="317">
        <v>18114.57</v>
      </c>
      <c r="H210" s="332"/>
      <c r="I210" s="318"/>
      <c r="J210" s="109" t="s">
        <v>891</v>
      </c>
      <c r="K210" s="107"/>
      <c r="L210" s="107"/>
      <c r="M210" s="107"/>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c r="AL210" s="76"/>
      <c r="AM210" s="76"/>
      <c r="AN210" s="76"/>
      <c r="AO210" s="76"/>
      <c r="AP210" s="76"/>
      <c r="AQ210" s="76"/>
      <c r="AR210" s="76"/>
      <c r="AS210" s="76"/>
      <c r="AT210" s="76"/>
      <c r="AU210" s="76"/>
      <c r="AV210" s="76"/>
      <c r="AW210" s="76"/>
      <c r="AX210" s="76"/>
      <c r="AY210" s="76"/>
      <c r="AZ210" s="76"/>
      <c r="BA210" s="76"/>
      <c r="BB210" s="76"/>
      <c r="BC210" s="76"/>
      <c r="BD210" s="76"/>
      <c r="BE210" s="76"/>
      <c r="BF210" s="76"/>
      <c r="BG210" s="76"/>
      <c r="BH210" s="76"/>
      <c r="BI210" s="76"/>
      <c r="BJ210" s="76"/>
      <c r="BK210" s="76"/>
      <c r="BL210" s="76"/>
      <c r="BM210" s="76"/>
      <c r="BN210" s="76"/>
      <c r="BO210" s="76"/>
      <c r="BP210" s="76"/>
      <c r="BQ210" s="76"/>
      <c r="BR210" s="76"/>
      <c r="BS210" s="76"/>
      <c r="BT210" s="76"/>
      <c r="BU210" s="76"/>
      <c r="BV210" s="76"/>
      <c r="BW210" s="76"/>
      <c r="BX210" s="76"/>
      <c r="BY210" s="76"/>
      <c r="BZ210" s="76"/>
      <c r="CA210" s="76"/>
    </row>
    <row r="211" spans="1:79" s="487" customFormat="1" ht="11.25" x14ac:dyDescent="0.2">
      <c r="A211" s="312">
        <v>198</v>
      </c>
      <c r="B211" s="313" t="s">
        <v>677</v>
      </c>
      <c r="C211" s="314" t="s">
        <v>676</v>
      </c>
      <c r="D211" s="315" t="s">
        <v>678</v>
      </c>
      <c r="E211" s="316"/>
      <c r="F211" s="321" t="s">
        <v>239</v>
      </c>
      <c r="G211" s="317">
        <v>30198.82</v>
      </c>
      <c r="H211" s="332"/>
      <c r="I211" s="318"/>
      <c r="J211" s="109" t="s">
        <v>891</v>
      </c>
      <c r="K211" s="107"/>
      <c r="L211" s="107"/>
      <c r="M211" s="107"/>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c r="AL211" s="76"/>
      <c r="AM211" s="76"/>
      <c r="AN211" s="76"/>
      <c r="AO211" s="76"/>
      <c r="AP211" s="76"/>
      <c r="AQ211" s="76"/>
      <c r="AR211" s="76"/>
      <c r="AS211" s="76"/>
      <c r="AT211" s="76"/>
      <c r="AU211" s="76"/>
      <c r="AV211" s="76"/>
      <c r="AW211" s="76"/>
      <c r="AX211" s="76"/>
      <c r="AY211" s="76"/>
      <c r="AZ211" s="76"/>
      <c r="BA211" s="76"/>
      <c r="BB211" s="76"/>
      <c r="BC211" s="76"/>
      <c r="BD211" s="76"/>
      <c r="BE211" s="76"/>
      <c r="BF211" s="76"/>
      <c r="BG211" s="76"/>
      <c r="BH211" s="76"/>
      <c r="BI211" s="76"/>
      <c r="BJ211" s="76"/>
      <c r="BK211" s="76"/>
      <c r="BL211" s="76"/>
      <c r="BM211" s="76"/>
      <c r="BN211" s="76"/>
      <c r="BO211" s="76"/>
      <c r="BP211" s="76"/>
      <c r="BQ211" s="76"/>
      <c r="BR211" s="76"/>
      <c r="BS211" s="76"/>
      <c r="BT211" s="76"/>
      <c r="BU211" s="76"/>
      <c r="BV211" s="76"/>
      <c r="BW211" s="76"/>
      <c r="BX211" s="76"/>
      <c r="BY211" s="76"/>
      <c r="BZ211" s="76"/>
      <c r="CA211" s="76"/>
    </row>
    <row r="212" spans="1:79" s="487" customFormat="1" ht="11.25" x14ac:dyDescent="0.2">
      <c r="A212" s="312">
        <v>199</v>
      </c>
      <c r="B212" s="313" t="s">
        <v>819</v>
      </c>
      <c r="C212" s="314" t="s">
        <v>817</v>
      </c>
      <c r="D212" s="315" t="s">
        <v>818</v>
      </c>
      <c r="E212" s="316"/>
      <c r="F212" s="321" t="s">
        <v>239</v>
      </c>
      <c r="G212" s="317">
        <v>28482.58</v>
      </c>
      <c r="H212" s="332"/>
      <c r="I212" s="318"/>
      <c r="J212" s="109" t="s">
        <v>891</v>
      </c>
      <c r="K212" s="107"/>
      <c r="L212" s="107"/>
      <c r="M212" s="107"/>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c r="AL212" s="76"/>
      <c r="AM212" s="76"/>
      <c r="AN212" s="76"/>
      <c r="AO212" s="76"/>
      <c r="AP212" s="76"/>
      <c r="AQ212" s="76"/>
      <c r="AR212" s="76"/>
      <c r="AS212" s="76"/>
      <c r="AT212" s="76"/>
      <c r="AU212" s="76"/>
      <c r="AV212" s="76"/>
      <c r="AW212" s="76"/>
      <c r="AX212" s="76"/>
      <c r="AY212" s="76"/>
      <c r="AZ212" s="76"/>
      <c r="BA212" s="76"/>
      <c r="BB212" s="76"/>
      <c r="BC212" s="76"/>
      <c r="BD212" s="76"/>
      <c r="BE212" s="76"/>
      <c r="BF212" s="76"/>
      <c r="BG212" s="76"/>
      <c r="BH212" s="76"/>
      <c r="BI212" s="76"/>
      <c r="BJ212" s="76"/>
      <c r="BK212" s="76"/>
      <c r="BL212" s="76"/>
      <c r="BM212" s="76"/>
      <c r="BN212" s="76"/>
      <c r="BO212" s="76"/>
      <c r="BP212" s="76"/>
      <c r="BQ212" s="76"/>
      <c r="BR212" s="76"/>
      <c r="BS212" s="76"/>
      <c r="BT212" s="76"/>
      <c r="BU212" s="76"/>
      <c r="BV212" s="76"/>
      <c r="BW212" s="76"/>
      <c r="BX212" s="76"/>
      <c r="BY212" s="76"/>
      <c r="BZ212" s="76"/>
      <c r="CA212" s="76"/>
    </row>
    <row r="213" spans="1:79" s="487" customFormat="1" ht="11.25" x14ac:dyDescent="0.2">
      <c r="A213" s="312">
        <v>200</v>
      </c>
      <c r="B213" s="313" t="s">
        <v>737</v>
      </c>
      <c r="C213" s="314" t="s">
        <v>736</v>
      </c>
      <c r="D213" s="315" t="s">
        <v>738</v>
      </c>
      <c r="E213" s="316"/>
      <c r="F213" s="321" t="s">
        <v>239</v>
      </c>
      <c r="G213" s="317">
        <v>44293.26</v>
      </c>
      <c r="H213" s="313"/>
      <c r="I213" s="318"/>
      <c r="J213" s="109" t="s">
        <v>891</v>
      </c>
      <c r="K213" s="90"/>
      <c r="L213" s="90"/>
      <c r="M213" s="108"/>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c r="AL213" s="76"/>
      <c r="AM213" s="76"/>
      <c r="AN213" s="76"/>
      <c r="AO213" s="76"/>
      <c r="AP213" s="76"/>
      <c r="AQ213" s="76"/>
      <c r="AR213" s="76"/>
      <c r="AS213" s="76"/>
      <c r="AT213" s="76"/>
      <c r="AU213" s="76"/>
      <c r="AV213" s="76"/>
      <c r="AW213" s="76"/>
      <c r="AX213" s="76"/>
      <c r="AY213" s="76"/>
      <c r="AZ213" s="76"/>
      <c r="BA213" s="76"/>
      <c r="BB213" s="76"/>
      <c r="BC213" s="76"/>
      <c r="BD213" s="76"/>
      <c r="BE213" s="76"/>
      <c r="BF213" s="76"/>
      <c r="BG213" s="76"/>
      <c r="BH213" s="76"/>
      <c r="BI213" s="76"/>
      <c r="BJ213" s="76"/>
      <c r="BK213" s="76"/>
      <c r="BL213" s="76"/>
      <c r="BM213" s="76"/>
      <c r="BN213" s="76"/>
      <c r="BO213" s="76"/>
      <c r="BP213" s="76"/>
      <c r="BQ213" s="76"/>
      <c r="BR213" s="76"/>
      <c r="BS213" s="76"/>
      <c r="BT213" s="76"/>
      <c r="BU213" s="76"/>
      <c r="BV213" s="76"/>
      <c r="BW213" s="76"/>
      <c r="BX213" s="76"/>
      <c r="BY213" s="76"/>
      <c r="BZ213" s="76"/>
      <c r="CA213" s="76"/>
    </row>
    <row r="214" spans="1:79" s="487" customFormat="1" ht="11.25" x14ac:dyDescent="0.2">
      <c r="A214" s="312">
        <v>201</v>
      </c>
      <c r="B214" s="313" t="s">
        <v>831</v>
      </c>
      <c r="C214" s="314" t="s">
        <v>832</v>
      </c>
      <c r="D214" s="315" t="s">
        <v>833</v>
      </c>
      <c r="E214" s="316"/>
      <c r="F214" s="321" t="s">
        <v>239</v>
      </c>
      <c r="G214" s="317">
        <v>35951.910000000003</v>
      </c>
      <c r="H214" s="313"/>
      <c r="I214" s="318"/>
      <c r="J214" s="109" t="s">
        <v>891</v>
      </c>
      <c r="K214" s="90"/>
      <c r="L214" s="90"/>
      <c r="M214" s="108"/>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c r="AL214" s="76"/>
      <c r="AM214" s="76"/>
      <c r="AN214" s="76"/>
      <c r="AO214" s="76"/>
      <c r="AP214" s="76"/>
      <c r="AQ214" s="76"/>
      <c r="AR214" s="76"/>
      <c r="AS214" s="76"/>
      <c r="AT214" s="76"/>
      <c r="AU214" s="76"/>
      <c r="AV214" s="76"/>
      <c r="AW214" s="76"/>
      <c r="AX214" s="76"/>
      <c r="AY214" s="76"/>
      <c r="AZ214" s="76"/>
      <c r="BA214" s="76"/>
      <c r="BB214" s="76"/>
      <c r="BC214" s="76"/>
      <c r="BD214" s="76"/>
      <c r="BE214" s="76"/>
      <c r="BF214" s="76"/>
      <c r="BG214" s="76"/>
      <c r="BH214" s="76"/>
      <c r="BI214" s="76"/>
      <c r="BJ214" s="76"/>
      <c r="BK214" s="76"/>
      <c r="BL214" s="76"/>
      <c r="BM214" s="76"/>
      <c r="BN214" s="76"/>
      <c r="BO214" s="76"/>
      <c r="BP214" s="76"/>
      <c r="BQ214" s="76"/>
      <c r="BR214" s="76"/>
      <c r="BS214" s="76"/>
      <c r="BT214" s="76"/>
      <c r="BU214" s="76"/>
      <c r="BV214" s="76"/>
      <c r="BW214" s="76"/>
      <c r="BX214" s="76"/>
      <c r="BY214" s="76"/>
      <c r="BZ214" s="76"/>
      <c r="CA214" s="76"/>
    </row>
    <row r="215" spans="1:79" s="487" customFormat="1" ht="11.25" x14ac:dyDescent="0.2">
      <c r="A215" s="312">
        <v>202</v>
      </c>
      <c r="B215" s="313" t="s">
        <v>707</v>
      </c>
      <c r="C215" s="314" t="s">
        <v>705</v>
      </c>
      <c r="D215" s="315" t="s">
        <v>706</v>
      </c>
      <c r="E215" s="316"/>
      <c r="F215" s="321" t="s">
        <v>239</v>
      </c>
      <c r="G215" s="317">
        <v>19929.099999999999</v>
      </c>
      <c r="H215" s="332"/>
      <c r="I215" s="318"/>
      <c r="J215" s="109" t="s">
        <v>891</v>
      </c>
      <c r="K215" s="107"/>
      <c r="L215" s="107"/>
      <c r="M215" s="107"/>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c r="AL215" s="76"/>
      <c r="AM215" s="76"/>
      <c r="AN215" s="76"/>
      <c r="AO215" s="76"/>
      <c r="AP215" s="76"/>
      <c r="AQ215" s="76"/>
      <c r="AR215" s="76"/>
      <c r="AS215" s="76"/>
      <c r="AT215" s="76"/>
      <c r="AU215" s="76"/>
      <c r="AV215" s="76"/>
      <c r="AW215" s="76"/>
      <c r="AX215" s="76"/>
      <c r="AY215" s="76"/>
      <c r="AZ215" s="76"/>
      <c r="BA215" s="76"/>
      <c r="BB215" s="76"/>
      <c r="BC215" s="76"/>
      <c r="BD215" s="76"/>
      <c r="BE215" s="76"/>
      <c r="BF215" s="76"/>
      <c r="BG215" s="76"/>
      <c r="BH215" s="76"/>
      <c r="BI215" s="76"/>
      <c r="BJ215" s="76"/>
      <c r="BK215" s="76"/>
      <c r="BL215" s="76"/>
      <c r="BM215" s="76"/>
      <c r="BN215" s="76"/>
      <c r="BO215" s="76"/>
      <c r="BP215" s="76"/>
      <c r="BQ215" s="76"/>
      <c r="BR215" s="76"/>
      <c r="BS215" s="76"/>
      <c r="BT215" s="76"/>
      <c r="BU215" s="76"/>
      <c r="BV215" s="76"/>
      <c r="BW215" s="76"/>
      <c r="BX215" s="76"/>
      <c r="BY215" s="76"/>
      <c r="BZ215" s="76"/>
      <c r="CA215" s="76"/>
    </row>
    <row r="216" spans="1:79" s="487" customFormat="1" ht="11.25" x14ac:dyDescent="0.2">
      <c r="A216" s="312">
        <v>203</v>
      </c>
      <c r="B216" s="313" t="s">
        <v>686</v>
      </c>
      <c r="C216" s="314" t="s">
        <v>685</v>
      </c>
      <c r="D216" s="315" t="s">
        <v>268</v>
      </c>
      <c r="E216" s="316"/>
      <c r="F216" s="321" t="s">
        <v>239</v>
      </c>
      <c r="G216" s="317">
        <v>21654.75</v>
      </c>
      <c r="H216" s="332"/>
      <c r="I216" s="318"/>
      <c r="J216" s="109" t="s">
        <v>891</v>
      </c>
      <c r="K216" s="107"/>
      <c r="L216" s="107"/>
      <c r="M216" s="107"/>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c r="AL216" s="76"/>
      <c r="AM216" s="76"/>
      <c r="AN216" s="76"/>
      <c r="AO216" s="76"/>
      <c r="AP216" s="76"/>
      <c r="AQ216" s="76"/>
      <c r="AR216" s="76"/>
      <c r="AS216" s="76"/>
      <c r="AT216" s="76"/>
      <c r="AU216" s="76"/>
      <c r="AV216" s="76"/>
      <c r="AW216" s="76"/>
      <c r="AX216" s="76"/>
      <c r="AY216" s="76"/>
      <c r="AZ216" s="76"/>
      <c r="BA216" s="76"/>
      <c r="BB216" s="76"/>
      <c r="BC216" s="76"/>
      <c r="BD216" s="76"/>
      <c r="BE216" s="76"/>
      <c r="BF216" s="76"/>
      <c r="BG216" s="76"/>
      <c r="BH216" s="76"/>
      <c r="BI216" s="76"/>
      <c r="BJ216" s="76"/>
      <c r="BK216" s="76"/>
      <c r="BL216" s="76"/>
      <c r="BM216" s="76"/>
      <c r="BN216" s="76"/>
      <c r="BO216" s="76"/>
      <c r="BP216" s="76"/>
      <c r="BQ216" s="76"/>
      <c r="BR216" s="76"/>
      <c r="BS216" s="76"/>
      <c r="BT216" s="76"/>
      <c r="BU216" s="76"/>
      <c r="BV216" s="76"/>
      <c r="BW216" s="76"/>
      <c r="BX216" s="76"/>
      <c r="BY216" s="76"/>
      <c r="BZ216" s="76"/>
      <c r="CA216" s="76"/>
    </row>
    <row r="217" spans="1:79" s="487" customFormat="1" ht="11.25" x14ac:dyDescent="0.2">
      <c r="A217" s="312">
        <v>204</v>
      </c>
      <c r="B217" s="313" t="s">
        <v>879</v>
      </c>
      <c r="C217" s="314" t="s">
        <v>878</v>
      </c>
      <c r="D217" s="315" t="s">
        <v>880</v>
      </c>
      <c r="E217" s="316"/>
      <c r="F217" s="321" t="s">
        <v>239</v>
      </c>
      <c r="G217" s="317">
        <v>43785.51</v>
      </c>
      <c r="H217" s="332"/>
      <c r="I217" s="318"/>
      <c r="J217" s="109" t="s">
        <v>891</v>
      </c>
      <c r="K217" s="107"/>
      <c r="L217" s="107"/>
      <c r="M217" s="107"/>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c r="AL217" s="76"/>
      <c r="AM217" s="76"/>
      <c r="AN217" s="76"/>
      <c r="AO217" s="76"/>
      <c r="AP217" s="76"/>
      <c r="AQ217" s="76"/>
      <c r="AR217" s="76"/>
      <c r="AS217" s="76"/>
      <c r="AT217" s="76"/>
      <c r="AU217" s="76"/>
      <c r="AV217" s="76"/>
      <c r="AW217" s="76"/>
      <c r="AX217" s="76"/>
      <c r="AY217" s="76"/>
      <c r="AZ217" s="76"/>
      <c r="BA217" s="76"/>
      <c r="BB217" s="76"/>
      <c r="BC217" s="76"/>
      <c r="BD217" s="76"/>
      <c r="BE217" s="76"/>
      <c r="BF217" s="76"/>
      <c r="BG217" s="76"/>
      <c r="BH217" s="76"/>
      <c r="BI217" s="76"/>
      <c r="BJ217" s="76"/>
      <c r="BK217" s="76"/>
      <c r="BL217" s="76"/>
      <c r="BM217" s="76"/>
      <c r="BN217" s="76"/>
      <c r="BO217" s="76"/>
      <c r="BP217" s="76"/>
      <c r="BQ217" s="76"/>
      <c r="BR217" s="76"/>
      <c r="BS217" s="76"/>
      <c r="BT217" s="76"/>
      <c r="BU217" s="76"/>
      <c r="BV217" s="76"/>
      <c r="BW217" s="76"/>
      <c r="BX217" s="76"/>
      <c r="BY217" s="76"/>
      <c r="BZ217" s="76"/>
      <c r="CA217" s="76"/>
    </row>
    <row r="218" spans="1:79" s="487" customFormat="1" ht="11.25" x14ac:dyDescent="0.2">
      <c r="A218" s="312">
        <v>205</v>
      </c>
      <c r="B218" s="313" t="s">
        <v>649</v>
      </c>
      <c r="C218" s="314" t="s">
        <v>647</v>
      </c>
      <c r="D218" s="315" t="s">
        <v>648</v>
      </c>
      <c r="E218" s="316"/>
      <c r="F218" s="321" t="s">
        <v>239</v>
      </c>
      <c r="G218" s="317">
        <v>24651.57</v>
      </c>
      <c r="H218" s="313"/>
      <c r="I218" s="318"/>
      <c r="J218" s="109" t="s">
        <v>891</v>
      </c>
      <c r="K218" s="90"/>
      <c r="L218" s="90"/>
      <c r="M218" s="108"/>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c r="AL218" s="76"/>
      <c r="AM218" s="76"/>
      <c r="AN218" s="76"/>
      <c r="AO218" s="76"/>
      <c r="AP218" s="76"/>
      <c r="AQ218" s="76"/>
      <c r="AR218" s="76"/>
      <c r="AS218" s="76"/>
      <c r="AT218" s="76"/>
      <c r="AU218" s="76"/>
      <c r="AV218" s="76"/>
      <c r="AW218" s="76"/>
      <c r="AX218" s="76"/>
      <c r="AY218" s="76"/>
      <c r="AZ218" s="76"/>
      <c r="BA218" s="76"/>
      <c r="BB218" s="76"/>
      <c r="BC218" s="76"/>
      <c r="BD218" s="76"/>
      <c r="BE218" s="76"/>
      <c r="BF218" s="76"/>
      <c r="BG218" s="76"/>
      <c r="BH218" s="76"/>
      <c r="BI218" s="76"/>
      <c r="BJ218" s="76"/>
      <c r="BK218" s="76"/>
      <c r="BL218" s="76"/>
      <c r="BM218" s="76"/>
      <c r="BN218" s="76"/>
      <c r="BO218" s="76"/>
      <c r="BP218" s="76"/>
      <c r="BQ218" s="76"/>
      <c r="BR218" s="76"/>
      <c r="BS218" s="76"/>
      <c r="BT218" s="76"/>
      <c r="BU218" s="76"/>
      <c r="BV218" s="76"/>
      <c r="BW218" s="76"/>
      <c r="BX218" s="76"/>
      <c r="BY218" s="76"/>
      <c r="BZ218" s="76"/>
      <c r="CA218" s="76"/>
    </row>
    <row r="219" spans="1:79" s="487" customFormat="1" ht="11.25" x14ac:dyDescent="0.2">
      <c r="A219" s="312">
        <v>206</v>
      </c>
      <c r="B219" s="313" t="s">
        <v>695</v>
      </c>
      <c r="C219" s="314" t="s">
        <v>693</v>
      </c>
      <c r="D219" s="315" t="s">
        <v>694</v>
      </c>
      <c r="E219" s="316"/>
      <c r="F219" s="321" t="s">
        <v>239</v>
      </c>
      <c r="G219" s="317">
        <v>38124.400000000001</v>
      </c>
      <c r="H219" s="313"/>
      <c r="I219" s="318"/>
      <c r="J219" s="109" t="s">
        <v>891</v>
      </c>
      <c r="K219" s="90"/>
      <c r="L219" s="90"/>
      <c r="M219" s="108"/>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6"/>
      <c r="AK219" s="76"/>
      <c r="AL219" s="76"/>
      <c r="AM219" s="76"/>
      <c r="AN219" s="76"/>
      <c r="AO219" s="76"/>
      <c r="AP219" s="76"/>
      <c r="AQ219" s="76"/>
      <c r="AR219" s="76"/>
      <c r="AS219" s="76"/>
      <c r="AT219" s="76"/>
      <c r="AU219" s="76"/>
      <c r="AV219" s="76"/>
      <c r="AW219" s="76"/>
      <c r="AX219" s="76"/>
      <c r="AY219" s="76"/>
      <c r="AZ219" s="76"/>
      <c r="BA219" s="76"/>
      <c r="BB219" s="76"/>
      <c r="BC219" s="76"/>
      <c r="BD219" s="76"/>
      <c r="BE219" s="76"/>
      <c r="BF219" s="76"/>
      <c r="BG219" s="76"/>
      <c r="BH219" s="76"/>
      <c r="BI219" s="76"/>
      <c r="BJ219" s="76"/>
      <c r="BK219" s="76"/>
      <c r="BL219" s="76"/>
      <c r="BM219" s="76"/>
      <c r="BN219" s="76"/>
      <c r="BO219" s="76"/>
      <c r="BP219" s="76"/>
      <c r="BQ219" s="76"/>
      <c r="BR219" s="76"/>
      <c r="BS219" s="76"/>
      <c r="BT219" s="76"/>
      <c r="BU219" s="76"/>
      <c r="BV219" s="76"/>
      <c r="BW219" s="76"/>
      <c r="BX219" s="76"/>
      <c r="BY219" s="76"/>
      <c r="BZ219" s="76"/>
      <c r="CA219" s="76"/>
    </row>
    <row r="220" spans="1:79" s="487" customFormat="1" ht="11.25" x14ac:dyDescent="0.2">
      <c r="A220" s="312">
        <v>207</v>
      </c>
      <c r="B220" s="313" t="s">
        <v>842</v>
      </c>
      <c r="C220" s="314" t="s">
        <v>843</v>
      </c>
      <c r="D220" s="315" t="s">
        <v>844</v>
      </c>
      <c r="E220" s="316"/>
      <c r="F220" s="321" t="s">
        <v>239</v>
      </c>
      <c r="G220" s="317">
        <v>18748.099999999999</v>
      </c>
      <c r="H220" s="313"/>
      <c r="I220" s="318"/>
      <c r="J220" s="109" t="s">
        <v>891</v>
      </c>
      <c r="K220" s="90"/>
      <c r="L220" s="90"/>
      <c r="M220" s="108"/>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c r="AL220" s="76"/>
      <c r="AM220" s="76"/>
      <c r="AN220" s="76"/>
      <c r="AO220" s="76"/>
      <c r="AP220" s="76"/>
      <c r="AQ220" s="76"/>
      <c r="AR220" s="76"/>
      <c r="AS220" s="76"/>
      <c r="AT220" s="76"/>
      <c r="AU220" s="76"/>
      <c r="AV220" s="76"/>
      <c r="AW220" s="76"/>
      <c r="AX220" s="76"/>
      <c r="AY220" s="76"/>
      <c r="AZ220" s="76"/>
      <c r="BA220" s="76"/>
      <c r="BB220" s="76"/>
      <c r="BC220" s="76"/>
      <c r="BD220" s="76"/>
      <c r="BE220" s="76"/>
      <c r="BF220" s="76"/>
      <c r="BG220" s="76"/>
      <c r="BH220" s="76"/>
      <c r="BI220" s="76"/>
      <c r="BJ220" s="76"/>
      <c r="BK220" s="76"/>
      <c r="BL220" s="76"/>
      <c r="BM220" s="76"/>
      <c r="BN220" s="76"/>
      <c r="BO220" s="76"/>
      <c r="BP220" s="76"/>
      <c r="BQ220" s="76"/>
      <c r="BR220" s="76"/>
      <c r="BS220" s="76"/>
      <c r="BT220" s="76"/>
      <c r="BU220" s="76"/>
      <c r="BV220" s="76"/>
      <c r="BW220" s="76"/>
      <c r="BX220" s="76"/>
      <c r="BY220" s="76"/>
      <c r="BZ220" s="76"/>
      <c r="CA220" s="76"/>
    </row>
    <row r="221" spans="1:79" s="487" customFormat="1" ht="11.25" x14ac:dyDescent="0.2">
      <c r="A221" s="312">
        <v>208</v>
      </c>
      <c r="B221" s="103" t="s">
        <v>882</v>
      </c>
      <c r="C221" s="269" t="s">
        <v>881</v>
      </c>
      <c r="D221" s="273" t="s">
        <v>883</v>
      </c>
      <c r="E221" s="104"/>
      <c r="F221" s="105" t="s">
        <v>239</v>
      </c>
      <c r="G221" s="317">
        <v>33547.08</v>
      </c>
      <c r="H221" s="313"/>
      <c r="I221" s="318"/>
      <c r="J221" s="109" t="s">
        <v>891</v>
      </c>
      <c r="K221" s="90"/>
      <c r="L221" s="90"/>
      <c r="M221" s="108"/>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c r="AL221" s="76"/>
      <c r="AM221" s="76"/>
      <c r="AN221" s="76"/>
      <c r="AO221" s="76"/>
      <c r="AP221" s="76"/>
      <c r="AQ221" s="76"/>
      <c r="AR221" s="76"/>
      <c r="AS221" s="76"/>
      <c r="AT221" s="76"/>
      <c r="AU221" s="76"/>
      <c r="AV221" s="76"/>
      <c r="AW221" s="76"/>
      <c r="AX221" s="76"/>
      <c r="AY221" s="76"/>
      <c r="AZ221" s="76"/>
      <c r="BA221" s="76"/>
      <c r="BB221" s="76"/>
      <c r="BC221" s="76"/>
      <c r="BD221" s="76"/>
      <c r="BE221" s="76"/>
      <c r="BF221" s="76"/>
      <c r="BG221" s="76"/>
      <c r="BH221" s="76"/>
      <c r="BI221" s="76"/>
      <c r="BJ221" s="76"/>
      <c r="BK221" s="76"/>
      <c r="BL221" s="76"/>
      <c r="BM221" s="76"/>
      <c r="BN221" s="76"/>
      <c r="BO221" s="76"/>
      <c r="BP221" s="76"/>
      <c r="BQ221" s="76"/>
      <c r="BR221" s="76"/>
      <c r="BS221" s="76"/>
      <c r="BT221" s="76"/>
      <c r="BU221" s="76"/>
      <c r="BV221" s="76"/>
      <c r="BW221" s="76"/>
      <c r="BX221" s="76"/>
      <c r="BY221" s="76"/>
      <c r="BZ221" s="76"/>
      <c r="CA221" s="76"/>
    </row>
    <row r="222" spans="1:79" s="487" customFormat="1" ht="11.25" x14ac:dyDescent="0.2">
      <c r="A222" s="312">
        <v>209</v>
      </c>
      <c r="B222" s="103" t="s">
        <v>862</v>
      </c>
      <c r="C222" s="269" t="s">
        <v>863</v>
      </c>
      <c r="D222" s="273" t="s">
        <v>864</v>
      </c>
      <c r="E222" s="104"/>
      <c r="F222" s="105" t="s">
        <v>239</v>
      </c>
      <c r="G222" s="317">
        <v>44665.48</v>
      </c>
      <c r="H222" s="313"/>
      <c r="I222" s="318"/>
      <c r="J222" s="109" t="s">
        <v>891</v>
      </c>
      <c r="K222" s="90"/>
      <c r="L222" s="90"/>
      <c r="M222" s="108"/>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c r="AP222" s="76"/>
      <c r="AQ222" s="76"/>
      <c r="AR222" s="76"/>
      <c r="AS222" s="76"/>
      <c r="AT222" s="76"/>
      <c r="AU222" s="76"/>
      <c r="AV222" s="76"/>
      <c r="AW222" s="76"/>
      <c r="AX222" s="76"/>
      <c r="AY222" s="76"/>
      <c r="AZ222" s="76"/>
      <c r="BA222" s="76"/>
      <c r="BB222" s="76"/>
      <c r="BC222" s="76"/>
      <c r="BD222" s="76"/>
      <c r="BE222" s="76"/>
      <c r="BF222" s="76"/>
      <c r="BG222" s="76"/>
      <c r="BH222" s="76"/>
      <c r="BI222" s="76"/>
      <c r="BJ222" s="76"/>
      <c r="BK222" s="76"/>
      <c r="BL222" s="76"/>
      <c r="BM222" s="76"/>
      <c r="BN222" s="76"/>
      <c r="BO222" s="76"/>
      <c r="BP222" s="76"/>
      <c r="BQ222" s="76"/>
      <c r="BR222" s="76"/>
      <c r="BS222" s="76"/>
      <c r="BT222" s="76"/>
      <c r="BU222" s="76"/>
      <c r="BV222" s="76"/>
      <c r="BW222" s="76"/>
      <c r="BX222" s="76"/>
      <c r="BY222" s="76"/>
      <c r="BZ222" s="76"/>
      <c r="CA222" s="76"/>
    </row>
    <row r="223" spans="1:79" s="487" customFormat="1" ht="11.25" x14ac:dyDescent="0.2">
      <c r="A223" s="312">
        <v>210</v>
      </c>
      <c r="B223" s="313" t="s">
        <v>839</v>
      </c>
      <c r="C223" s="314" t="s">
        <v>840</v>
      </c>
      <c r="D223" s="324" t="s">
        <v>841</v>
      </c>
      <c r="E223" s="316"/>
      <c r="F223" s="321" t="s">
        <v>239</v>
      </c>
      <c r="G223" s="317">
        <v>28411.34</v>
      </c>
      <c r="H223" s="313"/>
      <c r="I223" s="318"/>
      <c r="J223" s="109" t="s">
        <v>891</v>
      </c>
      <c r="K223" s="90"/>
      <c r="L223" s="90"/>
      <c r="M223" s="108"/>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c r="AL223" s="76"/>
      <c r="AM223" s="76"/>
      <c r="AN223" s="76"/>
      <c r="AO223" s="76"/>
      <c r="AP223" s="76"/>
      <c r="AQ223" s="76"/>
      <c r="AR223" s="76"/>
      <c r="AS223" s="76"/>
      <c r="AT223" s="76"/>
      <c r="AU223" s="76"/>
      <c r="AV223" s="76"/>
      <c r="AW223" s="76"/>
      <c r="AX223" s="76"/>
      <c r="AY223" s="76"/>
      <c r="AZ223" s="76"/>
      <c r="BA223" s="76"/>
      <c r="BB223" s="76"/>
      <c r="BC223" s="76"/>
      <c r="BD223" s="76"/>
      <c r="BE223" s="76"/>
      <c r="BF223" s="76"/>
      <c r="BG223" s="76"/>
      <c r="BH223" s="76"/>
      <c r="BI223" s="76"/>
      <c r="BJ223" s="76"/>
      <c r="BK223" s="76"/>
      <c r="BL223" s="76"/>
      <c r="BM223" s="76"/>
      <c r="BN223" s="76"/>
      <c r="BO223" s="76"/>
      <c r="BP223" s="76"/>
      <c r="BQ223" s="76"/>
      <c r="BR223" s="76"/>
      <c r="BS223" s="76"/>
      <c r="BT223" s="76"/>
      <c r="BU223" s="76"/>
      <c r="BV223" s="76"/>
      <c r="BW223" s="76"/>
      <c r="BX223" s="76"/>
      <c r="BY223" s="76"/>
      <c r="BZ223" s="76"/>
      <c r="CA223" s="76"/>
    </row>
    <row r="224" spans="1:79" s="487" customFormat="1" ht="11.25" x14ac:dyDescent="0.2">
      <c r="A224" s="312">
        <v>211</v>
      </c>
      <c r="B224" s="313" t="s">
        <v>874</v>
      </c>
      <c r="C224" s="314" t="s">
        <v>823</v>
      </c>
      <c r="D224" s="315" t="s">
        <v>875</v>
      </c>
      <c r="E224" s="316"/>
      <c r="F224" s="321" t="s">
        <v>239</v>
      </c>
      <c r="G224" s="317">
        <v>34239.120000000003</v>
      </c>
      <c r="H224" s="313"/>
      <c r="I224" s="318"/>
      <c r="J224" s="109" t="s">
        <v>892</v>
      </c>
      <c r="K224" s="90"/>
      <c r="L224" s="90"/>
      <c r="M224" s="108"/>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c r="AL224" s="76"/>
      <c r="AM224" s="76"/>
      <c r="AN224" s="76"/>
      <c r="AO224" s="76"/>
      <c r="AP224" s="76"/>
      <c r="AQ224" s="76"/>
      <c r="AR224" s="76"/>
      <c r="AS224" s="76"/>
      <c r="AT224" s="76"/>
      <c r="AU224" s="76"/>
      <c r="AV224" s="76"/>
      <c r="AW224" s="76"/>
      <c r="AX224" s="76"/>
      <c r="AY224" s="76"/>
      <c r="AZ224" s="76"/>
      <c r="BA224" s="76"/>
      <c r="BB224" s="76"/>
      <c r="BC224" s="76"/>
      <c r="BD224" s="76"/>
      <c r="BE224" s="76"/>
      <c r="BF224" s="76"/>
      <c r="BG224" s="76"/>
      <c r="BH224" s="76"/>
      <c r="BI224" s="76"/>
      <c r="BJ224" s="76"/>
      <c r="BK224" s="76"/>
      <c r="BL224" s="76"/>
      <c r="BM224" s="76"/>
      <c r="BN224" s="76"/>
      <c r="BO224" s="76"/>
      <c r="BP224" s="76"/>
      <c r="BQ224" s="76"/>
      <c r="BR224" s="76"/>
      <c r="BS224" s="76"/>
      <c r="BT224" s="76"/>
      <c r="BU224" s="76"/>
      <c r="BV224" s="76"/>
      <c r="BW224" s="76"/>
      <c r="BX224" s="76"/>
      <c r="BY224" s="76"/>
      <c r="BZ224" s="76"/>
      <c r="CA224" s="76"/>
    </row>
    <row r="225" spans="1:79" s="487" customFormat="1" ht="11.25" x14ac:dyDescent="0.2">
      <c r="A225" s="312">
        <v>212</v>
      </c>
      <c r="B225" s="313" t="s">
        <v>641</v>
      </c>
      <c r="C225" s="314" t="s">
        <v>642</v>
      </c>
      <c r="D225" s="315" t="s">
        <v>643</v>
      </c>
      <c r="E225" s="316"/>
      <c r="F225" s="321" t="s">
        <v>239</v>
      </c>
      <c r="G225" s="317">
        <v>23247.45</v>
      </c>
      <c r="H225" s="313"/>
      <c r="I225" s="318"/>
      <c r="J225" s="109" t="s">
        <v>892</v>
      </c>
      <c r="K225" s="90"/>
      <c r="L225" s="90"/>
      <c r="M225" s="108"/>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c r="AL225" s="76"/>
      <c r="AM225" s="76"/>
      <c r="AN225" s="76"/>
      <c r="AO225" s="76"/>
      <c r="AP225" s="76"/>
      <c r="AQ225" s="76"/>
      <c r="AR225" s="76"/>
      <c r="AS225" s="76"/>
      <c r="AT225" s="76"/>
      <c r="AU225" s="76"/>
      <c r="AV225" s="76"/>
      <c r="AW225" s="76"/>
      <c r="AX225" s="76"/>
      <c r="AY225" s="76"/>
      <c r="AZ225" s="76"/>
      <c r="BA225" s="76"/>
      <c r="BB225" s="76"/>
      <c r="BC225" s="76"/>
      <c r="BD225" s="76"/>
      <c r="BE225" s="76"/>
      <c r="BF225" s="76"/>
      <c r="BG225" s="76"/>
      <c r="BH225" s="76"/>
      <c r="BI225" s="76"/>
      <c r="BJ225" s="76"/>
      <c r="BK225" s="76"/>
      <c r="BL225" s="76"/>
      <c r="BM225" s="76"/>
      <c r="BN225" s="76"/>
      <c r="BO225" s="76"/>
      <c r="BP225" s="76"/>
      <c r="BQ225" s="76"/>
      <c r="BR225" s="76"/>
      <c r="BS225" s="76"/>
      <c r="BT225" s="76"/>
      <c r="BU225" s="76"/>
      <c r="BV225" s="76"/>
      <c r="BW225" s="76"/>
      <c r="BX225" s="76"/>
      <c r="BY225" s="76"/>
      <c r="BZ225" s="76"/>
      <c r="CA225" s="76"/>
    </row>
    <row r="226" spans="1:79" s="490" customFormat="1" ht="11.25" x14ac:dyDescent="0.2">
      <c r="A226" s="312">
        <v>213</v>
      </c>
      <c r="B226" s="313" t="s">
        <v>698</v>
      </c>
      <c r="C226" s="314" t="s">
        <v>696</v>
      </c>
      <c r="D226" s="315" t="s">
        <v>697</v>
      </c>
      <c r="E226" s="316"/>
      <c r="F226" s="321" t="s">
        <v>239</v>
      </c>
      <c r="G226" s="317">
        <v>29597.33</v>
      </c>
      <c r="H226" s="313"/>
      <c r="I226" s="318"/>
      <c r="J226" s="109" t="s">
        <v>892</v>
      </c>
      <c r="K226" s="90"/>
      <c r="L226" s="90"/>
      <c r="M226" s="108"/>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c r="BW226" s="77"/>
      <c r="BX226" s="77"/>
      <c r="BY226" s="77"/>
      <c r="BZ226" s="77"/>
      <c r="CA226" s="77"/>
    </row>
    <row r="227" spans="1:79" s="490" customFormat="1" ht="11.25" x14ac:dyDescent="0.2">
      <c r="A227" s="312">
        <v>214</v>
      </c>
      <c r="B227" s="313" t="s">
        <v>675</v>
      </c>
      <c r="C227" s="314" t="s">
        <v>673</v>
      </c>
      <c r="D227" s="315" t="s">
        <v>674</v>
      </c>
      <c r="E227" s="316"/>
      <c r="F227" s="321" t="s">
        <v>243</v>
      </c>
      <c r="G227" s="317">
        <v>85852.02</v>
      </c>
      <c r="H227" s="313"/>
      <c r="I227" s="318"/>
      <c r="J227" s="109" t="s">
        <v>892</v>
      </c>
      <c r="K227" s="90"/>
      <c r="L227" s="90"/>
      <c r="M227" s="108"/>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c r="BW227" s="77"/>
      <c r="BX227" s="77"/>
      <c r="BY227" s="77"/>
      <c r="BZ227" s="77"/>
      <c r="CA227" s="77"/>
    </row>
    <row r="228" spans="1:79" s="490" customFormat="1" ht="11.25" x14ac:dyDescent="0.2">
      <c r="A228" s="312">
        <v>215</v>
      </c>
      <c r="B228" s="313" t="s">
        <v>876</v>
      </c>
      <c r="C228" s="314" t="s">
        <v>794</v>
      </c>
      <c r="D228" s="315" t="s">
        <v>877</v>
      </c>
      <c r="E228" s="316"/>
      <c r="F228" s="321" t="s">
        <v>243</v>
      </c>
      <c r="G228" s="317">
        <v>879823.84</v>
      </c>
      <c r="H228" s="313"/>
      <c r="I228" s="318"/>
      <c r="J228" s="109" t="s">
        <v>892</v>
      </c>
      <c r="K228" s="90"/>
      <c r="L228" s="90"/>
      <c r="M228" s="108"/>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c r="BW228" s="77"/>
      <c r="BX228" s="77"/>
      <c r="BY228" s="77"/>
      <c r="BZ228" s="77"/>
      <c r="CA228" s="77"/>
    </row>
    <row r="229" spans="1:79" s="487" customFormat="1" ht="11.25" x14ac:dyDescent="0.2">
      <c r="A229" s="312">
        <v>216</v>
      </c>
      <c r="B229" s="313" t="s">
        <v>229</v>
      </c>
      <c r="C229" s="314" t="s">
        <v>659</v>
      </c>
      <c r="D229" s="315" t="s">
        <v>114</v>
      </c>
      <c r="E229" s="316"/>
      <c r="F229" s="321" t="s">
        <v>243</v>
      </c>
      <c r="G229" s="317">
        <f>653111.41+60051.44</f>
        <v>713162.85000000009</v>
      </c>
      <c r="H229" s="333"/>
      <c r="I229" s="318"/>
      <c r="J229" s="109" t="s">
        <v>894</v>
      </c>
      <c r="K229" s="76"/>
      <c r="L229" s="76"/>
      <c r="M229" s="108"/>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c r="AK229" s="76"/>
      <c r="AL229" s="76"/>
      <c r="AM229" s="76"/>
      <c r="AN229" s="76"/>
      <c r="AO229" s="76"/>
      <c r="AP229" s="76"/>
      <c r="AQ229" s="76"/>
      <c r="AR229" s="76"/>
      <c r="AS229" s="76"/>
      <c r="AT229" s="76"/>
      <c r="AU229" s="76"/>
      <c r="AV229" s="76"/>
      <c r="AW229" s="76"/>
      <c r="AX229" s="76"/>
      <c r="AY229" s="76"/>
      <c r="AZ229" s="76"/>
      <c r="BA229" s="76"/>
      <c r="BB229" s="76"/>
      <c r="BC229" s="76"/>
      <c r="BD229" s="76"/>
      <c r="BE229" s="76"/>
      <c r="BF229" s="76"/>
      <c r="BG229" s="76"/>
      <c r="BH229" s="76"/>
      <c r="BI229" s="76"/>
      <c r="BJ229" s="76"/>
      <c r="BK229" s="76"/>
      <c r="BL229" s="76"/>
      <c r="BM229" s="76"/>
      <c r="BN229" s="76"/>
      <c r="BO229" s="76"/>
      <c r="BP229" s="76"/>
      <c r="BQ229" s="76"/>
      <c r="BR229" s="76"/>
      <c r="BS229" s="76"/>
      <c r="BT229" s="76"/>
      <c r="BU229" s="76"/>
      <c r="BV229" s="76"/>
      <c r="BW229" s="76"/>
      <c r="BX229" s="76"/>
      <c r="BY229" s="76"/>
      <c r="BZ229" s="76"/>
      <c r="CA229" s="76"/>
    </row>
    <row r="230" spans="1:79" s="490" customFormat="1" x14ac:dyDescent="0.25">
      <c r="A230" s="312">
        <v>217</v>
      </c>
      <c r="B230" s="313" t="s">
        <v>834</v>
      </c>
      <c r="C230" s="314" t="s">
        <v>152</v>
      </c>
      <c r="D230" s="315" t="s">
        <v>835</v>
      </c>
      <c r="E230" s="316"/>
      <c r="F230" s="321" t="s">
        <v>243</v>
      </c>
      <c r="G230" s="317">
        <v>92461.54</v>
      </c>
      <c r="H230" s="333"/>
      <c r="I230" s="318"/>
      <c r="J230" s="109" t="s">
        <v>892</v>
      </c>
      <c r="K230" s="112"/>
      <c r="L230" s="112"/>
      <c r="M230" s="112"/>
      <c r="N230" s="77"/>
      <c r="O230" s="77"/>
      <c r="P230" s="95"/>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c r="BW230" s="77"/>
      <c r="BX230" s="77"/>
      <c r="BY230" s="77"/>
      <c r="BZ230" s="77"/>
      <c r="CA230" s="77"/>
    </row>
    <row r="231" spans="1:79" s="487" customFormat="1" x14ac:dyDescent="0.25">
      <c r="A231" s="312">
        <v>218</v>
      </c>
      <c r="B231" s="313" t="s">
        <v>730</v>
      </c>
      <c r="C231" s="314" t="s">
        <v>729</v>
      </c>
      <c r="D231" s="315" t="s">
        <v>731</v>
      </c>
      <c r="E231" s="316"/>
      <c r="F231" s="321" t="s">
        <v>243</v>
      </c>
      <c r="G231" s="317">
        <v>253125.35</v>
      </c>
      <c r="H231" s="333"/>
      <c r="I231" s="318"/>
      <c r="J231" s="109" t="s">
        <v>892</v>
      </c>
      <c r="K231" s="112"/>
      <c r="L231" s="112"/>
      <c r="M231" s="112"/>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76"/>
      <c r="AK231" s="76"/>
      <c r="AL231" s="76"/>
      <c r="AM231" s="76"/>
      <c r="AN231" s="76"/>
      <c r="AO231" s="76"/>
      <c r="AP231" s="76"/>
      <c r="AQ231" s="76"/>
      <c r="AR231" s="76"/>
      <c r="AS231" s="76"/>
      <c r="AT231" s="76"/>
      <c r="AU231" s="76"/>
      <c r="AV231" s="76"/>
      <c r="AW231" s="76"/>
      <c r="AX231" s="76"/>
      <c r="AY231" s="76"/>
      <c r="AZ231" s="76"/>
      <c r="BA231" s="76"/>
      <c r="BB231" s="76"/>
      <c r="BC231" s="76"/>
      <c r="BD231" s="76"/>
      <c r="BE231" s="76"/>
      <c r="BF231" s="76"/>
      <c r="BG231" s="76"/>
      <c r="BH231" s="76"/>
      <c r="BI231" s="76"/>
      <c r="BJ231" s="76"/>
      <c r="BK231" s="76"/>
      <c r="BL231" s="76"/>
      <c r="BM231" s="76"/>
      <c r="BN231" s="76"/>
      <c r="BO231" s="76"/>
      <c r="BP231" s="76"/>
      <c r="BQ231" s="76"/>
      <c r="BR231" s="76"/>
      <c r="BS231" s="76"/>
      <c r="BT231" s="76"/>
      <c r="BU231" s="76"/>
      <c r="BV231" s="76"/>
      <c r="BW231" s="76"/>
      <c r="BX231" s="76"/>
      <c r="BY231" s="76"/>
      <c r="BZ231" s="76"/>
      <c r="CA231" s="76"/>
    </row>
    <row r="232" spans="1:79" s="487" customFormat="1" x14ac:dyDescent="0.25">
      <c r="A232" s="312">
        <v>219</v>
      </c>
      <c r="B232" s="313" t="s">
        <v>636</v>
      </c>
      <c r="C232" s="314" t="s">
        <v>635</v>
      </c>
      <c r="D232" s="315" t="s">
        <v>637</v>
      </c>
      <c r="E232" s="316"/>
      <c r="F232" s="321" t="s">
        <v>243</v>
      </c>
      <c r="G232" s="317">
        <v>139518.64000000001</v>
      </c>
      <c r="H232" s="313"/>
      <c r="I232" s="318"/>
      <c r="J232" s="109" t="s">
        <v>892</v>
      </c>
      <c r="K232" s="112"/>
      <c r="L232" s="112"/>
      <c r="M232" s="112"/>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row>
    <row r="233" spans="1:79" s="487" customFormat="1" x14ac:dyDescent="0.25">
      <c r="A233" s="312">
        <v>220</v>
      </c>
      <c r="B233" s="313" t="s">
        <v>757</v>
      </c>
      <c r="C233" s="314" t="s">
        <v>756</v>
      </c>
      <c r="D233" s="315" t="s">
        <v>758</v>
      </c>
      <c r="E233" s="316"/>
      <c r="F233" s="321" t="s">
        <v>243</v>
      </c>
      <c r="G233" s="317">
        <v>238707.17</v>
      </c>
      <c r="H233" s="313"/>
      <c r="I233" s="318"/>
      <c r="J233" s="109" t="s">
        <v>892</v>
      </c>
      <c r="K233" s="112"/>
      <c r="L233" s="112"/>
      <c r="M233" s="112"/>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row>
    <row r="234" spans="1:79" s="487" customFormat="1" x14ac:dyDescent="0.25">
      <c r="A234" s="312">
        <v>221</v>
      </c>
      <c r="B234" s="313" t="s">
        <v>632</v>
      </c>
      <c r="C234" s="314" t="s">
        <v>631</v>
      </c>
      <c r="D234" s="315" t="s">
        <v>633</v>
      </c>
      <c r="E234" s="316"/>
      <c r="F234" s="321" t="s">
        <v>243</v>
      </c>
      <c r="G234" s="317">
        <v>91700.12</v>
      </c>
      <c r="H234" s="334"/>
      <c r="I234" s="318"/>
      <c r="J234" s="109" t="s">
        <v>892</v>
      </c>
      <c r="K234" s="112"/>
      <c r="L234" s="112"/>
      <c r="M234" s="112"/>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row>
    <row r="235" spans="1:79" s="487" customFormat="1" x14ac:dyDescent="0.25">
      <c r="A235" s="312">
        <v>222</v>
      </c>
      <c r="B235" s="313" t="s">
        <v>743</v>
      </c>
      <c r="C235" s="314" t="s">
        <v>742</v>
      </c>
      <c r="D235" s="315" t="s">
        <v>744</v>
      </c>
      <c r="E235" s="316"/>
      <c r="F235" s="321" t="s">
        <v>243</v>
      </c>
      <c r="G235" s="317">
        <v>540517.32999999996</v>
      </c>
      <c r="H235" s="334"/>
      <c r="I235" s="318"/>
      <c r="J235" s="109" t="s">
        <v>892</v>
      </c>
      <c r="K235" s="112"/>
      <c r="L235" s="112"/>
      <c r="M235" s="112"/>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row>
    <row r="236" spans="1:79" s="487" customFormat="1" x14ac:dyDescent="0.25">
      <c r="A236" s="312">
        <v>223</v>
      </c>
      <c r="B236" s="313" t="s">
        <v>800</v>
      </c>
      <c r="C236" s="314" t="s">
        <v>801</v>
      </c>
      <c r="D236" s="315" t="s">
        <v>802</v>
      </c>
      <c r="E236" s="316"/>
      <c r="F236" s="321" t="s">
        <v>243</v>
      </c>
      <c r="G236" s="317">
        <v>832728.55</v>
      </c>
      <c r="H236" s="334"/>
      <c r="I236" s="318"/>
      <c r="J236" s="109" t="s">
        <v>892</v>
      </c>
      <c r="K236" s="112"/>
      <c r="L236" s="112"/>
      <c r="M236" s="112"/>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row>
    <row r="237" spans="1:79" s="487" customFormat="1" ht="14.25" customHeight="1" x14ac:dyDescent="0.25">
      <c r="A237" s="312">
        <v>224</v>
      </c>
      <c r="B237" s="313" t="s">
        <v>619</v>
      </c>
      <c r="C237" s="314" t="s">
        <v>617</v>
      </c>
      <c r="D237" s="315" t="s">
        <v>618</v>
      </c>
      <c r="E237" s="316"/>
      <c r="F237" s="321" t="s">
        <v>243</v>
      </c>
      <c r="G237" s="317">
        <f>57643.32+299921.32</f>
        <v>357564.64</v>
      </c>
      <c r="H237" s="313"/>
      <c r="I237" s="318"/>
      <c r="J237" s="109" t="s">
        <v>895</v>
      </c>
      <c r="K237" s="76"/>
      <c r="L237" s="76"/>
      <c r="M237" s="112"/>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c r="AL237" s="76"/>
      <c r="AM237" s="76"/>
      <c r="AN237" s="76"/>
      <c r="AO237" s="76"/>
      <c r="AP237" s="76"/>
      <c r="AQ237" s="76"/>
      <c r="AR237" s="76"/>
      <c r="AS237" s="76"/>
      <c r="AT237" s="76"/>
      <c r="AU237" s="76"/>
      <c r="AV237" s="76"/>
      <c r="AW237" s="76"/>
      <c r="AX237" s="76"/>
      <c r="AY237" s="76"/>
      <c r="AZ237" s="76"/>
      <c r="BA237" s="76"/>
      <c r="BB237" s="76"/>
      <c r="BC237" s="76"/>
      <c r="BD237" s="76"/>
      <c r="BE237" s="76"/>
      <c r="BF237" s="76"/>
      <c r="BG237" s="76"/>
      <c r="BH237" s="76"/>
      <c r="BI237" s="76"/>
      <c r="BJ237" s="76"/>
      <c r="BK237" s="76"/>
      <c r="BL237" s="76"/>
      <c r="BM237" s="76"/>
      <c r="BN237" s="76"/>
      <c r="BO237" s="76"/>
      <c r="BP237" s="76"/>
      <c r="BQ237" s="76"/>
      <c r="BR237" s="76"/>
      <c r="BS237" s="76"/>
      <c r="BT237" s="76"/>
      <c r="BU237" s="76"/>
      <c r="BV237" s="76"/>
      <c r="BW237" s="76"/>
      <c r="BX237" s="76"/>
      <c r="BY237" s="76"/>
      <c r="BZ237" s="76"/>
      <c r="CA237" s="76"/>
    </row>
    <row r="238" spans="1:79" s="487" customFormat="1" x14ac:dyDescent="0.25">
      <c r="A238" s="312">
        <v>225</v>
      </c>
      <c r="B238" s="313" t="s">
        <v>671</v>
      </c>
      <c r="C238" s="314" t="s">
        <v>670</v>
      </c>
      <c r="D238" s="315" t="s">
        <v>672</v>
      </c>
      <c r="E238" s="316"/>
      <c r="F238" s="321" t="s">
        <v>243</v>
      </c>
      <c r="G238" s="317">
        <v>545009.35</v>
      </c>
      <c r="H238" s="313"/>
      <c r="I238" s="318"/>
      <c r="J238" s="109" t="s">
        <v>892</v>
      </c>
      <c r="K238" s="90"/>
      <c r="L238" s="90"/>
      <c r="M238" s="112"/>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row>
    <row r="239" spans="1:79" s="487" customFormat="1" x14ac:dyDescent="0.25">
      <c r="A239" s="312">
        <v>226</v>
      </c>
      <c r="B239" s="313" t="s">
        <v>791</v>
      </c>
      <c r="C239" s="314" t="s">
        <v>889</v>
      </c>
      <c r="D239" s="315" t="s">
        <v>792</v>
      </c>
      <c r="E239" s="316"/>
      <c r="F239" s="321" t="s">
        <v>243</v>
      </c>
      <c r="G239" s="317">
        <v>624245.06999999995</v>
      </c>
      <c r="H239" s="313"/>
      <c r="I239" s="318"/>
      <c r="J239" s="109" t="s">
        <v>892</v>
      </c>
      <c r="K239" s="90"/>
      <c r="L239" s="90"/>
      <c r="M239" s="112"/>
      <c r="N239" s="18"/>
      <c r="O239" s="9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row>
    <row r="240" spans="1:79" s="487" customFormat="1" x14ac:dyDescent="0.25">
      <c r="A240" s="312">
        <v>227</v>
      </c>
      <c r="B240" s="313" t="s">
        <v>752</v>
      </c>
      <c r="C240" s="314" t="s">
        <v>751</v>
      </c>
      <c r="D240" s="315" t="s">
        <v>753</v>
      </c>
      <c r="E240" s="316"/>
      <c r="F240" s="321" t="s">
        <v>243</v>
      </c>
      <c r="G240" s="317">
        <v>197258.15</v>
      </c>
      <c r="H240" s="313"/>
      <c r="I240" s="318"/>
      <c r="J240" s="109" t="s">
        <v>892</v>
      </c>
      <c r="K240" s="90"/>
      <c r="L240" s="90"/>
      <c r="M240" s="112"/>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row>
    <row r="241" spans="1:79" s="487" customFormat="1" x14ac:dyDescent="0.25">
      <c r="A241" s="312">
        <v>228</v>
      </c>
      <c r="B241" s="313" t="s">
        <v>701</v>
      </c>
      <c r="C241" s="314" t="s">
        <v>700</v>
      </c>
      <c r="D241" s="315" t="s">
        <v>699</v>
      </c>
      <c r="E241" s="316"/>
      <c r="F241" s="321" t="s">
        <v>243</v>
      </c>
      <c r="G241" s="317">
        <v>175030.8</v>
      </c>
      <c r="H241" s="313"/>
      <c r="I241" s="318"/>
      <c r="J241" s="109" t="s">
        <v>892</v>
      </c>
      <c r="K241" s="90"/>
      <c r="L241" s="90"/>
      <c r="M241" s="112"/>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row>
    <row r="242" spans="1:79" s="487" customFormat="1" x14ac:dyDescent="0.25">
      <c r="A242" s="312">
        <v>229</v>
      </c>
      <c r="B242" s="313" t="s">
        <v>773</v>
      </c>
      <c r="C242" s="314" t="s">
        <v>771</v>
      </c>
      <c r="D242" s="315" t="s">
        <v>772</v>
      </c>
      <c r="E242" s="316"/>
      <c r="F242" s="321" t="s">
        <v>243</v>
      </c>
      <c r="G242" s="317">
        <v>72077.48</v>
      </c>
      <c r="H242" s="313"/>
      <c r="I242" s="318"/>
      <c r="J242" s="109" t="s">
        <v>892</v>
      </c>
      <c r="K242" s="90"/>
      <c r="L242" s="90"/>
      <c r="M242" s="112"/>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row>
    <row r="243" spans="1:79" s="487" customFormat="1" x14ac:dyDescent="0.25">
      <c r="A243" s="312">
        <v>230</v>
      </c>
      <c r="B243" s="313" t="s">
        <v>852</v>
      </c>
      <c r="C243" s="314" t="s">
        <v>851</v>
      </c>
      <c r="D243" s="315" t="s">
        <v>853</v>
      </c>
      <c r="E243" s="316"/>
      <c r="F243" s="321" t="s">
        <v>243</v>
      </c>
      <c r="G243" s="317">
        <v>142016.66</v>
      </c>
      <c r="H243" s="313"/>
      <c r="I243" s="318"/>
      <c r="J243" s="109" t="s">
        <v>892</v>
      </c>
      <c r="K243" s="90"/>
      <c r="L243" s="90"/>
      <c r="M243" s="112"/>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row>
    <row r="244" spans="1:79" s="487" customFormat="1" x14ac:dyDescent="0.25">
      <c r="A244" s="312">
        <v>231</v>
      </c>
      <c r="B244" s="313" t="s">
        <v>749</v>
      </c>
      <c r="C244" s="314" t="s">
        <v>748</v>
      </c>
      <c r="D244" s="315" t="s">
        <v>750</v>
      </c>
      <c r="E244" s="316"/>
      <c r="F244" s="321" t="s">
        <v>243</v>
      </c>
      <c r="G244" s="317">
        <v>292337.71999999997</v>
      </c>
      <c r="H244" s="313"/>
      <c r="I244" s="318"/>
      <c r="J244" s="109" t="s">
        <v>892</v>
      </c>
      <c r="K244" s="90"/>
      <c r="L244" s="90"/>
      <c r="M244" s="112"/>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row>
    <row r="245" spans="1:79" s="487" customFormat="1" x14ac:dyDescent="0.25">
      <c r="A245" s="312">
        <v>232</v>
      </c>
      <c r="B245" s="313" t="s">
        <v>755</v>
      </c>
      <c r="C245" s="314" t="s">
        <v>754</v>
      </c>
      <c r="D245" s="315" t="s">
        <v>259</v>
      </c>
      <c r="E245" s="316"/>
      <c r="F245" s="321" t="s">
        <v>243</v>
      </c>
      <c r="G245" s="317">
        <v>610434.54</v>
      </c>
      <c r="H245" s="313"/>
      <c r="I245" s="318"/>
      <c r="J245" s="109" t="s">
        <v>892</v>
      </c>
      <c r="K245" s="90"/>
      <c r="L245" s="90"/>
      <c r="M245" s="112"/>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row>
    <row r="246" spans="1:79" s="487" customFormat="1" x14ac:dyDescent="0.25">
      <c r="A246" s="312">
        <v>233</v>
      </c>
      <c r="B246" s="313" t="s">
        <v>769</v>
      </c>
      <c r="C246" s="314" t="s">
        <v>768</v>
      </c>
      <c r="D246" s="315" t="s">
        <v>770</v>
      </c>
      <c r="E246" s="316"/>
      <c r="F246" s="321" t="s">
        <v>243</v>
      </c>
      <c r="G246" s="317">
        <v>619100.91</v>
      </c>
      <c r="H246" s="313"/>
      <c r="I246" s="318"/>
      <c r="J246" s="109" t="s">
        <v>892</v>
      </c>
      <c r="K246" s="90"/>
      <c r="L246" s="90"/>
      <c r="M246" s="112"/>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row>
    <row r="247" spans="1:79" s="487" customFormat="1" x14ac:dyDescent="0.25">
      <c r="A247" s="312">
        <v>234</v>
      </c>
      <c r="B247" s="313" t="s">
        <v>816</v>
      </c>
      <c r="C247" s="314" t="s">
        <v>814</v>
      </c>
      <c r="D247" s="315" t="s">
        <v>815</v>
      </c>
      <c r="E247" s="316"/>
      <c r="F247" s="321" t="s">
        <v>243</v>
      </c>
      <c r="G247" s="317">
        <v>417784.11</v>
      </c>
      <c r="H247" s="313"/>
      <c r="I247" s="318"/>
      <c r="J247" s="109" t="s">
        <v>892</v>
      </c>
      <c r="K247" s="90"/>
      <c r="L247" s="90"/>
      <c r="M247" s="112"/>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row>
    <row r="248" spans="1:79" s="487" customFormat="1" x14ac:dyDescent="0.25">
      <c r="A248" s="312">
        <v>235</v>
      </c>
      <c r="B248" s="313" t="s">
        <v>808</v>
      </c>
      <c r="C248" s="314" t="s">
        <v>809</v>
      </c>
      <c r="D248" s="315" t="s">
        <v>810</v>
      </c>
      <c r="E248" s="316"/>
      <c r="F248" s="321" t="s">
        <v>243</v>
      </c>
      <c r="G248" s="317">
        <v>1091220.92</v>
      </c>
      <c r="H248" s="313"/>
      <c r="I248" s="318"/>
      <c r="J248" s="109" t="s">
        <v>892</v>
      </c>
      <c r="K248" s="90"/>
      <c r="L248" s="90"/>
      <c r="M248" s="112"/>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row>
    <row r="249" spans="1:79" s="487" customFormat="1" x14ac:dyDescent="0.25">
      <c r="A249" s="312">
        <v>236</v>
      </c>
      <c r="B249" s="313" t="s">
        <v>724</v>
      </c>
      <c r="C249" s="314" t="s">
        <v>723</v>
      </c>
      <c r="D249" s="315" t="s">
        <v>725</v>
      </c>
      <c r="E249" s="316"/>
      <c r="F249" s="321" t="s">
        <v>243</v>
      </c>
      <c r="G249" s="317">
        <v>524305.57999999996</v>
      </c>
      <c r="H249" s="313"/>
      <c r="I249" s="318"/>
      <c r="J249" s="109" t="s">
        <v>893</v>
      </c>
      <c r="K249" s="90"/>
      <c r="L249" s="90"/>
      <c r="M249" s="112"/>
      <c r="N249" s="76"/>
      <c r="O249" s="76"/>
      <c r="P249" s="76"/>
      <c r="Q249" s="76"/>
      <c r="R249" s="76"/>
      <c r="S249" s="76"/>
      <c r="T249" s="76"/>
      <c r="U249" s="76"/>
      <c r="V249" s="76"/>
      <c r="W249" s="76"/>
      <c r="X249" s="76"/>
      <c r="Y249" s="76"/>
      <c r="Z249" s="76"/>
      <c r="AA249" s="76"/>
      <c r="AB249" s="76"/>
      <c r="AC249" s="76"/>
      <c r="AD249" s="76"/>
      <c r="AE249" s="76"/>
      <c r="AF249" s="76"/>
      <c r="AG249" s="76"/>
      <c r="AH249" s="76"/>
      <c r="AI249" s="76"/>
      <c r="AJ249" s="76"/>
      <c r="AK249" s="76"/>
      <c r="AL249" s="76"/>
      <c r="AM249" s="76"/>
      <c r="AN249" s="76"/>
      <c r="AO249" s="76"/>
      <c r="AP249" s="76"/>
      <c r="AQ249" s="76"/>
      <c r="AR249" s="76"/>
      <c r="AS249" s="76"/>
      <c r="AT249" s="76"/>
      <c r="AU249" s="76"/>
      <c r="AV249" s="76"/>
      <c r="AW249" s="76"/>
      <c r="AX249" s="76"/>
      <c r="AY249" s="76"/>
      <c r="AZ249" s="76"/>
      <c r="BA249" s="76"/>
      <c r="BB249" s="76"/>
      <c r="BC249" s="76"/>
      <c r="BD249" s="76"/>
      <c r="BE249" s="76"/>
      <c r="BF249" s="76"/>
      <c r="BG249" s="76"/>
      <c r="BH249" s="76"/>
      <c r="BI249" s="76"/>
      <c r="BJ249" s="76"/>
      <c r="BK249" s="76"/>
      <c r="BL249" s="76"/>
      <c r="BM249" s="76"/>
      <c r="BN249" s="76"/>
      <c r="BO249" s="76"/>
      <c r="BP249" s="76"/>
      <c r="BQ249" s="76"/>
      <c r="BR249" s="76"/>
      <c r="BS249" s="76"/>
      <c r="BT249" s="76"/>
      <c r="BU249" s="76"/>
      <c r="BV249" s="76"/>
      <c r="BW249" s="76"/>
      <c r="BX249" s="76"/>
      <c r="BY249" s="76"/>
      <c r="BZ249" s="76"/>
      <c r="CA249" s="76"/>
    </row>
    <row r="250" spans="1:79" s="487" customFormat="1" x14ac:dyDescent="0.25">
      <c r="A250" s="312">
        <v>237</v>
      </c>
      <c r="B250" s="313" t="s">
        <v>777</v>
      </c>
      <c r="C250" s="314" t="s">
        <v>778</v>
      </c>
      <c r="D250" s="315" t="s">
        <v>779</v>
      </c>
      <c r="E250" s="316"/>
      <c r="F250" s="321" t="s">
        <v>243</v>
      </c>
      <c r="G250" s="317">
        <v>200404.17</v>
      </c>
      <c r="H250" s="313"/>
      <c r="I250" s="318"/>
      <c r="J250" s="109" t="s">
        <v>893</v>
      </c>
      <c r="K250" s="90"/>
      <c r="L250" s="90"/>
      <c r="M250" s="112"/>
      <c r="N250" s="76"/>
      <c r="O250" s="76"/>
      <c r="P250" s="76"/>
      <c r="Q250" s="76"/>
      <c r="R250" s="76"/>
      <c r="S250" s="76"/>
      <c r="T250" s="76"/>
      <c r="U250" s="76"/>
      <c r="V250" s="76"/>
      <c r="W250" s="76"/>
      <c r="X250" s="76"/>
      <c r="Y250" s="76"/>
      <c r="Z250" s="76"/>
      <c r="AA250" s="76"/>
      <c r="AB250" s="76"/>
      <c r="AC250" s="76"/>
      <c r="AD250" s="76"/>
      <c r="AE250" s="76"/>
      <c r="AF250" s="76"/>
      <c r="AG250" s="76"/>
      <c r="AH250" s="76"/>
      <c r="AI250" s="76"/>
      <c r="AJ250" s="76"/>
      <c r="AK250" s="76"/>
      <c r="AL250" s="76"/>
      <c r="AM250" s="76"/>
      <c r="AN250" s="76"/>
      <c r="AO250" s="76"/>
      <c r="AP250" s="76"/>
      <c r="AQ250" s="76"/>
      <c r="AR250" s="76"/>
      <c r="AS250" s="76"/>
      <c r="AT250" s="76"/>
      <c r="AU250" s="76"/>
      <c r="AV250" s="76"/>
      <c r="AW250" s="76"/>
      <c r="AX250" s="76"/>
      <c r="AY250" s="76"/>
      <c r="AZ250" s="76"/>
      <c r="BA250" s="76"/>
      <c r="BB250" s="76"/>
      <c r="BC250" s="76"/>
      <c r="BD250" s="76"/>
      <c r="BE250" s="76"/>
      <c r="BF250" s="76"/>
      <c r="BG250" s="76"/>
      <c r="BH250" s="76"/>
      <c r="BI250" s="76"/>
      <c r="BJ250" s="76"/>
      <c r="BK250" s="76"/>
      <c r="BL250" s="76"/>
      <c r="BM250" s="76"/>
      <c r="BN250" s="76"/>
      <c r="BO250" s="76"/>
      <c r="BP250" s="76"/>
      <c r="BQ250" s="76"/>
      <c r="BR250" s="76"/>
      <c r="BS250" s="76"/>
      <c r="BT250" s="76"/>
      <c r="BU250" s="76"/>
      <c r="BV250" s="76"/>
      <c r="BW250" s="76"/>
      <c r="BX250" s="76"/>
      <c r="BY250" s="76"/>
      <c r="BZ250" s="76"/>
      <c r="CA250" s="76"/>
    </row>
    <row r="251" spans="1:79" s="487" customFormat="1" x14ac:dyDescent="0.25">
      <c r="A251" s="312">
        <v>238</v>
      </c>
      <c r="B251" s="313" t="s">
        <v>703</v>
      </c>
      <c r="C251" s="314" t="s">
        <v>702</v>
      </c>
      <c r="D251" s="315" t="s">
        <v>704</v>
      </c>
      <c r="E251" s="316"/>
      <c r="F251" s="321" t="s">
        <v>243</v>
      </c>
      <c r="G251" s="317">
        <v>106168.24</v>
      </c>
      <c r="H251" s="313"/>
      <c r="I251" s="318"/>
      <c r="J251" s="109" t="s">
        <v>893</v>
      </c>
      <c r="K251" s="107"/>
      <c r="L251" s="107"/>
      <c r="M251" s="112"/>
      <c r="N251" s="76"/>
      <c r="O251" s="76"/>
      <c r="P251" s="76"/>
      <c r="Q251" s="76"/>
      <c r="R251" s="76"/>
      <c r="S251" s="76"/>
      <c r="T251" s="76"/>
      <c r="U251" s="76"/>
      <c r="V251" s="76"/>
      <c r="W251" s="76"/>
      <c r="X251" s="76"/>
      <c r="Y251" s="76"/>
      <c r="Z251" s="76"/>
      <c r="AA251" s="76"/>
      <c r="AB251" s="76"/>
      <c r="AC251" s="76"/>
      <c r="AD251" s="76"/>
      <c r="AE251" s="76"/>
      <c r="AF251" s="76"/>
      <c r="AG251" s="76"/>
      <c r="AH251" s="76"/>
      <c r="AI251" s="76"/>
      <c r="AJ251" s="76"/>
      <c r="AK251" s="76"/>
      <c r="AL251" s="76"/>
      <c r="AM251" s="76"/>
      <c r="AN251" s="76"/>
      <c r="AO251" s="76"/>
      <c r="AP251" s="76"/>
      <c r="AQ251" s="76"/>
      <c r="AR251" s="76"/>
      <c r="AS251" s="76"/>
      <c r="AT251" s="76"/>
      <c r="AU251" s="76"/>
      <c r="AV251" s="76"/>
      <c r="AW251" s="76"/>
      <c r="AX251" s="76"/>
      <c r="AY251" s="76"/>
      <c r="AZ251" s="76"/>
      <c r="BA251" s="76"/>
      <c r="BB251" s="76"/>
      <c r="BC251" s="76"/>
      <c r="BD251" s="76"/>
      <c r="BE251" s="76"/>
      <c r="BF251" s="76"/>
      <c r="BG251" s="76"/>
      <c r="BH251" s="76"/>
      <c r="BI251" s="76"/>
      <c r="BJ251" s="76"/>
      <c r="BK251" s="76"/>
      <c r="BL251" s="76"/>
      <c r="BM251" s="76"/>
      <c r="BN251" s="76"/>
      <c r="BO251" s="76"/>
      <c r="BP251" s="76"/>
      <c r="BQ251" s="76"/>
      <c r="BR251" s="76"/>
      <c r="BS251" s="76"/>
      <c r="BT251" s="76"/>
      <c r="BU251" s="76"/>
      <c r="BV251" s="76"/>
      <c r="BW251" s="76"/>
      <c r="BX251" s="76"/>
      <c r="BY251" s="76"/>
      <c r="BZ251" s="76"/>
      <c r="CA251" s="76"/>
    </row>
    <row r="252" spans="1:79" s="487" customFormat="1" x14ac:dyDescent="0.25">
      <c r="A252" s="312">
        <v>239</v>
      </c>
      <c r="B252" s="313" t="s">
        <v>683</v>
      </c>
      <c r="C252" s="314" t="s">
        <v>682</v>
      </c>
      <c r="D252" s="315" t="s">
        <v>684</v>
      </c>
      <c r="E252" s="316"/>
      <c r="F252" s="321" t="s">
        <v>243</v>
      </c>
      <c r="G252" s="317">
        <v>128027.66</v>
      </c>
      <c r="H252" s="313"/>
      <c r="I252" s="318"/>
      <c r="J252" s="109" t="s">
        <v>893</v>
      </c>
      <c r="K252" s="90"/>
      <c r="L252" s="90"/>
      <c r="M252" s="112"/>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c r="AL252" s="76"/>
      <c r="AM252" s="76"/>
      <c r="AN252" s="76"/>
      <c r="AO252" s="76"/>
      <c r="AP252" s="76"/>
      <c r="AQ252" s="76"/>
      <c r="AR252" s="76"/>
      <c r="AS252" s="76"/>
      <c r="AT252" s="76"/>
      <c r="AU252" s="76"/>
      <c r="AV252" s="76"/>
      <c r="AW252" s="76"/>
      <c r="AX252" s="76"/>
      <c r="AY252" s="76"/>
      <c r="AZ252" s="76"/>
      <c r="BA252" s="76"/>
      <c r="BB252" s="76"/>
      <c r="BC252" s="76"/>
      <c r="BD252" s="76"/>
      <c r="BE252" s="76"/>
      <c r="BF252" s="76"/>
      <c r="BG252" s="76"/>
      <c r="BH252" s="76"/>
      <c r="BI252" s="76"/>
      <c r="BJ252" s="76"/>
      <c r="BK252" s="76"/>
      <c r="BL252" s="76"/>
      <c r="BM252" s="76"/>
      <c r="BN252" s="76"/>
      <c r="BO252" s="76"/>
      <c r="BP252" s="76"/>
      <c r="BQ252" s="76"/>
      <c r="BR252" s="76"/>
      <c r="BS252" s="76"/>
      <c r="BT252" s="76"/>
      <c r="BU252" s="76"/>
      <c r="BV252" s="76"/>
      <c r="BW252" s="76"/>
      <c r="BX252" s="76"/>
      <c r="BY252" s="76"/>
      <c r="BZ252" s="76"/>
      <c r="CA252" s="76"/>
    </row>
    <row r="253" spans="1:79" s="487" customFormat="1" x14ac:dyDescent="0.25">
      <c r="A253" s="312">
        <v>240</v>
      </c>
      <c r="B253" s="313" t="s">
        <v>688</v>
      </c>
      <c r="C253" s="314" t="s">
        <v>687</v>
      </c>
      <c r="D253" s="315" t="s">
        <v>689</v>
      </c>
      <c r="E253" s="316"/>
      <c r="F253" s="321" t="s">
        <v>243</v>
      </c>
      <c r="G253" s="317">
        <v>307271.78000000003</v>
      </c>
      <c r="H253" s="313"/>
      <c r="I253" s="318"/>
      <c r="J253" s="109" t="s">
        <v>893</v>
      </c>
      <c r="K253" s="90"/>
      <c r="L253" s="90"/>
      <c r="M253" s="112"/>
      <c r="N253" s="76"/>
      <c r="O253" s="76"/>
      <c r="P253" s="76"/>
      <c r="Q253" s="76"/>
      <c r="R253" s="76"/>
      <c r="S253" s="76"/>
      <c r="T253" s="76"/>
      <c r="U253" s="76"/>
      <c r="V253" s="76"/>
      <c r="W253" s="76"/>
      <c r="X253" s="76"/>
      <c r="Y253" s="76"/>
      <c r="Z253" s="76"/>
      <c r="AA253" s="76"/>
      <c r="AB253" s="76"/>
      <c r="AC253" s="76"/>
      <c r="AD253" s="76"/>
      <c r="AE253" s="76"/>
      <c r="AF253" s="76"/>
      <c r="AG253" s="76"/>
      <c r="AH253" s="76"/>
      <c r="AI253" s="76"/>
      <c r="AJ253" s="76"/>
      <c r="AK253" s="76"/>
      <c r="AL253" s="76"/>
      <c r="AM253" s="76"/>
      <c r="AN253" s="76"/>
      <c r="AO253" s="76"/>
      <c r="AP253" s="76"/>
      <c r="AQ253" s="76"/>
      <c r="AR253" s="76"/>
      <c r="AS253" s="76"/>
      <c r="AT253" s="76"/>
      <c r="AU253" s="76"/>
      <c r="AV253" s="76"/>
      <c r="AW253" s="76"/>
      <c r="AX253" s="76"/>
      <c r="AY253" s="76"/>
      <c r="AZ253" s="76"/>
      <c r="BA253" s="76"/>
      <c r="BB253" s="76"/>
      <c r="BC253" s="76"/>
      <c r="BD253" s="76"/>
      <c r="BE253" s="76"/>
      <c r="BF253" s="76"/>
      <c r="BG253" s="76"/>
      <c r="BH253" s="76"/>
      <c r="BI253" s="76"/>
      <c r="BJ253" s="76"/>
      <c r="BK253" s="76"/>
      <c r="BL253" s="76"/>
      <c r="BM253" s="76"/>
      <c r="BN253" s="76"/>
      <c r="BO253" s="76"/>
      <c r="BP253" s="76"/>
      <c r="BQ253" s="76"/>
      <c r="BR253" s="76"/>
      <c r="BS253" s="76"/>
      <c r="BT253" s="76"/>
      <c r="BU253" s="76"/>
      <c r="BV253" s="76"/>
      <c r="BW253" s="76"/>
      <c r="BX253" s="76"/>
      <c r="BY253" s="76"/>
      <c r="BZ253" s="76"/>
      <c r="CA253" s="76"/>
    </row>
    <row r="254" spans="1:79" s="487" customFormat="1" x14ac:dyDescent="0.25">
      <c r="A254" s="312">
        <v>241</v>
      </c>
      <c r="B254" s="313" t="s">
        <v>722</v>
      </c>
      <c r="C254" s="314" t="s">
        <v>720</v>
      </c>
      <c r="D254" s="315" t="s">
        <v>721</v>
      </c>
      <c r="E254" s="316"/>
      <c r="F254" s="321" t="s">
        <v>243</v>
      </c>
      <c r="G254" s="317">
        <v>266319.28000000003</v>
      </c>
      <c r="H254" s="313"/>
      <c r="I254" s="318"/>
      <c r="J254" s="109" t="s">
        <v>893</v>
      </c>
      <c r="K254" s="90"/>
      <c r="L254" s="90"/>
      <c r="M254" s="112"/>
      <c r="N254" s="76"/>
      <c r="O254" s="76"/>
      <c r="P254" s="76"/>
      <c r="Q254" s="76"/>
      <c r="R254" s="76"/>
      <c r="S254" s="76"/>
      <c r="T254" s="76"/>
      <c r="U254" s="76"/>
      <c r="V254" s="76"/>
      <c r="W254" s="76"/>
      <c r="X254" s="76"/>
      <c r="Y254" s="76"/>
      <c r="Z254" s="76"/>
      <c r="AA254" s="76"/>
      <c r="AB254" s="76"/>
      <c r="AC254" s="76"/>
      <c r="AD254" s="76"/>
      <c r="AE254" s="76"/>
      <c r="AF254" s="76"/>
      <c r="AG254" s="76"/>
      <c r="AH254" s="76"/>
      <c r="AI254" s="76"/>
      <c r="AJ254" s="76"/>
      <c r="AK254" s="76"/>
      <c r="AL254" s="76"/>
      <c r="AM254" s="76"/>
      <c r="AN254" s="76"/>
      <c r="AO254" s="76"/>
      <c r="AP254" s="76"/>
      <c r="AQ254" s="76"/>
      <c r="AR254" s="76"/>
      <c r="AS254" s="76"/>
      <c r="AT254" s="76"/>
      <c r="AU254" s="76"/>
      <c r="AV254" s="76"/>
      <c r="AW254" s="76"/>
      <c r="AX254" s="76"/>
      <c r="AY254" s="76"/>
      <c r="AZ254" s="76"/>
      <c r="BA254" s="76"/>
      <c r="BB254" s="76"/>
      <c r="BC254" s="76"/>
      <c r="BD254" s="76"/>
      <c r="BE254" s="76"/>
      <c r="BF254" s="76"/>
      <c r="BG254" s="76"/>
      <c r="BH254" s="76"/>
      <c r="BI254" s="76"/>
      <c r="BJ254" s="76"/>
      <c r="BK254" s="76"/>
      <c r="BL254" s="76"/>
      <c r="BM254" s="76"/>
      <c r="BN254" s="76"/>
      <c r="BO254" s="76"/>
      <c r="BP254" s="76"/>
      <c r="BQ254" s="76"/>
      <c r="BR254" s="76"/>
      <c r="BS254" s="76"/>
      <c r="BT254" s="76"/>
      <c r="BU254" s="76"/>
      <c r="BV254" s="76"/>
      <c r="BW254" s="76"/>
      <c r="BX254" s="76"/>
      <c r="BY254" s="76"/>
      <c r="BZ254" s="76"/>
      <c r="CA254" s="76"/>
    </row>
    <row r="255" spans="1:79" s="487" customFormat="1" x14ac:dyDescent="0.25">
      <c r="A255" s="312">
        <v>242</v>
      </c>
      <c r="B255" s="313" t="s">
        <v>775</v>
      </c>
      <c r="C255" s="314" t="s">
        <v>774</v>
      </c>
      <c r="D255" s="315" t="s">
        <v>776</v>
      </c>
      <c r="E255" s="316"/>
      <c r="F255" s="321" t="s">
        <v>243</v>
      </c>
      <c r="G255" s="317">
        <v>173310.51</v>
      </c>
      <c r="H255" s="313"/>
      <c r="I255" s="318"/>
      <c r="J255" s="109" t="s">
        <v>893</v>
      </c>
      <c r="K255" s="90"/>
      <c r="L255" s="90"/>
      <c r="M255" s="112"/>
      <c r="N255" s="76"/>
      <c r="O255" s="76"/>
      <c r="P255" s="76"/>
      <c r="Q255" s="76"/>
      <c r="R255" s="76"/>
      <c r="S255" s="76"/>
      <c r="T255" s="76"/>
      <c r="U255" s="76"/>
      <c r="V255" s="76"/>
      <c r="W255" s="76"/>
      <c r="X255" s="76"/>
      <c r="Y255" s="76"/>
      <c r="Z255" s="76"/>
      <c r="AA255" s="76"/>
      <c r="AB255" s="76"/>
      <c r="AC255" s="76"/>
      <c r="AD255" s="76"/>
      <c r="AE255" s="76"/>
      <c r="AF255" s="76"/>
      <c r="AG255" s="76"/>
      <c r="AH255" s="76"/>
      <c r="AI255" s="76"/>
      <c r="AJ255" s="76"/>
      <c r="AK255" s="76"/>
      <c r="AL255" s="76"/>
      <c r="AM255" s="76"/>
      <c r="AN255" s="76"/>
      <c r="AO255" s="76"/>
      <c r="AP255" s="76"/>
      <c r="AQ255" s="76"/>
      <c r="AR255" s="76"/>
      <c r="AS255" s="76"/>
      <c r="AT255" s="76"/>
      <c r="AU255" s="76"/>
      <c r="AV255" s="76"/>
      <c r="AW255" s="76"/>
      <c r="AX255" s="76"/>
      <c r="AY255" s="76"/>
      <c r="AZ255" s="76"/>
      <c r="BA255" s="76"/>
      <c r="BB255" s="76"/>
      <c r="BC255" s="76"/>
      <c r="BD255" s="76"/>
      <c r="BE255" s="76"/>
      <c r="BF255" s="76"/>
      <c r="BG255" s="76"/>
      <c r="BH255" s="76"/>
      <c r="BI255" s="76"/>
      <c r="BJ255" s="76"/>
      <c r="BK255" s="76"/>
      <c r="BL255" s="76"/>
      <c r="BM255" s="76"/>
      <c r="BN255" s="76"/>
      <c r="BO255" s="76"/>
      <c r="BP255" s="76"/>
      <c r="BQ255" s="76"/>
      <c r="BR255" s="76"/>
      <c r="BS255" s="76"/>
      <c r="BT255" s="76"/>
      <c r="BU255" s="76"/>
      <c r="BV255" s="76"/>
      <c r="BW255" s="76"/>
      <c r="BX255" s="76"/>
      <c r="BY255" s="76"/>
      <c r="BZ255" s="76"/>
      <c r="CA255" s="76"/>
    </row>
    <row r="256" spans="1:79" s="487" customFormat="1" x14ac:dyDescent="0.25">
      <c r="A256" s="312">
        <v>243</v>
      </c>
      <c r="B256" s="313" t="s">
        <v>692</v>
      </c>
      <c r="C256" s="314" t="s">
        <v>690</v>
      </c>
      <c r="D256" s="315" t="s">
        <v>691</v>
      </c>
      <c r="E256" s="316"/>
      <c r="F256" s="321" t="s">
        <v>243</v>
      </c>
      <c r="G256" s="317">
        <v>727062.82</v>
      </c>
      <c r="H256" s="313"/>
      <c r="I256" s="318"/>
      <c r="J256" s="109" t="s">
        <v>893</v>
      </c>
      <c r="K256" s="90"/>
      <c r="L256" s="90"/>
      <c r="M256" s="112"/>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76"/>
      <c r="AK256" s="76"/>
      <c r="AL256" s="76"/>
      <c r="AM256" s="76"/>
      <c r="AN256" s="76"/>
      <c r="AO256" s="76"/>
      <c r="AP256" s="76"/>
      <c r="AQ256" s="76"/>
      <c r="AR256" s="76"/>
      <c r="AS256" s="76"/>
      <c r="AT256" s="76"/>
      <c r="AU256" s="76"/>
      <c r="AV256" s="76"/>
      <c r="AW256" s="76"/>
      <c r="AX256" s="76"/>
      <c r="AY256" s="76"/>
      <c r="AZ256" s="76"/>
      <c r="BA256" s="76"/>
      <c r="BB256" s="76"/>
      <c r="BC256" s="76"/>
      <c r="BD256" s="76"/>
      <c r="BE256" s="76"/>
      <c r="BF256" s="76"/>
      <c r="BG256" s="76"/>
      <c r="BH256" s="76"/>
      <c r="BI256" s="76"/>
      <c r="BJ256" s="76"/>
      <c r="BK256" s="76"/>
      <c r="BL256" s="76"/>
      <c r="BM256" s="76"/>
      <c r="BN256" s="76"/>
      <c r="BO256" s="76"/>
      <c r="BP256" s="76"/>
      <c r="BQ256" s="76"/>
      <c r="BR256" s="76"/>
      <c r="BS256" s="76"/>
      <c r="BT256" s="76"/>
      <c r="BU256" s="76"/>
      <c r="BV256" s="76"/>
      <c r="BW256" s="76"/>
      <c r="BX256" s="76"/>
      <c r="BY256" s="76"/>
      <c r="BZ256" s="76"/>
      <c r="CA256" s="76"/>
    </row>
    <row r="257" spans="1:79" s="487" customFormat="1" x14ac:dyDescent="0.25">
      <c r="A257" s="312">
        <v>244</v>
      </c>
      <c r="B257" s="313" t="s">
        <v>782</v>
      </c>
      <c r="C257" s="314" t="s">
        <v>780</v>
      </c>
      <c r="D257" s="315" t="s">
        <v>781</v>
      </c>
      <c r="E257" s="316"/>
      <c r="F257" s="321" t="s">
        <v>243</v>
      </c>
      <c r="G257" s="317">
        <v>629933.72</v>
      </c>
      <c r="H257" s="313"/>
      <c r="I257" s="318"/>
      <c r="J257" s="109" t="s">
        <v>893</v>
      </c>
      <c r="K257" s="90"/>
      <c r="L257" s="90"/>
      <c r="M257" s="112"/>
      <c r="N257" s="76"/>
      <c r="O257" s="76"/>
      <c r="P257" s="76"/>
      <c r="Q257" s="76"/>
      <c r="R257" s="76"/>
      <c r="S257" s="76"/>
      <c r="T257" s="76"/>
      <c r="U257" s="76"/>
      <c r="V257" s="76"/>
      <c r="W257" s="76"/>
      <c r="X257" s="76"/>
      <c r="Y257" s="76"/>
      <c r="Z257" s="76"/>
      <c r="AA257" s="76"/>
      <c r="AB257" s="76"/>
      <c r="AC257" s="76"/>
      <c r="AD257" s="76"/>
      <c r="AE257" s="76"/>
      <c r="AF257" s="76"/>
      <c r="AG257" s="76"/>
      <c r="AH257" s="76"/>
      <c r="AI257" s="76"/>
      <c r="AJ257" s="76"/>
      <c r="AK257" s="76"/>
      <c r="AL257" s="76"/>
      <c r="AM257" s="76"/>
      <c r="AN257" s="76"/>
      <c r="AO257" s="76"/>
      <c r="AP257" s="76"/>
      <c r="AQ257" s="76"/>
      <c r="AR257" s="76"/>
      <c r="AS257" s="76"/>
      <c r="AT257" s="76"/>
      <c r="AU257" s="76"/>
      <c r="AV257" s="76"/>
      <c r="AW257" s="76"/>
      <c r="AX257" s="76"/>
      <c r="AY257" s="76"/>
      <c r="AZ257" s="76"/>
      <c r="BA257" s="76"/>
      <c r="BB257" s="76"/>
      <c r="BC257" s="76"/>
      <c r="BD257" s="76"/>
      <c r="BE257" s="76"/>
      <c r="BF257" s="76"/>
      <c r="BG257" s="76"/>
      <c r="BH257" s="76"/>
      <c r="BI257" s="76"/>
      <c r="BJ257" s="76"/>
      <c r="BK257" s="76"/>
      <c r="BL257" s="76"/>
      <c r="BM257" s="76"/>
      <c r="BN257" s="76"/>
      <c r="BO257" s="76"/>
      <c r="BP257" s="76"/>
      <c r="BQ257" s="76"/>
      <c r="BR257" s="76"/>
      <c r="BS257" s="76"/>
      <c r="BT257" s="76"/>
      <c r="BU257" s="76"/>
      <c r="BV257" s="76"/>
      <c r="BW257" s="76"/>
      <c r="BX257" s="76"/>
      <c r="BY257" s="76"/>
      <c r="BZ257" s="76"/>
      <c r="CA257" s="76"/>
    </row>
    <row r="258" spans="1:79" s="487" customFormat="1" x14ac:dyDescent="0.25">
      <c r="A258" s="312">
        <v>245</v>
      </c>
      <c r="B258" s="313" t="s">
        <v>887</v>
      </c>
      <c r="C258" s="314" t="s">
        <v>886</v>
      </c>
      <c r="D258" s="315" t="s">
        <v>888</v>
      </c>
      <c r="E258" s="316"/>
      <c r="F258" s="321" t="s">
        <v>239</v>
      </c>
      <c r="G258" s="317">
        <v>102349.75</v>
      </c>
      <c r="H258" s="313"/>
      <c r="I258" s="318"/>
      <c r="J258" s="109" t="s">
        <v>893</v>
      </c>
      <c r="K258" s="90"/>
      <c r="L258" s="90"/>
      <c r="M258" s="112"/>
      <c r="N258" s="76"/>
      <c r="O258" s="76"/>
      <c r="P258" s="76"/>
      <c r="Q258" s="76"/>
      <c r="R258" s="76"/>
      <c r="S258" s="76"/>
      <c r="T258" s="76"/>
      <c r="U258" s="76"/>
      <c r="V258" s="76"/>
      <c r="W258" s="76"/>
      <c r="X258" s="76"/>
      <c r="Y258" s="76"/>
      <c r="Z258" s="76"/>
      <c r="AA258" s="76"/>
      <c r="AB258" s="76"/>
      <c r="AC258" s="76"/>
      <c r="AD258" s="76"/>
      <c r="AE258" s="76"/>
      <c r="AF258" s="76"/>
      <c r="AG258" s="76"/>
      <c r="AH258" s="76"/>
      <c r="AI258" s="76"/>
      <c r="AJ258" s="76"/>
      <c r="AK258" s="76"/>
      <c r="AL258" s="76"/>
      <c r="AM258" s="76"/>
      <c r="AN258" s="76"/>
      <c r="AO258" s="76"/>
      <c r="AP258" s="76"/>
      <c r="AQ258" s="76"/>
      <c r="AR258" s="76"/>
      <c r="AS258" s="76"/>
      <c r="AT258" s="76"/>
      <c r="AU258" s="76"/>
      <c r="AV258" s="76"/>
      <c r="AW258" s="76"/>
      <c r="AX258" s="76"/>
      <c r="AY258" s="76"/>
      <c r="AZ258" s="76"/>
      <c r="BA258" s="76"/>
      <c r="BB258" s="76"/>
      <c r="BC258" s="76"/>
      <c r="BD258" s="76"/>
      <c r="BE258" s="76"/>
      <c r="BF258" s="76"/>
      <c r="BG258" s="76"/>
      <c r="BH258" s="76"/>
      <c r="BI258" s="76"/>
      <c r="BJ258" s="76"/>
      <c r="BK258" s="76"/>
      <c r="BL258" s="76"/>
      <c r="BM258" s="76"/>
      <c r="BN258" s="76"/>
      <c r="BO258" s="76"/>
      <c r="BP258" s="76"/>
      <c r="BQ258" s="76"/>
      <c r="BR258" s="76"/>
      <c r="BS258" s="76"/>
      <c r="BT258" s="76"/>
      <c r="BU258" s="76"/>
      <c r="BV258" s="76"/>
      <c r="BW258" s="76"/>
      <c r="BX258" s="76"/>
      <c r="BY258" s="76"/>
      <c r="BZ258" s="76"/>
      <c r="CA258" s="76"/>
    </row>
    <row r="259" spans="1:79" s="487" customFormat="1" x14ac:dyDescent="0.25">
      <c r="A259" s="312">
        <v>246</v>
      </c>
      <c r="B259" s="313" t="s">
        <v>714</v>
      </c>
      <c r="C259" s="314" t="s">
        <v>713</v>
      </c>
      <c r="D259" s="315" t="s">
        <v>715</v>
      </c>
      <c r="E259" s="316"/>
      <c r="F259" s="321" t="s">
        <v>243</v>
      </c>
      <c r="G259" s="317">
        <v>75132.86</v>
      </c>
      <c r="H259" s="313"/>
      <c r="I259" s="318"/>
      <c r="J259" s="109" t="s">
        <v>893</v>
      </c>
      <c r="K259" s="90"/>
      <c r="L259" s="90"/>
      <c r="M259" s="112"/>
      <c r="N259" s="76"/>
      <c r="O259" s="76"/>
      <c r="P259" s="76"/>
      <c r="Q259" s="76"/>
      <c r="R259" s="76"/>
      <c r="S259" s="76"/>
      <c r="T259" s="76"/>
      <c r="U259" s="76"/>
      <c r="V259" s="76"/>
      <c r="W259" s="76"/>
      <c r="X259" s="76"/>
      <c r="Y259" s="76"/>
      <c r="Z259" s="76"/>
      <c r="AA259" s="76"/>
      <c r="AB259" s="76"/>
      <c r="AC259" s="76"/>
      <c r="AD259" s="76"/>
      <c r="AE259" s="76"/>
      <c r="AF259" s="76"/>
      <c r="AG259" s="76"/>
      <c r="AH259" s="76"/>
      <c r="AI259" s="76"/>
      <c r="AJ259" s="76"/>
      <c r="AK259" s="76"/>
      <c r="AL259" s="76"/>
      <c r="AM259" s="76"/>
      <c r="AN259" s="76"/>
      <c r="AO259" s="76"/>
      <c r="AP259" s="76"/>
      <c r="AQ259" s="76"/>
      <c r="AR259" s="76"/>
      <c r="AS259" s="76"/>
      <c r="AT259" s="76"/>
      <c r="AU259" s="76"/>
      <c r="AV259" s="76"/>
      <c r="AW259" s="76"/>
      <c r="AX259" s="76"/>
      <c r="AY259" s="76"/>
      <c r="AZ259" s="76"/>
      <c r="BA259" s="76"/>
      <c r="BB259" s="76"/>
      <c r="BC259" s="76"/>
      <c r="BD259" s="76"/>
      <c r="BE259" s="76"/>
      <c r="BF259" s="76"/>
      <c r="BG259" s="76"/>
      <c r="BH259" s="76"/>
      <c r="BI259" s="76"/>
      <c r="BJ259" s="76"/>
      <c r="BK259" s="76"/>
      <c r="BL259" s="76"/>
      <c r="BM259" s="76"/>
      <c r="BN259" s="76"/>
      <c r="BO259" s="76"/>
      <c r="BP259" s="76"/>
      <c r="BQ259" s="76"/>
      <c r="BR259" s="76"/>
      <c r="BS259" s="76"/>
      <c r="BT259" s="76"/>
      <c r="BU259" s="76"/>
      <c r="BV259" s="76"/>
      <c r="BW259" s="76"/>
      <c r="BX259" s="76"/>
      <c r="BY259" s="76"/>
      <c r="BZ259" s="76"/>
      <c r="CA259" s="76"/>
    </row>
    <row r="260" spans="1:79" s="487" customFormat="1" ht="23.25" customHeight="1" x14ac:dyDescent="0.25">
      <c r="A260" s="312">
        <v>247</v>
      </c>
      <c r="B260" s="313" t="s">
        <v>760</v>
      </c>
      <c r="C260" s="314" t="s">
        <v>759</v>
      </c>
      <c r="D260" s="315" t="s">
        <v>761</v>
      </c>
      <c r="E260" s="316"/>
      <c r="F260" s="321" t="s">
        <v>243</v>
      </c>
      <c r="G260" s="317">
        <v>71892.350000000006</v>
      </c>
      <c r="H260" s="313"/>
      <c r="I260" s="318"/>
      <c r="J260" s="109" t="s">
        <v>893</v>
      </c>
      <c r="K260" s="137" t="s">
        <v>2683</v>
      </c>
      <c r="L260" s="567"/>
      <c r="M260" s="112"/>
      <c r="N260" s="76"/>
      <c r="O260" s="76"/>
      <c r="P260" s="76"/>
      <c r="Q260" s="76"/>
      <c r="R260" s="76"/>
      <c r="S260" s="76"/>
      <c r="T260" s="76"/>
      <c r="U260" s="76"/>
      <c r="V260" s="76"/>
      <c r="W260" s="76"/>
      <c r="X260" s="76"/>
      <c r="Y260" s="76"/>
      <c r="Z260" s="76"/>
      <c r="AA260" s="76"/>
      <c r="AB260" s="76"/>
      <c r="AC260" s="76"/>
      <c r="AD260" s="76"/>
      <c r="AE260" s="76"/>
      <c r="AF260" s="76"/>
      <c r="AG260" s="76"/>
      <c r="AH260" s="76"/>
      <c r="AI260" s="76"/>
      <c r="AJ260" s="76"/>
      <c r="AK260" s="76"/>
      <c r="AL260" s="76"/>
      <c r="AM260" s="76"/>
      <c r="AN260" s="76"/>
      <c r="AO260" s="76"/>
      <c r="AP260" s="76"/>
      <c r="AQ260" s="76"/>
      <c r="AR260" s="76"/>
      <c r="AS260" s="76"/>
      <c r="AT260" s="76"/>
      <c r="AU260" s="76"/>
      <c r="AV260" s="76"/>
      <c r="AW260" s="76"/>
      <c r="AX260" s="76"/>
      <c r="AY260" s="76"/>
      <c r="AZ260" s="76"/>
      <c r="BA260" s="76"/>
      <c r="BB260" s="76"/>
      <c r="BC260" s="76"/>
      <c r="BD260" s="76"/>
      <c r="BE260" s="76"/>
      <c r="BF260" s="76"/>
      <c r="BG260" s="76"/>
      <c r="BH260" s="76"/>
      <c r="BI260" s="76"/>
      <c r="BJ260" s="76"/>
      <c r="BK260" s="76"/>
      <c r="BL260" s="76"/>
      <c r="BM260" s="76"/>
      <c r="BN260" s="76"/>
      <c r="BO260" s="76"/>
      <c r="BP260" s="76"/>
      <c r="BQ260" s="76"/>
      <c r="BR260" s="76"/>
      <c r="BS260" s="76"/>
      <c r="BT260" s="76"/>
      <c r="BU260" s="76"/>
      <c r="BV260" s="76"/>
      <c r="BW260" s="76"/>
      <c r="BX260" s="76"/>
      <c r="BY260" s="76"/>
      <c r="BZ260" s="76"/>
      <c r="CA260" s="76"/>
    </row>
    <row r="261" spans="1:79" s="487" customFormat="1" x14ac:dyDescent="0.25">
      <c r="A261" s="312">
        <v>248</v>
      </c>
      <c r="B261" s="313" t="s">
        <v>763</v>
      </c>
      <c r="C261" s="314" t="s">
        <v>762</v>
      </c>
      <c r="D261" s="315" t="s">
        <v>764</v>
      </c>
      <c r="E261" s="316"/>
      <c r="F261" s="321" t="s">
        <v>243</v>
      </c>
      <c r="G261" s="317">
        <v>702839.85</v>
      </c>
      <c r="H261" s="313"/>
      <c r="I261" s="318"/>
      <c r="J261" s="109" t="s">
        <v>893</v>
      </c>
      <c r="K261" s="90"/>
      <c r="L261" s="90"/>
      <c r="M261" s="112"/>
      <c r="N261" s="76"/>
      <c r="O261" s="76"/>
      <c r="P261" s="76"/>
      <c r="Q261" s="76"/>
      <c r="R261" s="76"/>
      <c r="S261" s="76"/>
      <c r="T261" s="76"/>
      <c r="U261" s="76"/>
      <c r="V261" s="76"/>
      <c r="W261" s="76"/>
      <c r="X261" s="76"/>
      <c r="Y261" s="76"/>
      <c r="Z261" s="76"/>
      <c r="AA261" s="76"/>
      <c r="AB261" s="76"/>
      <c r="AC261" s="76"/>
      <c r="AD261" s="76"/>
      <c r="AE261" s="76"/>
      <c r="AF261" s="76"/>
      <c r="AG261" s="76"/>
      <c r="AH261" s="76"/>
      <c r="AI261" s="76"/>
      <c r="AJ261" s="76"/>
      <c r="AK261" s="76"/>
      <c r="AL261" s="76"/>
      <c r="AM261" s="76"/>
      <c r="AN261" s="76"/>
      <c r="AO261" s="76"/>
      <c r="AP261" s="76"/>
      <c r="AQ261" s="76"/>
      <c r="AR261" s="76"/>
      <c r="AS261" s="76"/>
      <c r="AT261" s="76"/>
      <c r="AU261" s="76"/>
      <c r="AV261" s="76"/>
      <c r="AW261" s="76"/>
      <c r="AX261" s="76"/>
      <c r="AY261" s="76"/>
      <c r="AZ261" s="76"/>
      <c r="BA261" s="76"/>
      <c r="BB261" s="76"/>
      <c r="BC261" s="76"/>
      <c r="BD261" s="76"/>
      <c r="BE261" s="76"/>
      <c r="BF261" s="76"/>
      <c r="BG261" s="76"/>
      <c r="BH261" s="76"/>
      <c r="BI261" s="76"/>
      <c r="BJ261" s="76"/>
      <c r="BK261" s="76"/>
      <c r="BL261" s="76"/>
      <c r="BM261" s="76"/>
      <c r="BN261" s="76"/>
      <c r="BO261" s="76"/>
      <c r="BP261" s="76"/>
      <c r="BQ261" s="76"/>
      <c r="BR261" s="76"/>
      <c r="BS261" s="76"/>
      <c r="BT261" s="76"/>
      <c r="BU261" s="76"/>
      <c r="BV261" s="76"/>
      <c r="BW261" s="76"/>
      <c r="BX261" s="76"/>
      <c r="BY261" s="76"/>
      <c r="BZ261" s="76"/>
      <c r="CA261" s="76"/>
    </row>
    <row r="262" spans="1:79" s="487" customFormat="1" x14ac:dyDescent="0.25">
      <c r="A262" s="312">
        <v>249</v>
      </c>
      <c r="B262" s="313" t="s">
        <v>845</v>
      </c>
      <c r="C262" s="314" t="s">
        <v>846</v>
      </c>
      <c r="D262" s="315" t="s">
        <v>847</v>
      </c>
      <c r="E262" s="316"/>
      <c r="F262" s="321" t="s">
        <v>243</v>
      </c>
      <c r="G262" s="317">
        <v>205941.01</v>
      </c>
      <c r="H262" s="313"/>
      <c r="I262" s="318"/>
      <c r="J262" s="109" t="s">
        <v>893</v>
      </c>
      <c r="K262" s="90"/>
      <c r="L262" s="90"/>
      <c r="M262" s="112"/>
      <c r="N262" s="76"/>
      <c r="O262" s="76"/>
      <c r="P262" s="76"/>
      <c r="Q262" s="76"/>
      <c r="R262" s="76"/>
      <c r="S262" s="76"/>
      <c r="T262" s="76"/>
      <c r="U262" s="76"/>
      <c r="V262" s="76"/>
      <c r="W262" s="76"/>
      <c r="X262" s="76"/>
      <c r="Y262" s="76"/>
      <c r="Z262" s="76"/>
      <c r="AA262" s="76"/>
      <c r="AB262" s="76"/>
      <c r="AC262" s="76"/>
      <c r="AD262" s="76"/>
      <c r="AE262" s="76"/>
      <c r="AF262" s="76"/>
      <c r="AG262" s="76"/>
      <c r="AH262" s="76"/>
      <c r="AI262" s="76"/>
      <c r="AJ262" s="76"/>
      <c r="AK262" s="76"/>
      <c r="AL262" s="76"/>
      <c r="AM262" s="76"/>
      <c r="AN262" s="76"/>
      <c r="AO262" s="76"/>
      <c r="AP262" s="76"/>
      <c r="AQ262" s="76"/>
      <c r="AR262" s="76"/>
      <c r="AS262" s="76"/>
      <c r="AT262" s="76"/>
      <c r="AU262" s="76"/>
      <c r="AV262" s="76"/>
      <c r="AW262" s="76"/>
      <c r="AX262" s="76"/>
      <c r="AY262" s="76"/>
      <c r="AZ262" s="76"/>
      <c r="BA262" s="76"/>
      <c r="BB262" s="76"/>
      <c r="BC262" s="76"/>
      <c r="BD262" s="76"/>
      <c r="BE262" s="76"/>
      <c r="BF262" s="76"/>
      <c r="BG262" s="76"/>
      <c r="BH262" s="76"/>
      <c r="BI262" s="76"/>
      <c r="BJ262" s="76"/>
      <c r="BK262" s="76"/>
      <c r="BL262" s="76"/>
      <c r="BM262" s="76"/>
      <c r="BN262" s="76"/>
      <c r="BO262" s="76"/>
      <c r="BP262" s="76"/>
      <c r="BQ262" s="76"/>
      <c r="BR262" s="76"/>
      <c r="BS262" s="76"/>
      <c r="BT262" s="76"/>
      <c r="BU262" s="76"/>
      <c r="BV262" s="76"/>
      <c r="BW262" s="76"/>
      <c r="BX262" s="76"/>
      <c r="BY262" s="76"/>
      <c r="BZ262" s="76"/>
      <c r="CA262" s="76"/>
    </row>
    <row r="263" spans="1:79" s="487" customFormat="1" x14ac:dyDescent="0.25">
      <c r="A263" s="312">
        <v>250</v>
      </c>
      <c r="B263" s="313" t="s">
        <v>803</v>
      </c>
      <c r="C263" s="314" t="s">
        <v>804</v>
      </c>
      <c r="D263" s="315" t="s">
        <v>805</v>
      </c>
      <c r="E263" s="316"/>
      <c r="F263" s="321" t="s">
        <v>243</v>
      </c>
      <c r="G263" s="317">
        <v>477066.64</v>
      </c>
      <c r="H263" s="313"/>
      <c r="I263" s="318"/>
      <c r="J263" s="109" t="s">
        <v>893</v>
      </c>
      <c r="K263" s="90"/>
      <c r="L263" s="90"/>
      <c r="M263" s="112"/>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row>
    <row r="264" spans="1:79" s="487" customFormat="1" x14ac:dyDescent="0.25">
      <c r="A264" s="312">
        <v>251</v>
      </c>
      <c r="B264" s="313" t="s">
        <v>740</v>
      </c>
      <c r="C264" s="314" t="s">
        <v>739</v>
      </c>
      <c r="D264" s="315" t="s">
        <v>741</v>
      </c>
      <c r="E264" s="316"/>
      <c r="F264" s="321" t="s">
        <v>243</v>
      </c>
      <c r="G264" s="317">
        <v>515265</v>
      </c>
      <c r="H264" s="313"/>
      <c r="I264" s="318"/>
      <c r="J264" s="109" t="s">
        <v>893</v>
      </c>
      <c r="K264" s="90"/>
      <c r="L264" s="90"/>
      <c r="M264" s="112"/>
      <c r="N264" s="76"/>
      <c r="O264" s="76"/>
      <c r="P264" s="76"/>
      <c r="Q264" s="76"/>
      <c r="R264" s="76"/>
      <c r="S264" s="76"/>
      <c r="T264" s="76"/>
      <c r="U264" s="76"/>
      <c r="V264" s="76"/>
      <c r="W264" s="76"/>
      <c r="X264" s="76"/>
      <c r="Y264" s="76"/>
      <c r="Z264" s="76"/>
      <c r="AA264" s="76"/>
      <c r="AB264" s="76"/>
      <c r="AC264" s="76"/>
      <c r="AD264" s="76"/>
      <c r="AE264" s="76"/>
      <c r="AF264" s="76"/>
      <c r="AG264" s="76"/>
      <c r="AH264" s="76"/>
      <c r="AI264" s="76"/>
      <c r="AJ264" s="76"/>
      <c r="AK264" s="76"/>
      <c r="AL264" s="76"/>
      <c r="AM264" s="76"/>
      <c r="AN264" s="76"/>
      <c r="AO264" s="76"/>
      <c r="AP264" s="76"/>
      <c r="AQ264" s="76"/>
      <c r="AR264" s="76"/>
      <c r="AS264" s="76"/>
      <c r="AT264" s="76"/>
      <c r="AU264" s="76"/>
      <c r="AV264" s="76"/>
      <c r="AW264" s="76"/>
      <c r="AX264" s="76"/>
      <c r="AY264" s="76"/>
      <c r="AZ264" s="76"/>
      <c r="BA264" s="76"/>
      <c r="BB264" s="76"/>
      <c r="BC264" s="76"/>
      <c r="BD264" s="76"/>
      <c r="BE264" s="76"/>
      <c r="BF264" s="76"/>
      <c r="BG264" s="76"/>
      <c r="BH264" s="76"/>
      <c r="BI264" s="76"/>
      <c r="BJ264" s="76"/>
      <c r="BK264" s="76"/>
      <c r="BL264" s="76"/>
      <c r="BM264" s="76"/>
      <c r="BN264" s="76"/>
      <c r="BO264" s="76"/>
      <c r="BP264" s="76"/>
      <c r="BQ264" s="76"/>
      <c r="BR264" s="76"/>
      <c r="BS264" s="76"/>
      <c r="BT264" s="76"/>
      <c r="BU264" s="76"/>
      <c r="BV264" s="76"/>
      <c r="BW264" s="76"/>
      <c r="BX264" s="76"/>
      <c r="BY264" s="76"/>
      <c r="BZ264" s="76"/>
      <c r="CA264" s="76"/>
    </row>
    <row r="265" spans="1:79" s="487" customFormat="1" x14ac:dyDescent="0.25">
      <c r="A265" s="312">
        <v>252</v>
      </c>
      <c r="B265" s="313" t="s">
        <v>848</v>
      </c>
      <c r="C265" s="314" t="s">
        <v>849</v>
      </c>
      <c r="D265" s="315" t="s">
        <v>850</v>
      </c>
      <c r="E265" s="316"/>
      <c r="F265" s="321" t="s">
        <v>243</v>
      </c>
      <c r="G265" s="317">
        <v>212996.47</v>
      </c>
      <c r="H265" s="313"/>
      <c r="I265" s="318"/>
      <c r="J265" s="109" t="s">
        <v>893</v>
      </c>
      <c r="K265" s="90"/>
      <c r="L265" s="90"/>
      <c r="M265" s="112"/>
      <c r="N265" s="76"/>
      <c r="O265" s="76"/>
      <c r="P265" s="76"/>
      <c r="Q265" s="76"/>
      <c r="R265" s="76"/>
      <c r="S265" s="76"/>
      <c r="T265" s="76"/>
      <c r="U265" s="76"/>
      <c r="V265" s="76"/>
      <c r="W265" s="76"/>
      <c r="X265" s="76"/>
      <c r="Y265" s="76"/>
      <c r="Z265" s="76"/>
      <c r="AA265" s="76"/>
      <c r="AB265" s="76"/>
      <c r="AC265" s="76"/>
      <c r="AD265" s="76"/>
      <c r="AE265" s="76"/>
      <c r="AF265" s="76"/>
      <c r="AG265" s="76"/>
      <c r="AH265" s="76"/>
      <c r="AI265" s="76"/>
      <c r="AJ265" s="76"/>
      <c r="AK265" s="76"/>
      <c r="AL265" s="76"/>
      <c r="AM265" s="76"/>
      <c r="AN265" s="76"/>
      <c r="AO265" s="76"/>
      <c r="AP265" s="76"/>
      <c r="AQ265" s="76"/>
      <c r="AR265" s="76"/>
      <c r="AS265" s="76"/>
      <c r="AT265" s="76"/>
      <c r="AU265" s="76"/>
      <c r="AV265" s="76"/>
      <c r="AW265" s="76"/>
      <c r="AX265" s="76"/>
      <c r="AY265" s="76"/>
      <c r="AZ265" s="76"/>
      <c r="BA265" s="76"/>
      <c r="BB265" s="76"/>
      <c r="BC265" s="76"/>
      <c r="BD265" s="76"/>
      <c r="BE265" s="76"/>
      <c r="BF265" s="76"/>
      <c r="BG265" s="76"/>
      <c r="BH265" s="76"/>
      <c r="BI265" s="76"/>
      <c r="BJ265" s="76"/>
      <c r="BK265" s="76"/>
      <c r="BL265" s="76"/>
      <c r="BM265" s="76"/>
      <c r="BN265" s="76"/>
      <c r="BO265" s="76"/>
      <c r="BP265" s="76"/>
      <c r="BQ265" s="76"/>
      <c r="BR265" s="76"/>
      <c r="BS265" s="76"/>
      <c r="BT265" s="76"/>
      <c r="BU265" s="76"/>
      <c r="BV265" s="76"/>
      <c r="BW265" s="76"/>
      <c r="BX265" s="76"/>
      <c r="BY265" s="76"/>
      <c r="BZ265" s="76"/>
      <c r="CA265" s="76"/>
    </row>
    <row r="266" spans="1:79" s="487" customFormat="1" x14ac:dyDescent="0.25">
      <c r="A266" s="312">
        <v>253</v>
      </c>
      <c r="B266" s="313" t="s">
        <v>784</v>
      </c>
      <c r="C266" s="314" t="s">
        <v>783</v>
      </c>
      <c r="D266" s="315" t="s">
        <v>785</v>
      </c>
      <c r="E266" s="316"/>
      <c r="F266" s="321" t="s">
        <v>243</v>
      </c>
      <c r="G266" s="317">
        <v>377461.13</v>
      </c>
      <c r="H266" s="313"/>
      <c r="I266" s="318"/>
      <c r="J266" s="109" t="s">
        <v>893</v>
      </c>
      <c r="K266" s="90"/>
      <c r="L266" s="90"/>
      <c r="M266" s="112"/>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row>
    <row r="267" spans="1:79" s="487" customFormat="1" x14ac:dyDescent="0.25">
      <c r="A267" s="312">
        <v>254</v>
      </c>
      <c r="B267" s="313" t="s">
        <v>813</v>
      </c>
      <c r="C267" s="314" t="s">
        <v>811</v>
      </c>
      <c r="D267" s="315" t="s">
        <v>890</v>
      </c>
      <c r="E267" s="316"/>
      <c r="F267" s="321" t="s">
        <v>243</v>
      </c>
      <c r="G267" s="317">
        <v>112344.73</v>
      </c>
      <c r="H267" s="313"/>
      <c r="I267" s="318"/>
      <c r="J267" s="109" t="s">
        <v>893</v>
      </c>
      <c r="K267" s="90"/>
      <c r="L267" s="90"/>
      <c r="M267" s="112"/>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18"/>
      <c r="BO267" s="18"/>
      <c r="BP267" s="18"/>
      <c r="BQ267" s="18"/>
      <c r="BR267" s="18"/>
      <c r="BS267" s="18"/>
      <c r="BT267" s="18"/>
      <c r="BU267" s="18"/>
      <c r="BV267" s="18"/>
      <c r="BW267" s="18"/>
      <c r="BX267" s="18"/>
      <c r="BY267" s="18"/>
      <c r="BZ267" s="18"/>
      <c r="CA267" s="18"/>
    </row>
    <row r="268" spans="1:79" s="487" customFormat="1" x14ac:dyDescent="0.25">
      <c r="A268" s="312">
        <v>255</v>
      </c>
      <c r="B268" s="313" t="s">
        <v>727</v>
      </c>
      <c r="C268" s="314" t="s">
        <v>726</v>
      </c>
      <c r="D268" s="315" t="s">
        <v>728</v>
      </c>
      <c r="E268" s="316"/>
      <c r="F268" s="321" t="s">
        <v>243</v>
      </c>
      <c r="G268" s="317">
        <v>292902.43</v>
      </c>
      <c r="H268" s="313"/>
      <c r="I268" s="318"/>
      <c r="J268" s="109" t="s">
        <v>893</v>
      </c>
      <c r="K268" s="90"/>
      <c r="L268" s="90"/>
      <c r="M268" s="112"/>
      <c r="N268" s="76"/>
      <c r="O268" s="76"/>
      <c r="P268" s="76"/>
      <c r="Q268" s="76"/>
      <c r="R268" s="76"/>
      <c r="S268" s="76"/>
      <c r="T268" s="76"/>
      <c r="U268" s="76"/>
      <c r="V268" s="76"/>
      <c r="W268" s="76"/>
      <c r="X268" s="76"/>
      <c r="Y268" s="76"/>
      <c r="Z268" s="76"/>
      <c r="AA268" s="76"/>
      <c r="AB268" s="76"/>
      <c r="AC268" s="76"/>
      <c r="AD268" s="76"/>
      <c r="AE268" s="76"/>
      <c r="AF268" s="76"/>
      <c r="AG268" s="76"/>
      <c r="AH268" s="76"/>
      <c r="AI268" s="76"/>
      <c r="AJ268" s="76"/>
      <c r="AK268" s="76"/>
      <c r="AL268" s="76"/>
      <c r="AM268" s="76"/>
      <c r="AN268" s="76"/>
      <c r="AO268" s="76"/>
      <c r="AP268" s="76"/>
      <c r="AQ268" s="76"/>
      <c r="AR268" s="76"/>
      <c r="AS268" s="76"/>
      <c r="AT268" s="76"/>
      <c r="AU268" s="76"/>
      <c r="AV268" s="76"/>
      <c r="AW268" s="76"/>
      <c r="AX268" s="76"/>
      <c r="AY268" s="76"/>
      <c r="AZ268" s="76"/>
      <c r="BA268" s="76"/>
      <c r="BB268" s="76"/>
      <c r="BC268" s="76"/>
      <c r="BD268" s="76"/>
      <c r="BE268" s="76"/>
      <c r="BF268" s="76"/>
      <c r="BG268" s="76"/>
      <c r="BH268" s="76"/>
      <c r="BI268" s="76"/>
      <c r="BJ268" s="76"/>
      <c r="BK268" s="76"/>
      <c r="BL268" s="76"/>
      <c r="BM268" s="76"/>
      <c r="BN268" s="76"/>
      <c r="BO268" s="76"/>
      <c r="BP268" s="76"/>
      <c r="BQ268" s="76"/>
      <c r="BR268" s="76"/>
      <c r="BS268" s="76"/>
      <c r="BT268" s="76"/>
      <c r="BU268" s="76"/>
      <c r="BV268" s="76"/>
      <c r="BW268" s="76"/>
      <c r="BX268" s="76"/>
      <c r="BY268" s="76"/>
      <c r="BZ268" s="76"/>
      <c r="CA268" s="76"/>
    </row>
    <row r="269" spans="1:79" s="487" customFormat="1" x14ac:dyDescent="0.25">
      <c r="A269" s="312">
        <v>256</v>
      </c>
      <c r="B269" s="313" t="s">
        <v>857</v>
      </c>
      <c r="C269" s="314" t="s">
        <v>856</v>
      </c>
      <c r="D269" s="315" t="s">
        <v>858</v>
      </c>
      <c r="E269" s="316"/>
      <c r="F269" s="321" t="s">
        <v>243</v>
      </c>
      <c r="G269" s="317">
        <v>99998.18</v>
      </c>
      <c r="H269" s="313"/>
      <c r="I269" s="318"/>
      <c r="J269" s="109" t="s">
        <v>893</v>
      </c>
      <c r="K269" s="90"/>
      <c r="L269" s="90"/>
      <c r="M269" s="112"/>
      <c r="N269" s="76"/>
      <c r="O269" s="76"/>
      <c r="P269" s="76"/>
      <c r="Q269" s="76"/>
      <c r="R269" s="76"/>
      <c r="S269" s="76"/>
      <c r="T269" s="76"/>
      <c r="U269" s="76"/>
      <c r="V269" s="76"/>
      <c r="W269" s="76"/>
      <c r="X269" s="76"/>
      <c r="Y269" s="76"/>
      <c r="Z269" s="76"/>
      <c r="AA269" s="76"/>
      <c r="AB269" s="76"/>
      <c r="AC269" s="76"/>
      <c r="AD269" s="76"/>
      <c r="AE269" s="76"/>
      <c r="AF269" s="76"/>
      <c r="AG269" s="76"/>
      <c r="AH269" s="76"/>
      <c r="AI269" s="76"/>
      <c r="AJ269" s="76"/>
      <c r="AK269" s="76"/>
      <c r="AL269" s="76"/>
      <c r="AM269" s="76"/>
      <c r="AN269" s="76"/>
      <c r="AO269" s="76"/>
      <c r="AP269" s="76"/>
      <c r="AQ269" s="76"/>
      <c r="AR269" s="76"/>
      <c r="AS269" s="76"/>
      <c r="AT269" s="76"/>
      <c r="AU269" s="76"/>
      <c r="AV269" s="76"/>
      <c r="AW269" s="76"/>
      <c r="AX269" s="76"/>
      <c r="AY269" s="76"/>
      <c r="AZ269" s="76"/>
      <c r="BA269" s="76"/>
      <c r="BB269" s="76"/>
      <c r="BC269" s="76"/>
      <c r="BD269" s="76"/>
      <c r="BE269" s="76"/>
      <c r="BF269" s="76"/>
      <c r="BG269" s="76"/>
      <c r="BH269" s="76"/>
      <c r="BI269" s="76"/>
      <c r="BJ269" s="76"/>
      <c r="BK269" s="76"/>
      <c r="BL269" s="76"/>
      <c r="BM269" s="76"/>
      <c r="BN269" s="76"/>
      <c r="BO269" s="76"/>
      <c r="BP269" s="76"/>
      <c r="BQ269" s="76"/>
      <c r="BR269" s="76"/>
      <c r="BS269" s="76"/>
      <c r="BT269" s="76"/>
      <c r="BU269" s="76"/>
      <c r="BV269" s="76"/>
      <c r="BW269" s="76"/>
      <c r="BX269" s="76"/>
      <c r="BY269" s="76"/>
      <c r="BZ269" s="76"/>
      <c r="CA269" s="76"/>
    </row>
    <row r="270" spans="1:79" s="487" customFormat="1" x14ac:dyDescent="0.25">
      <c r="A270" s="312">
        <v>257</v>
      </c>
      <c r="B270" s="313" t="s">
        <v>711</v>
      </c>
      <c r="C270" s="314" t="s">
        <v>710</v>
      </c>
      <c r="D270" s="315" t="s">
        <v>712</v>
      </c>
      <c r="E270" s="316"/>
      <c r="F270" s="321" t="s">
        <v>243</v>
      </c>
      <c r="G270" s="317">
        <v>93224.37</v>
      </c>
      <c r="H270" s="313"/>
      <c r="I270" s="318"/>
      <c r="J270" s="109" t="s">
        <v>893</v>
      </c>
      <c r="K270" s="90"/>
      <c r="L270" s="90"/>
      <c r="M270" s="112"/>
      <c r="N270" s="76"/>
      <c r="O270" s="76"/>
      <c r="P270" s="76"/>
      <c r="Q270" s="76"/>
      <c r="R270" s="76"/>
      <c r="S270" s="76"/>
      <c r="T270" s="76"/>
      <c r="U270" s="76"/>
      <c r="V270" s="76"/>
      <c r="W270" s="76"/>
      <c r="X270" s="76"/>
      <c r="Y270" s="76"/>
      <c r="Z270" s="76"/>
      <c r="AA270" s="76"/>
      <c r="AB270" s="76"/>
      <c r="AC270" s="76"/>
      <c r="AD270" s="76"/>
      <c r="AE270" s="76"/>
      <c r="AF270" s="76"/>
      <c r="AG270" s="76"/>
      <c r="AH270" s="76"/>
      <c r="AI270" s="76"/>
      <c r="AJ270" s="76"/>
      <c r="AK270" s="76"/>
      <c r="AL270" s="76"/>
      <c r="AM270" s="76"/>
      <c r="AN270" s="76"/>
      <c r="AO270" s="76"/>
      <c r="AP270" s="76"/>
      <c r="AQ270" s="76"/>
      <c r="AR270" s="76"/>
      <c r="AS270" s="76"/>
      <c r="AT270" s="76"/>
      <c r="AU270" s="76"/>
      <c r="AV270" s="76"/>
      <c r="AW270" s="76"/>
      <c r="AX270" s="76"/>
      <c r="AY270" s="76"/>
      <c r="AZ270" s="76"/>
      <c r="BA270" s="76"/>
      <c r="BB270" s="76"/>
      <c r="BC270" s="76"/>
      <c r="BD270" s="76"/>
      <c r="BE270" s="76"/>
      <c r="BF270" s="76"/>
      <c r="BG270" s="76"/>
      <c r="BH270" s="76"/>
      <c r="BI270" s="76"/>
      <c r="BJ270" s="76"/>
      <c r="BK270" s="76"/>
      <c r="BL270" s="76"/>
      <c r="BM270" s="76"/>
      <c r="BN270" s="76"/>
      <c r="BO270" s="76"/>
      <c r="BP270" s="76"/>
      <c r="BQ270" s="76"/>
      <c r="BR270" s="76"/>
      <c r="BS270" s="76"/>
      <c r="BT270" s="76"/>
      <c r="BU270" s="76"/>
      <c r="BV270" s="76"/>
      <c r="BW270" s="76"/>
      <c r="BX270" s="76"/>
      <c r="BY270" s="76"/>
      <c r="BZ270" s="76"/>
      <c r="CA270" s="76"/>
    </row>
    <row r="271" spans="1:79" s="487" customFormat="1" x14ac:dyDescent="0.25">
      <c r="A271" s="312">
        <v>258</v>
      </c>
      <c r="B271" s="313" t="s">
        <v>866</v>
      </c>
      <c r="C271" s="314" t="s">
        <v>865</v>
      </c>
      <c r="D271" s="315" t="s">
        <v>867</v>
      </c>
      <c r="E271" s="316"/>
      <c r="F271" s="321" t="s">
        <v>243</v>
      </c>
      <c r="G271" s="317">
        <v>98844.69</v>
      </c>
      <c r="H271" s="313"/>
      <c r="I271" s="318"/>
      <c r="J271" s="109" t="s">
        <v>893</v>
      </c>
      <c r="K271" s="90"/>
      <c r="L271" s="90"/>
      <c r="M271" s="112"/>
      <c r="N271" s="76"/>
      <c r="O271" s="76"/>
      <c r="P271" s="76"/>
      <c r="Q271" s="76"/>
      <c r="R271" s="76"/>
      <c r="S271" s="76"/>
      <c r="T271" s="76"/>
      <c r="U271" s="76"/>
      <c r="V271" s="76"/>
      <c r="W271" s="76"/>
      <c r="X271" s="76"/>
      <c r="Y271" s="76"/>
      <c r="Z271" s="76"/>
      <c r="AA271" s="76"/>
      <c r="AB271" s="76"/>
      <c r="AC271" s="76"/>
      <c r="AD271" s="76"/>
      <c r="AE271" s="76"/>
      <c r="AF271" s="76"/>
      <c r="AG271" s="76"/>
      <c r="AH271" s="76"/>
      <c r="AI271" s="76"/>
      <c r="AJ271" s="76"/>
      <c r="AK271" s="76"/>
      <c r="AL271" s="76"/>
      <c r="AM271" s="76"/>
      <c r="AN271" s="76"/>
      <c r="AO271" s="76"/>
      <c r="AP271" s="76"/>
      <c r="AQ271" s="76"/>
      <c r="AR271" s="76"/>
      <c r="AS271" s="76"/>
      <c r="AT271" s="76"/>
      <c r="AU271" s="76"/>
      <c r="AV271" s="76"/>
      <c r="AW271" s="76"/>
      <c r="AX271" s="76"/>
      <c r="AY271" s="76"/>
      <c r="AZ271" s="76"/>
      <c r="BA271" s="76"/>
      <c r="BB271" s="76"/>
      <c r="BC271" s="76"/>
      <c r="BD271" s="76"/>
      <c r="BE271" s="76"/>
      <c r="BF271" s="76"/>
      <c r="BG271" s="76"/>
      <c r="BH271" s="76"/>
      <c r="BI271" s="76"/>
      <c r="BJ271" s="76"/>
      <c r="BK271" s="76"/>
      <c r="BL271" s="76"/>
      <c r="BM271" s="76"/>
      <c r="BN271" s="76"/>
      <c r="BO271" s="76"/>
      <c r="BP271" s="76"/>
      <c r="BQ271" s="76"/>
      <c r="BR271" s="76"/>
      <c r="BS271" s="76"/>
      <c r="BT271" s="76"/>
      <c r="BU271" s="76"/>
      <c r="BV271" s="76"/>
      <c r="BW271" s="76"/>
      <c r="BX271" s="76"/>
      <c r="BY271" s="76"/>
      <c r="BZ271" s="76"/>
      <c r="CA271" s="76"/>
    </row>
    <row r="272" spans="1:79" s="487" customFormat="1" x14ac:dyDescent="0.25">
      <c r="A272" s="312">
        <v>259</v>
      </c>
      <c r="B272" s="313" t="s">
        <v>766</v>
      </c>
      <c r="C272" s="314" t="s">
        <v>765</v>
      </c>
      <c r="D272" s="315" t="s">
        <v>767</v>
      </c>
      <c r="E272" s="316"/>
      <c r="F272" s="321" t="s">
        <v>243</v>
      </c>
      <c r="G272" s="317">
        <v>52802.559999999998</v>
      </c>
      <c r="H272" s="313"/>
      <c r="I272" s="318"/>
      <c r="J272" s="109" t="s">
        <v>893</v>
      </c>
      <c r="K272" s="90"/>
      <c r="L272" s="90"/>
      <c r="M272" s="112"/>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76"/>
      <c r="AK272" s="76"/>
      <c r="AL272" s="76"/>
      <c r="AM272" s="76"/>
      <c r="AN272" s="76"/>
      <c r="AO272" s="76"/>
      <c r="AP272" s="76"/>
      <c r="AQ272" s="76"/>
      <c r="AR272" s="76"/>
      <c r="AS272" s="76"/>
      <c r="AT272" s="76"/>
      <c r="AU272" s="76"/>
      <c r="AV272" s="76"/>
      <c r="AW272" s="76"/>
      <c r="AX272" s="76"/>
      <c r="AY272" s="76"/>
      <c r="AZ272" s="76"/>
      <c r="BA272" s="76"/>
      <c r="BB272" s="76"/>
      <c r="BC272" s="76"/>
      <c r="BD272" s="76"/>
      <c r="BE272" s="76"/>
      <c r="BF272" s="76"/>
      <c r="BG272" s="76"/>
      <c r="BH272" s="76"/>
      <c r="BI272" s="76"/>
      <c r="BJ272" s="76"/>
      <c r="BK272" s="76"/>
      <c r="BL272" s="76"/>
      <c r="BM272" s="76"/>
      <c r="BN272" s="76"/>
      <c r="BO272" s="76"/>
      <c r="BP272" s="76"/>
      <c r="BQ272" s="76"/>
      <c r="BR272" s="76"/>
      <c r="BS272" s="76"/>
      <c r="BT272" s="76"/>
      <c r="BU272" s="76"/>
      <c r="BV272" s="76"/>
      <c r="BW272" s="76"/>
      <c r="BX272" s="76"/>
      <c r="BY272" s="76"/>
      <c r="BZ272" s="76"/>
      <c r="CA272" s="76"/>
    </row>
    <row r="273" spans="1:79" s="487" customFormat="1" x14ac:dyDescent="0.25">
      <c r="A273" s="312">
        <v>260</v>
      </c>
      <c r="B273" s="313" t="s">
        <v>869</v>
      </c>
      <c r="C273" s="314" t="s">
        <v>868</v>
      </c>
      <c r="D273" s="315" t="s">
        <v>870</v>
      </c>
      <c r="E273" s="316"/>
      <c r="F273" s="321" t="s">
        <v>243</v>
      </c>
      <c r="G273" s="317">
        <v>59458.28</v>
      </c>
      <c r="H273" s="313"/>
      <c r="I273" s="318"/>
      <c r="J273" s="109" t="s">
        <v>893</v>
      </c>
      <c r="K273" s="90"/>
      <c r="L273" s="90"/>
      <c r="M273" s="112"/>
      <c r="N273" s="76"/>
      <c r="O273" s="76"/>
      <c r="P273" s="76"/>
      <c r="Q273" s="76"/>
      <c r="R273" s="76"/>
      <c r="S273" s="76"/>
      <c r="T273" s="76"/>
      <c r="U273" s="76"/>
      <c r="V273" s="76"/>
      <c r="W273" s="76"/>
      <c r="X273" s="76"/>
      <c r="Y273" s="76"/>
      <c r="Z273" s="76"/>
      <c r="AA273" s="76"/>
      <c r="AB273" s="76"/>
      <c r="AC273" s="76"/>
      <c r="AD273" s="76"/>
      <c r="AE273" s="76"/>
      <c r="AF273" s="76"/>
      <c r="AG273" s="76"/>
      <c r="AH273" s="76"/>
      <c r="AI273" s="76"/>
      <c r="AJ273" s="76"/>
      <c r="AK273" s="76"/>
      <c r="AL273" s="76"/>
      <c r="AM273" s="76"/>
      <c r="AN273" s="76"/>
      <c r="AO273" s="76"/>
      <c r="AP273" s="76"/>
      <c r="AQ273" s="76"/>
      <c r="AR273" s="76"/>
      <c r="AS273" s="76"/>
      <c r="AT273" s="76"/>
      <c r="AU273" s="76"/>
      <c r="AV273" s="76"/>
      <c r="AW273" s="76"/>
      <c r="AX273" s="76"/>
      <c r="AY273" s="76"/>
      <c r="AZ273" s="76"/>
      <c r="BA273" s="76"/>
      <c r="BB273" s="76"/>
      <c r="BC273" s="76"/>
      <c r="BD273" s="76"/>
      <c r="BE273" s="76"/>
      <c r="BF273" s="76"/>
      <c r="BG273" s="76"/>
      <c r="BH273" s="76"/>
      <c r="BI273" s="76"/>
      <c r="BJ273" s="76"/>
      <c r="BK273" s="76"/>
      <c r="BL273" s="76"/>
      <c r="BM273" s="76"/>
      <c r="BN273" s="76"/>
      <c r="BO273" s="76"/>
      <c r="BP273" s="76"/>
      <c r="BQ273" s="76"/>
      <c r="BR273" s="76"/>
      <c r="BS273" s="76"/>
      <c r="BT273" s="76"/>
      <c r="BU273" s="76"/>
      <c r="BV273" s="76"/>
      <c r="BW273" s="76"/>
      <c r="BX273" s="76"/>
      <c r="BY273" s="76"/>
      <c r="BZ273" s="76"/>
      <c r="CA273" s="76"/>
    </row>
    <row r="274" spans="1:79" s="487" customFormat="1" ht="14.25" customHeight="1" x14ac:dyDescent="0.25">
      <c r="A274" s="312">
        <v>261</v>
      </c>
      <c r="B274" s="313" t="s">
        <v>837</v>
      </c>
      <c r="C274" s="314" t="s">
        <v>836</v>
      </c>
      <c r="D274" s="315" t="s">
        <v>838</v>
      </c>
      <c r="E274" s="316"/>
      <c r="F274" s="321" t="s">
        <v>243</v>
      </c>
      <c r="G274" s="317">
        <v>413427.27</v>
      </c>
      <c r="H274" s="313"/>
      <c r="I274" s="318"/>
      <c r="J274" s="109" t="s">
        <v>893</v>
      </c>
      <c r="K274" s="90"/>
      <c r="L274" s="90"/>
      <c r="M274" s="112"/>
      <c r="N274" s="76"/>
      <c r="O274" s="76"/>
      <c r="P274" s="76"/>
      <c r="Q274" s="76"/>
      <c r="R274" s="76"/>
      <c r="S274" s="76"/>
      <c r="T274" s="76"/>
      <c r="U274" s="76"/>
      <c r="V274" s="76"/>
      <c r="W274" s="76"/>
      <c r="X274" s="76"/>
      <c r="Y274" s="76"/>
      <c r="Z274" s="76"/>
      <c r="AA274" s="76"/>
      <c r="AB274" s="76"/>
      <c r="AC274" s="76"/>
      <c r="AD274" s="76"/>
      <c r="AE274" s="76"/>
      <c r="AF274" s="76"/>
      <c r="AG274" s="76"/>
      <c r="AH274" s="76"/>
      <c r="AI274" s="76"/>
      <c r="AJ274" s="76"/>
      <c r="AK274" s="76"/>
      <c r="AL274" s="76"/>
      <c r="AM274" s="76"/>
      <c r="AN274" s="76"/>
      <c r="AO274" s="76"/>
      <c r="AP274" s="76"/>
      <c r="AQ274" s="76"/>
      <c r="AR274" s="76"/>
      <c r="AS274" s="76"/>
      <c r="AT274" s="76"/>
      <c r="AU274" s="76"/>
      <c r="AV274" s="76"/>
      <c r="AW274" s="76"/>
      <c r="AX274" s="76"/>
      <c r="AY274" s="76"/>
      <c r="AZ274" s="76"/>
      <c r="BA274" s="76"/>
      <c r="BB274" s="76"/>
      <c r="BC274" s="76"/>
      <c r="BD274" s="76"/>
      <c r="BE274" s="76"/>
      <c r="BF274" s="76"/>
      <c r="BG274" s="76"/>
      <c r="BH274" s="76"/>
      <c r="BI274" s="76"/>
      <c r="BJ274" s="76"/>
      <c r="BK274" s="76"/>
      <c r="BL274" s="76"/>
      <c r="BM274" s="76"/>
      <c r="BN274" s="76"/>
      <c r="BO274" s="76"/>
      <c r="BP274" s="76"/>
      <c r="BQ274" s="76"/>
      <c r="BR274" s="76"/>
      <c r="BS274" s="76"/>
      <c r="BT274" s="76"/>
      <c r="BU274" s="76"/>
      <c r="BV274" s="76"/>
      <c r="BW274" s="76"/>
      <c r="BX274" s="76"/>
      <c r="BY274" s="76"/>
      <c r="BZ274" s="76"/>
      <c r="CA274" s="76"/>
    </row>
    <row r="275" spans="1:79" s="487" customFormat="1" x14ac:dyDescent="0.25">
      <c r="A275" s="312">
        <v>262</v>
      </c>
      <c r="B275" s="313" t="s">
        <v>821</v>
      </c>
      <c r="C275" s="314" t="s">
        <v>820</v>
      </c>
      <c r="D275" s="315" t="s">
        <v>822</v>
      </c>
      <c r="E275" s="316"/>
      <c r="F275" s="321" t="s">
        <v>243</v>
      </c>
      <c r="G275" s="317">
        <v>247558.78</v>
      </c>
      <c r="H275" s="313"/>
      <c r="I275" s="318"/>
      <c r="J275" s="109" t="s">
        <v>893</v>
      </c>
      <c r="K275" s="90"/>
      <c r="L275" s="90"/>
      <c r="M275" s="112"/>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18"/>
      <c r="BO275" s="18"/>
      <c r="BP275" s="18"/>
      <c r="BQ275" s="18"/>
      <c r="BR275" s="18"/>
      <c r="BS275" s="18"/>
      <c r="BT275" s="18"/>
      <c r="BU275" s="18"/>
      <c r="BV275" s="18"/>
      <c r="BW275" s="18"/>
      <c r="BX275" s="18"/>
      <c r="BY275" s="18"/>
      <c r="BZ275" s="18"/>
      <c r="CA275" s="18"/>
    </row>
    <row r="276" spans="1:79" s="487" customFormat="1" x14ac:dyDescent="0.25">
      <c r="A276" s="312">
        <v>263</v>
      </c>
      <c r="B276" s="313" t="s">
        <v>825</v>
      </c>
      <c r="C276" s="314" t="s">
        <v>824</v>
      </c>
      <c r="D276" s="315" t="s">
        <v>826</v>
      </c>
      <c r="E276" s="316"/>
      <c r="F276" s="321" t="s">
        <v>243</v>
      </c>
      <c r="G276" s="317">
        <v>201760.26</v>
      </c>
      <c r="H276" s="313"/>
      <c r="I276" s="318"/>
      <c r="J276" s="109" t="s">
        <v>893</v>
      </c>
      <c r="K276" s="90"/>
      <c r="L276" s="90"/>
      <c r="M276" s="112"/>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row>
    <row r="277" spans="1:79" s="487" customFormat="1" x14ac:dyDescent="0.25">
      <c r="A277" s="312">
        <v>264</v>
      </c>
      <c r="B277" s="313" t="s">
        <v>732</v>
      </c>
      <c r="C277" s="314" t="s">
        <v>716</v>
      </c>
      <c r="D277" s="315" t="s">
        <v>603</v>
      </c>
      <c r="E277" s="316"/>
      <c r="F277" s="321" t="s">
        <v>243</v>
      </c>
      <c r="G277" s="317">
        <v>258503.94</v>
      </c>
      <c r="H277" s="313"/>
      <c r="I277" s="318"/>
      <c r="J277" s="109" t="s">
        <v>893</v>
      </c>
      <c r="K277" s="90"/>
      <c r="L277" s="90"/>
      <c r="M277" s="112"/>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row>
    <row r="278" spans="1:79" s="487" customFormat="1" x14ac:dyDescent="0.25">
      <c r="A278" s="312">
        <v>265</v>
      </c>
      <c r="B278" s="313" t="s">
        <v>884</v>
      </c>
      <c r="C278" s="314" t="s">
        <v>885</v>
      </c>
      <c r="D278" s="315" t="s">
        <v>603</v>
      </c>
      <c r="E278" s="316"/>
      <c r="F278" s="321" t="s">
        <v>243</v>
      </c>
      <c r="G278" s="317">
        <v>26122.01</v>
      </c>
      <c r="H278" s="313"/>
      <c r="I278" s="318"/>
      <c r="J278" s="109" t="s">
        <v>893</v>
      </c>
      <c r="K278" s="90"/>
      <c r="L278" s="90"/>
      <c r="M278" s="112"/>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row>
    <row r="279" spans="1:79" s="487" customFormat="1" x14ac:dyDescent="0.25">
      <c r="A279" s="312">
        <v>266</v>
      </c>
      <c r="B279" s="313" t="s">
        <v>651</v>
      </c>
      <c r="C279" s="314" t="s">
        <v>650</v>
      </c>
      <c r="D279" s="315" t="s">
        <v>603</v>
      </c>
      <c r="E279" s="316"/>
      <c r="F279" s="321" t="s">
        <v>243</v>
      </c>
      <c r="G279" s="317">
        <v>57381.95</v>
      </c>
      <c r="H279" s="313"/>
      <c r="I279" s="318"/>
      <c r="J279" s="109" t="s">
        <v>893</v>
      </c>
      <c r="K279" s="90"/>
      <c r="L279" s="90"/>
      <c r="M279" s="112"/>
      <c r="N279" s="18"/>
      <c r="O279" s="9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row>
    <row r="280" spans="1:79" s="487" customFormat="1" x14ac:dyDescent="0.25">
      <c r="A280" s="312">
        <v>267</v>
      </c>
      <c r="B280" s="313" t="s">
        <v>709</v>
      </c>
      <c r="C280" s="314" t="s">
        <v>708</v>
      </c>
      <c r="D280" s="315" t="s">
        <v>603</v>
      </c>
      <c r="E280" s="316"/>
      <c r="F280" s="321" t="s">
        <v>243</v>
      </c>
      <c r="G280" s="317">
        <v>103944.27</v>
      </c>
      <c r="H280" s="313"/>
      <c r="I280" s="318"/>
      <c r="J280" s="109" t="s">
        <v>893</v>
      </c>
      <c r="K280" s="90"/>
      <c r="L280" s="90"/>
      <c r="M280" s="112"/>
      <c r="N280" s="76"/>
      <c r="O280" s="76"/>
      <c r="P280" s="76"/>
      <c r="Q280" s="76"/>
      <c r="R280" s="76"/>
      <c r="S280" s="76"/>
      <c r="T280" s="76"/>
      <c r="U280" s="76"/>
      <c r="V280" s="76"/>
      <c r="W280" s="76"/>
      <c r="X280" s="76"/>
      <c r="Y280" s="76"/>
      <c r="Z280" s="76"/>
      <c r="AA280" s="76"/>
      <c r="AB280" s="76"/>
      <c r="AC280" s="76"/>
      <c r="AD280" s="76"/>
      <c r="AE280" s="76"/>
      <c r="AF280" s="76"/>
      <c r="AG280" s="76"/>
      <c r="AH280" s="76"/>
      <c r="AI280" s="76"/>
      <c r="AJ280" s="76"/>
      <c r="AK280" s="76"/>
      <c r="AL280" s="76"/>
      <c r="AM280" s="76"/>
      <c r="AN280" s="76"/>
      <c r="AO280" s="76"/>
      <c r="AP280" s="76"/>
      <c r="AQ280" s="76"/>
      <c r="AR280" s="76"/>
      <c r="AS280" s="76"/>
      <c r="AT280" s="76"/>
      <c r="AU280" s="76"/>
      <c r="AV280" s="76"/>
      <c r="AW280" s="76"/>
      <c r="AX280" s="76"/>
      <c r="AY280" s="76"/>
      <c r="AZ280" s="76"/>
      <c r="BA280" s="76"/>
      <c r="BB280" s="76"/>
      <c r="BC280" s="76"/>
      <c r="BD280" s="76"/>
      <c r="BE280" s="76"/>
      <c r="BF280" s="76"/>
      <c r="BG280" s="76"/>
      <c r="BH280" s="76"/>
      <c r="BI280" s="76"/>
      <c r="BJ280" s="76"/>
      <c r="BK280" s="76"/>
      <c r="BL280" s="76"/>
      <c r="BM280" s="76"/>
      <c r="BN280" s="76"/>
      <c r="BO280" s="76"/>
      <c r="BP280" s="76"/>
      <c r="BQ280" s="76"/>
      <c r="BR280" s="76"/>
      <c r="BS280" s="76"/>
      <c r="BT280" s="76"/>
      <c r="BU280" s="76"/>
      <c r="BV280" s="76"/>
      <c r="BW280" s="76"/>
      <c r="BX280" s="76"/>
      <c r="BY280" s="76"/>
      <c r="BZ280" s="76"/>
      <c r="CA280" s="76"/>
    </row>
    <row r="281" spans="1:79" s="487" customFormat="1" x14ac:dyDescent="0.25">
      <c r="A281" s="312">
        <v>268</v>
      </c>
      <c r="B281" s="313" t="s">
        <v>855</v>
      </c>
      <c r="C281" s="314" t="s">
        <v>854</v>
      </c>
      <c r="D281" s="315" t="s">
        <v>603</v>
      </c>
      <c r="E281" s="316"/>
      <c r="F281" s="321" t="s">
        <v>243</v>
      </c>
      <c r="G281" s="317">
        <v>54507.62</v>
      </c>
      <c r="H281" s="313"/>
      <c r="I281" s="318"/>
      <c r="J281" s="109" t="s">
        <v>893</v>
      </c>
      <c r="K281" s="90"/>
      <c r="L281" s="90"/>
      <c r="M281" s="112"/>
      <c r="N281" s="76"/>
      <c r="O281" s="76"/>
      <c r="P281" s="76"/>
      <c r="Q281" s="76"/>
      <c r="R281" s="76"/>
      <c r="S281" s="76"/>
      <c r="T281" s="76"/>
      <c r="U281" s="76"/>
      <c r="V281" s="76"/>
      <c r="W281" s="76"/>
      <c r="X281" s="76"/>
      <c r="Y281" s="76"/>
      <c r="Z281" s="76"/>
      <c r="AA281" s="76"/>
      <c r="AB281" s="76"/>
      <c r="AC281" s="76"/>
      <c r="AD281" s="76"/>
      <c r="AE281" s="76"/>
      <c r="AF281" s="76"/>
      <c r="AG281" s="76"/>
      <c r="AH281" s="76"/>
      <c r="AI281" s="76"/>
      <c r="AJ281" s="76"/>
      <c r="AK281" s="76"/>
      <c r="AL281" s="76"/>
      <c r="AM281" s="76"/>
      <c r="AN281" s="76"/>
      <c r="AO281" s="76"/>
      <c r="AP281" s="76"/>
      <c r="AQ281" s="76"/>
      <c r="AR281" s="76"/>
      <c r="AS281" s="76"/>
      <c r="AT281" s="76"/>
      <c r="AU281" s="76"/>
      <c r="AV281" s="76"/>
      <c r="AW281" s="76"/>
      <c r="AX281" s="76"/>
      <c r="AY281" s="76"/>
      <c r="AZ281" s="76"/>
      <c r="BA281" s="76"/>
      <c r="BB281" s="76"/>
      <c r="BC281" s="76"/>
      <c r="BD281" s="76"/>
      <c r="BE281" s="76"/>
      <c r="BF281" s="76"/>
      <c r="BG281" s="76"/>
      <c r="BH281" s="76"/>
      <c r="BI281" s="76"/>
      <c r="BJ281" s="76"/>
      <c r="BK281" s="76"/>
      <c r="BL281" s="76"/>
      <c r="BM281" s="76"/>
      <c r="BN281" s="76"/>
      <c r="BO281" s="76"/>
      <c r="BP281" s="76"/>
      <c r="BQ281" s="76"/>
      <c r="BR281" s="76"/>
      <c r="BS281" s="76"/>
      <c r="BT281" s="76"/>
      <c r="BU281" s="76"/>
      <c r="BV281" s="76"/>
      <c r="BW281" s="76"/>
      <c r="BX281" s="76"/>
      <c r="BY281" s="76"/>
      <c r="BZ281" s="76"/>
      <c r="CA281" s="76"/>
    </row>
    <row r="282" spans="1:79" s="487" customFormat="1" x14ac:dyDescent="0.25">
      <c r="A282" s="312">
        <v>269</v>
      </c>
      <c r="B282" s="313" t="s">
        <v>992</v>
      </c>
      <c r="C282" s="314" t="s">
        <v>991</v>
      </c>
      <c r="D282" s="315" t="s">
        <v>990</v>
      </c>
      <c r="E282" s="316"/>
      <c r="F282" s="321" t="s">
        <v>187</v>
      </c>
      <c r="G282" s="317">
        <v>35303.78</v>
      </c>
      <c r="H282" s="313"/>
      <c r="I282" s="318"/>
      <c r="J282" s="109" t="s">
        <v>1095</v>
      </c>
      <c r="K282" s="90"/>
      <c r="L282" s="90"/>
      <c r="M282" s="112"/>
      <c r="N282" s="76"/>
      <c r="O282" s="76"/>
      <c r="P282" s="76"/>
      <c r="Q282" s="76"/>
      <c r="R282" s="76"/>
      <c r="S282" s="76"/>
      <c r="T282" s="76"/>
      <c r="U282" s="76"/>
      <c r="V282" s="76"/>
      <c r="W282" s="76"/>
      <c r="X282" s="76"/>
      <c r="Y282" s="76"/>
      <c r="Z282" s="76"/>
      <c r="AA282" s="76"/>
      <c r="AB282" s="76"/>
      <c r="AC282" s="76"/>
      <c r="AD282" s="76"/>
      <c r="AE282" s="76"/>
      <c r="AF282" s="76"/>
      <c r="AG282" s="76"/>
      <c r="AH282" s="76"/>
      <c r="AI282" s="76"/>
      <c r="AJ282" s="76"/>
      <c r="AK282" s="76"/>
      <c r="AL282" s="76"/>
      <c r="AM282" s="76"/>
      <c r="AN282" s="76"/>
      <c r="AO282" s="76"/>
      <c r="AP282" s="76"/>
      <c r="AQ282" s="76"/>
      <c r="AR282" s="76"/>
      <c r="AS282" s="76"/>
      <c r="AT282" s="76"/>
      <c r="AU282" s="76"/>
      <c r="AV282" s="76"/>
      <c r="AW282" s="76"/>
      <c r="AX282" s="76"/>
      <c r="AY282" s="76"/>
      <c r="AZ282" s="76"/>
      <c r="BA282" s="76"/>
      <c r="BB282" s="76"/>
      <c r="BC282" s="76"/>
      <c r="BD282" s="76"/>
      <c r="BE282" s="76"/>
      <c r="BF282" s="76"/>
      <c r="BG282" s="76"/>
      <c r="BH282" s="76"/>
      <c r="BI282" s="76"/>
      <c r="BJ282" s="76"/>
      <c r="BK282" s="76"/>
      <c r="BL282" s="76"/>
      <c r="BM282" s="76"/>
      <c r="BN282" s="76"/>
      <c r="BO282" s="76"/>
      <c r="BP282" s="76"/>
      <c r="BQ282" s="76"/>
      <c r="BR282" s="76"/>
      <c r="BS282" s="76"/>
      <c r="BT282" s="76"/>
      <c r="BU282" s="76"/>
      <c r="BV282" s="76"/>
      <c r="BW282" s="76"/>
      <c r="BX282" s="76"/>
      <c r="BY282" s="76"/>
      <c r="BZ282" s="76"/>
      <c r="CA282" s="76"/>
    </row>
    <row r="283" spans="1:79" s="487" customFormat="1" x14ac:dyDescent="0.25">
      <c r="A283" s="312">
        <v>270</v>
      </c>
      <c r="B283" s="313" t="s">
        <v>929</v>
      </c>
      <c r="C283" s="314" t="s">
        <v>928</v>
      </c>
      <c r="D283" s="315" t="s">
        <v>930</v>
      </c>
      <c r="E283" s="316"/>
      <c r="F283" s="321" t="s">
        <v>187</v>
      </c>
      <c r="G283" s="317">
        <v>55488.43</v>
      </c>
      <c r="H283" s="313"/>
      <c r="I283" s="318"/>
      <c r="J283" s="109" t="s">
        <v>1095</v>
      </c>
      <c r="K283" s="90"/>
      <c r="L283" s="90"/>
      <c r="M283" s="112"/>
      <c r="N283" s="76"/>
      <c r="O283" s="76"/>
      <c r="P283" s="76"/>
      <c r="Q283" s="76"/>
      <c r="R283" s="76"/>
      <c r="S283" s="76"/>
      <c r="T283" s="76"/>
      <c r="U283" s="76"/>
      <c r="V283" s="76"/>
      <c r="W283" s="76"/>
      <c r="X283" s="76"/>
      <c r="Y283" s="76"/>
      <c r="Z283" s="76"/>
      <c r="AA283" s="76"/>
      <c r="AB283" s="76"/>
      <c r="AC283" s="76"/>
      <c r="AD283" s="76"/>
      <c r="AE283" s="76"/>
      <c r="AF283" s="76"/>
      <c r="AG283" s="76"/>
      <c r="AH283" s="76"/>
      <c r="AI283" s="76"/>
      <c r="AJ283" s="76"/>
      <c r="AK283" s="76"/>
      <c r="AL283" s="76"/>
      <c r="AM283" s="76"/>
      <c r="AN283" s="76"/>
      <c r="AO283" s="76"/>
      <c r="AP283" s="76"/>
      <c r="AQ283" s="76"/>
      <c r="AR283" s="76"/>
      <c r="AS283" s="76"/>
      <c r="AT283" s="76"/>
      <c r="AU283" s="76"/>
      <c r="AV283" s="76"/>
      <c r="AW283" s="76"/>
      <c r="AX283" s="76"/>
      <c r="AY283" s="76"/>
      <c r="AZ283" s="76"/>
      <c r="BA283" s="76"/>
      <c r="BB283" s="76"/>
      <c r="BC283" s="76"/>
      <c r="BD283" s="76"/>
      <c r="BE283" s="76"/>
      <c r="BF283" s="76"/>
      <c r="BG283" s="76"/>
      <c r="BH283" s="76"/>
      <c r="BI283" s="76"/>
      <c r="BJ283" s="76"/>
      <c r="BK283" s="76"/>
      <c r="BL283" s="76"/>
      <c r="BM283" s="76"/>
      <c r="BN283" s="76"/>
      <c r="BO283" s="76"/>
      <c r="BP283" s="76"/>
      <c r="BQ283" s="76"/>
      <c r="BR283" s="76"/>
      <c r="BS283" s="76"/>
      <c r="BT283" s="76"/>
      <c r="BU283" s="76"/>
      <c r="BV283" s="76"/>
      <c r="BW283" s="76"/>
      <c r="BX283" s="76"/>
      <c r="BY283" s="76"/>
      <c r="BZ283" s="76"/>
      <c r="CA283" s="76"/>
    </row>
    <row r="284" spans="1:79" s="487" customFormat="1" x14ac:dyDescent="0.25">
      <c r="A284" s="312">
        <v>271</v>
      </c>
      <c r="B284" s="313" t="s">
        <v>911</v>
      </c>
      <c r="C284" s="314" t="s">
        <v>910</v>
      </c>
      <c r="D284" s="315" t="s">
        <v>912</v>
      </c>
      <c r="E284" s="316"/>
      <c r="F284" s="321" t="s">
        <v>187</v>
      </c>
      <c r="G284" s="317">
        <v>27504.48</v>
      </c>
      <c r="H284" s="313"/>
      <c r="I284" s="318"/>
      <c r="J284" s="109" t="s">
        <v>1095</v>
      </c>
      <c r="K284" s="90"/>
      <c r="L284" s="90"/>
      <c r="M284" s="112"/>
      <c r="N284" s="76"/>
      <c r="O284" s="76"/>
      <c r="P284" s="76"/>
      <c r="Q284" s="76"/>
      <c r="R284" s="76"/>
      <c r="S284" s="76"/>
      <c r="T284" s="76"/>
      <c r="U284" s="76"/>
      <c r="V284" s="76"/>
      <c r="W284" s="76"/>
      <c r="X284" s="76"/>
      <c r="Y284" s="76"/>
      <c r="Z284" s="76"/>
      <c r="AA284" s="76"/>
      <c r="AB284" s="76"/>
      <c r="AC284" s="76"/>
      <c r="AD284" s="76"/>
      <c r="AE284" s="76"/>
      <c r="AF284" s="76"/>
      <c r="AG284" s="76"/>
      <c r="AH284" s="76"/>
      <c r="AI284" s="76"/>
      <c r="AJ284" s="76"/>
      <c r="AK284" s="76"/>
      <c r="AL284" s="76"/>
      <c r="AM284" s="76"/>
      <c r="AN284" s="76"/>
      <c r="AO284" s="76"/>
      <c r="AP284" s="76"/>
      <c r="AQ284" s="76"/>
      <c r="AR284" s="76"/>
      <c r="AS284" s="76"/>
      <c r="AT284" s="76"/>
      <c r="AU284" s="76"/>
      <c r="AV284" s="76"/>
      <c r="AW284" s="76"/>
      <c r="AX284" s="76"/>
      <c r="AY284" s="76"/>
      <c r="AZ284" s="76"/>
      <c r="BA284" s="76"/>
      <c r="BB284" s="76"/>
      <c r="BC284" s="76"/>
      <c r="BD284" s="76"/>
      <c r="BE284" s="76"/>
      <c r="BF284" s="76"/>
      <c r="BG284" s="76"/>
      <c r="BH284" s="76"/>
      <c r="BI284" s="76"/>
      <c r="BJ284" s="76"/>
      <c r="BK284" s="76"/>
      <c r="BL284" s="76"/>
      <c r="BM284" s="76"/>
      <c r="BN284" s="76"/>
      <c r="BO284" s="76"/>
      <c r="BP284" s="76"/>
      <c r="BQ284" s="76"/>
      <c r="BR284" s="76"/>
      <c r="BS284" s="76"/>
      <c r="BT284" s="76"/>
      <c r="BU284" s="76"/>
      <c r="BV284" s="76"/>
      <c r="BW284" s="76"/>
      <c r="BX284" s="76"/>
      <c r="BY284" s="76"/>
      <c r="BZ284" s="76"/>
      <c r="CA284" s="76"/>
    </row>
    <row r="285" spans="1:79" s="487" customFormat="1" x14ac:dyDescent="0.25">
      <c r="A285" s="312">
        <v>272</v>
      </c>
      <c r="B285" s="313" t="s">
        <v>998</v>
      </c>
      <c r="C285" s="314" t="s">
        <v>997</v>
      </c>
      <c r="D285" s="315" t="s">
        <v>999</v>
      </c>
      <c r="E285" s="316"/>
      <c r="F285" s="321" t="s">
        <v>239</v>
      </c>
      <c r="G285" s="317">
        <v>24731.79</v>
      </c>
      <c r="H285" s="313"/>
      <c r="I285" s="318"/>
      <c r="J285" s="109" t="s">
        <v>1095</v>
      </c>
      <c r="K285" s="90"/>
      <c r="L285" s="90"/>
      <c r="M285" s="112"/>
      <c r="N285" s="76"/>
      <c r="O285" s="76"/>
      <c r="P285" s="76"/>
      <c r="Q285" s="76"/>
      <c r="R285" s="76"/>
      <c r="S285" s="76"/>
      <c r="T285" s="76"/>
      <c r="U285" s="76"/>
      <c r="V285" s="76"/>
      <c r="W285" s="76"/>
      <c r="X285" s="76"/>
      <c r="Y285" s="76"/>
      <c r="Z285" s="76"/>
      <c r="AA285" s="76"/>
      <c r="AB285" s="76"/>
      <c r="AC285" s="76"/>
      <c r="AD285" s="76"/>
      <c r="AE285" s="76"/>
      <c r="AF285" s="76"/>
      <c r="AG285" s="76"/>
      <c r="AH285" s="76"/>
      <c r="AI285" s="76"/>
      <c r="AJ285" s="76"/>
      <c r="AK285" s="76"/>
      <c r="AL285" s="76"/>
      <c r="AM285" s="76"/>
      <c r="AN285" s="76"/>
      <c r="AO285" s="76"/>
      <c r="AP285" s="76"/>
      <c r="AQ285" s="76"/>
      <c r="AR285" s="76"/>
      <c r="AS285" s="76"/>
      <c r="AT285" s="76"/>
      <c r="AU285" s="76"/>
      <c r="AV285" s="76"/>
      <c r="AW285" s="76"/>
      <c r="AX285" s="76"/>
      <c r="AY285" s="76"/>
      <c r="AZ285" s="76"/>
      <c r="BA285" s="76"/>
      <c r="BB285" s="76"/>
      <c r="BC285" s="76"/>
      <c r="BD285" s="76"/>
      <c r="BE285" s="76"/>
      <c r="BF285" s="76"/>
      <c r="BG285" s="76"/>
      <c r="BH285" s="76"/>
      <c r="BI285" s="76"/>
      <c r="BJ285" s="76"/>
      <c r="BK285" s="76"/>
      <c r="BL285" s="76"/>
      <c r="BM285" s="76"/>
      <c r="BN285" s="76"/>
      <c r="BO285" s="76"/>
      <c r="BP285" s="76"/>
      <c r="BQ285" s="76"/>
      <c r="BR285" s="76"/>
      <c r="BS285" s="76"/>
      <c r="BT285" s="76"/>
      <c r="BU285" s="76"/>
      <c r="BV285" s="76"/>
      <c r="BW285" s="76"/>
      <c r="BX285" s="76"/>
      <c r="BY285" s="76"/>
      <c r="BZ285" s="76"/>
      <c r="CA285" s="76"/>
    </row>
    <row r="286" spans="1:79" s="487" customFormat="1" x14ac:dyDescent="0.25">
      <c r="A286" s="312">
        <v>273</v>
      </c>
      <c r="B286" s="313" t="s">
        <v>1002</v>
      </c>
      <c r="C286" s="314" t="s">
        <v>1000</v>
      </c>
      <c r="D286" s="315" t="s">
        <v>1001</v>
      </c>
      <c r="E286" s="316"/>
      <c r="F286" s="321" t="s">
        <v>239</v>
      </c>
      <c r="G286" s="317">
        <v>17405.669999999998</v>
      </c>
      <c r="H286" s="313"/>
      <c r="I286" s="318"/>
      <c r="J286" s="109" t="s">
        <v>1095</v>
      </c>
      <c r="K286" s="90"/>
      <c r="L286" s="90"/>
      <c r="M286" s="112"/>
      <c r="N286" s="76"/>
      <c r="O286" s="76"/>
      <c r="P286" s="76"/>
      <c r="Q286" s="76"/>
      <c r="R286" s="76"/>
      <c r="S286" s="76"/>
      <c r="T286" s="76"/>
      <c r="U286" s="76"/>
      <c r="V286" s="76"/>
      <c r="W286" s="76"/>
      <c r="X286" s="76"/>
      <c r="Y286" s="76"/>
      <c r="Z286" s="76"/>
      <c r="AA286" s="76"/>
      <c r="AB286" s="76"/>
      <c r="AC286" s="76"/>
      <c r="AD286" s="76"/>
      <c r="AE286" s="76"/>
      <c r="AF286" s="76"/>
      <c r="AG286" s="76"/>
      <c r="AH286" s="76"/>
      <c r="AI286" s="76"/>
      <c r="AJ286" s="76"/>
      <c r="AK286" s="76"/>
      <c r="AL286" s="76"/>
      <c r="AM286" s="76"/>
      <c r="AN286" s="76"/>
      <c r="AO286" s="76"/>
      <c r="AP286" s="76"/>
      <c r="AQ286" s="76"/>
      <c r="AR286" s="76"/>
      <c r="AS286" s="76"/>
      <c r="AT286" s="76"/>
      <c r="AU286" s="76"/>
      <c r="AV286" s="76"/>
      <c r="AW286" s="76"/>
      <c r="AX286" s="76"/>
      <c r="AY286" s="76"/>
      <c r="AZ286" s="76"/>
      <c r="BA286" s="76"/>
      <c r="BB286" s="76"/>
      <c r="BC286" s="76"/>
      <c r="BD286" s="76"/>
      <c r="BE286" s="76"/>
      <c r="BF286" s="76"/>
      <c r="BG286" s="76"/>
      <c r="BH286" s="76"/>
      <c r="BI286" s="76"/>
      <c r="BJ286" s="76"/>
      <c r="BK286" s="76"/>
      <c r="BL286" s="76"/>
      <c r="BM286" s="76"/>
      <c r="BN286" s="76"/>
      <c r="BO286" s="76"/>
      <c r="BP286" s="76"/>
      <c r="BQ286" s="76"/>
      <c r="BR286" s="76"/>
      <c r="BS286" s="76"/>
      <c r="BT286" s="76"/>
      <c r="BU286" s="76"/>
      <c r="BV286" s="76"/>
      <c r="BW286" s="76"/>
      <c r="BX286" s="76"/>
      <c r="BY286" s="76"/>
      <c r="BZ286" s="76"/>
      <c r="CA286" s="76"/>
    </row>
    <row r="287" spans="1:79" s="487" customFormat="1" x14ac:dyDescent="0.25">
      <c r="A287" s="312">
        <v>274</v>
      </c>
      <c r="B287" s="313" t="s">
        <v>1079</v>
      </c>
      <c r="C287" s="314" t="s">
        <v>1080</v>
      </c>
      <c r="D287" s="315" t="s">
        <v>1081</v>
      </c>
      <c r="E287" s="316"/>
      <c r="F287" s="321" t="s">
        <v>239</v>
      </c>
      <c r="G287" s="317">
        <v>30583.55</v>
      </c>
      <c r="H287" s="313"/>
      <c r="I287" s="318"/>
      <c r="J287" s="109" t="s">
        <v>1095</v>
      </c>
      <c r="K287" s="90"/>
      <c r="L287" s="90"/>
      <c r="M287" s="112"/>
      <c r="N287" s="76"/>
      <c r="O287" s="76"/>
      <c r="P287" s="76"/>
      <c r="Q287" s="76"/>
      <c r="R287" s="76"/>
      <c r="S287" s="76"/>
      <c r="T287" s="76"/>
      <c r="U287" s="76"/>
      <c r="V287" s="76"/>
      <c r="W287" s="76"/>
      <c r="X287" s="76"/>
      <c r="Y287" s="76"/>
      <c r="Z287" s="76"/>
      <c r="AA287" s="76"/>
      <c r="AB287" s="76"/>
      <c r="AC287" s="76"/>
      <c r="AD287" s="76"/>
      <c r="AE287" s="76"/>
      <c r="AF287" s="76"/>
      <c r="AG287" s="76"/>
      <c r="AH287" s="76"/>
      <c r="AI287" s="76"/>
      <c r="AJ287" s="76"/>
      <c r="AK287" s="76"/>
      <c r="AL287" s="76"/>
      <c r="AM287" s="76"/>
      <c r="AN287" s="76"/>
      <c r="AO287" s="76"/>
      <c r="AP287" s="76"/>
      <c r="AQ287" s="76"/>
      <c r="AR287" s="76"/>
      <c r="AS287" s="76"/>
      <c r="AT287" s="76"/>
      <c r="AU287" s="76"/>
      <c r="AV287" s="76"/>
      <c r="AW287" s="76"/>
      <c r="AX287" s="76"/>
      <c r="AY287" s="76"/>
      <c r="AZ287" s="76"/>
      <c r="BA287" s="76"/>
      <c r="BB287" s="76"/>
      <c r="BC287" s="76"/>
      <c r="BD287" s="76"/>
      <c r="BE287" s="76"/>
      <c r="BF287" s="76"/>
      <c r="BG287" s="76"/>
      <c r="BH287" s="76"/>
      <c r="BI287" s="76"/>
      <c r="BJ287" s="76"/>
      <c r="BK287" s="76"/>
      <c r="BL287" s="76"/>
      <c r="BM287" s="76"/>
      <c r="BN287" s="76"/>
      <c r="BO287" s="76"/>
      <c r="BP287" s="76"/>
      <c r="BQ287" s="76"/>
      <c r="BR287" s="76"/>
      <c r="BS287" s="76"/>
      <c r="BT287" s="76"/>
      <c r="BU287" s="76"/>
      <c r="BV287" s="76"/>
      <c r="BW287" s="76"/>
      <c r="BX287" s="76"/>
      <c r="BY287" s="76"/>
      <c r="BZ287" s="76"/>
      <c r="CA287" s="76"/>
    </row>
    <row r="288" spans="1:79" s="487" customFormat="1" x14ac:dyDescent="0.25">
      <c r="A288" s="312">
        <v>275</v>
      </c>
      <c r="B288" s="313" t="s">
        <v>1085</v>
      </c>
      <c r="C288" s="314" t="s">
        <v>1084</v>
      </c>
      <c r="D288" s="315" t="s">
        <v>1086</v>
      </c>
      <c r="E288" s="316"/>
      <c r="F288" s="321" t="s">
        <v>239</v>
      </c>
      <c r="G288" s="317">
        <v>32353.27</v>
      </c>
      <c r="H288" s="313"/>
      <c r="I288" s="318"/>
      <c r="J288" s="109" t="s">
        <v>1095</v>
      </c>
      <c r="K288" s="90"/>
      <c r="L288" s="90"/>
      <c r="M288" s="112"/>
      <c r="N288" s="76"/>
      <c r="O288" s="76"/>
      <c r="P288" s="76"/>
      <c r="Q288" s="76"/>
      <c r="R288" s="76"/>
      <c r="S288" s="76"/>
      <c r="T288" s="76"/>
      <c r="U288" s="76"/>
      <c r="V288" s="76"/>
      <c r="W288" s="76"/>
      <c r="X288" s="76"/>
      <c r="Y288" s="76"/>
      <c r="Z288" s="76"/>
      <c r="AA288" s="76"/>
      <c r="AB288" s="76"/>
      <c r="AC288" s="76"/>
      <c r="AD288" s="76"/>
      <c r="AE288" s="76"/>
      <c r="AF288" s="76"/>
      <c r="AG288" s="76"/>
      <c r="AH288" s="76"/>
      <c r="AI288" s="76"/>
      <c r="AJ288" s="76"/>
      <c r="AK288" s="76"/>
      <c r="AL288" s="76"/>
      <c r="AM288" s="76"/>
      <c r="AN288" s="76"/>
      <c r="AO288" s="76"/>
      <c r="AP288" s="76"/>
      <c r="AQ288" s="76"/>
      <c r="AR288" s="76"/>
      <c r="AS288" s="76"/>
      <c r="AT288" s="76"/>
      <c r="AU288" s="76"/>
      <c r="AV288" s="76"/>
      <c r="AW288" s="76"/>
      <c r="AX288" s="76"/>
      <c r="AY288" s="76"/>
      <c r="AZ288" s="76"/>
      <c r="BA288" s="76"/>
      <c r="BB288" s="76"/>
      <c r="BC288" s="76"/>
      <c r="BD288" s="76"/>
      <c r="BE288" s="76"/>
      <c r="BF288" s="76"/>
      <c r="BG288" s="76"/>
      <c r="BH288" s="76"/>
      <c r="BI288" s="76"/>
      <c r="BJ288" s="76"/>
      <c r="BK288" s="76"/>
      <c r="BL288" s="76"/>
      <c r="BM288" s="76"/>
      <c r="BN288" s="76"/>
      <c r="BO288" s="76"/>
      <c r="BP288" s="76"/>
      <c r="BQ288" s="76"/>
      <c r="BR288" s="76"/>
      <c r="BS288" s="76"/>
      <c r="BT288" s="76"/>
      <c r="BU288" s="76"/>
      <c r="BV288" s="76"/>
      <c r="BW288" s="76"/>
      <c r="BX288" s="76"/>
      <c r="BY288" s="76"/>
      <c r="BZ288" s="76"/>
      <c r="CA288" s="76"/>
    </row>
    <row r="289" spans="1:79" s="487" customFormat="1" x14ac:dyDescent="0.25">
      <c r="A289" s="312">
        <v>276</v>
      </c>
      <c r="B289" s="313" t="s">
        <v>909</v>
      </c>
      <c r="C289" s="314" t="s">
        <v>926</v>
      </c>
      <c r="D289" s="315" t="s">
        <v>927</v>
      </c>
      <c r="E289" s="316"/>
      <c r="F289" s="321" t="s">
        <v>239</v>
      </c>
      <c r="G289" s="317">
        <v>42147.9</v>
      </c>
      <c r="H289" s="313"/>
      <c r="I289" s="318"/>
      <c r="J289" s="109" t="s">
        <v>1095</v>
      </c>
      <c r="K289" s="90"/>
      <c r="L289" s="90"/>
      <c r="M289" s="112"/>
      <c r="N289" s="76"/>
      <c r="O289" s="76"/>
      <c r="P289" s="76"/>
      <c r="Q289" s="76"/>
      <c r="R289" s="76"/>
      <c r="S289" s="76"/>
      <c r="T289" s="76"/>
      <c r="U289" s="76"/>
      <c r="V289" s="76"/>
      <c r="W289" s="76"/>
      <c r="X289" s="76"/>
      <c r="Y289" s="76"/>
      <c r="Z289" s="76"/>
      <c r="AA289" s="76"/>
      <c r="AB289" s="76"/>
      <c r="AC289" s="76"/>
      <c r="AD289" s="76"/>
      <c r="AE289" s="76"/>
      <c r="AF289" s="76"/>
      <c r="AG289" s="76"/>
      <c r="AH289" s="76"/>
      <c r="AI289" s="76"/>
      <c r="AJ289" s="76"/>
      <c r="AK289" s="76"/>
      <c r="AL289" s="76"/>
      <c r="AM289" s="76"/>
      <c r="AN289" s="76"/>
      <c r="AO289" s="76"/>
      <c r="AP289" s="76"/>
      <c r="AQ289" s="76"/>
      <c r="AR289" s="76"/>
      <c r="AS289" s="76"/>
      <c r="AT289" s="76"/>
      <c r="AU289" s="76"/>
      <c r="AV289" s="76"/>
      <c r="AW289" s="76"/>
      <c r="AX289" s="76"/>
      <c r="AY289" s="76"/>
      <c r="AZ289" s="76"/>
      <c r="BA289" s="76"/>
      <c r="BB289" s="76"/>
      <c r="BC289" s="76"/>
      <c r="BD289" s="76"/>
      <c r="BE289" s="76"/>
      <c r="BF289" s="76"/>
      <c r="BG289" s="76"/>
      <c r="BH289" s="76"/>
      <c r="BI289" s="76"/>
      <c r="BJ289" s="76"/>
      <c r="BK289" s="76"/>
      <c r="BL289" s="76"/>
      <c r="BM289" s="76"/>
      <c r="BN289" s="76"/>
      <c r="BO289" s="76"/>
      <c r="BP289" s="76"/>
      <c r="BQ289" s="76"/>
      <c r="BR289" s="76"/>
      <c r="BS289" s="76"/>
      <c r="BT289" s="76"/>
      <c r="BU289" s="76"/>
      <c r="BV289" s="76"/>
      <c r="BW289" s="76"/>
      <c r="BX289" s="76"/>
      <c r="BY289" s="76"/>
      <c r="BZ289" s="76"/>
      <c r="CA289" s="76"/>
    </row>
    <row r="290" spans="1:79" s="487" customFormat="1" x14ac:dyDescent="0.25">
      <c r="A290" s="312">
        <v>277</v>
      </c>
      <c r="B290" s="313" t="s">
        <v>959</v>
      </c>
      <c r="C290" s="314" t="s">
        <v>958</v>
      </c>
      <c r="D290" s="315" t="s">
        <v>960</v>
      </c>
      <c r="E290" s="316"/>
      <c r="F290" s="321" t="s">
        <v>239</v>
      </c>
      <c r="G290" s="317">
        <v>42725.85</v>
      </c>
      <c r="H290" s="313"/>
      <c r="I290" s="318"/>
      <c r="J290" s="109" t="s">
        <v>1095</v>
      </c>
      <c r="K290" s="90"/>
      <c r="L290" s="90"/>
      <c r="M290" s="112"/>
      <c r="N290" s="76"/>
      <c r="O290" s="76"/>
      <c r="P290" s="76"/>
      <c r="Q290" s="76"/>
      <c r="R290" s="76"/>
      <c r="S290" s="76"/>
      <c r="T290" s="76"/>
      <c r="U290" s="76"/>
      <c r="V290" s="76"/>
      <c r="W290" s="76"/>
      <c r="X290" s="76"/>
      <c r="Y290" s="76"/>
      <c r="Z290" s="76"/>
      <c r="AA290" s="76"/>
      <c r="AB290" s="76"/>
      <c r="AC290" s="76"/>
      <c r="AD290" s="76"/>
      <c r="AE290" s="76"/>
      <c r="AF290" s="76"/>
      <c r="AG290" s="76"/>
      <c r="AH290" s="76"/>
      <c r="AI290" s="76"/>
      <c r="AJ290" s="76"/>
      <c r="AK290" s="76"/>
      <c r="AL290" s="76"/>
      <c r="AM290" s="76"/>
      <c r="AN290" s="76"/>
      <c r="AO290" s="76"/>
      <c r="AP290" s="76"/>
      <c r="AQ290" s="76"/>
      <c r="AR290" s="76"/>
      <c r="AS290" s="76"/>
      <c r="AT290" s="76"/>
      <c r="AU290" s="76"/>
      <c r="AV290" s="76"/>
      <c r="AW290" s="76"/>
      <c r="AX290" s="76"/>
      <c r="AY290" s="76"/>
      <c r="AZ290" s="76"/>
      <c r="BA290" s="76"/>
      <c r="BB290" s="76"/>
      <c r="BC290" s="76"/>
      <c r="BD290" s="76"/>
      <c r="BE290" s="76"/>
      <c r="BF290" s="76"/>
      <c r="BG290" s="76"/>
      <c r="BH290" s="76"/>
      <c r="BI290" s="76"/>
      <c r="BJ290" s="76"/>
      <c r="BK290" s="76"/>
      <c r="BL290" s="76"/>
      <c r="BM290" s="76"/>
      <c r="BN290" s="76"/>
      <c r="BO290" s="76"/>
      <c r="BP290" s="76"/>
      <c r="BQ290" s="76"/>
      <c r="BR290" s="76"/>
      <c r="BS290" s="76"/>
      <c r="BT290" s="76"/>
      <c r="BU290" s="76"/>
      <c r="BV290" s="76"/>
      <c r="BW290" s="76"/>
      <c r="BX290" s="76"/>
      <c r="BY290" s="76"/>
      <c r="BZ290" s="76"/>
      <c r="CA290" s="76"/>
    </row>
    <row r="291" spans="1:79" s="487" customFormat="1" x14ac:dyDescent="0.25">
      <c r="A291" s="312">
        <v>278</v>
      </c>
      <c r="B291" s="313" t="s">
        <v>1017</v>
      </c>
      <c r="C291" s="314" t="s">
        <v>1018</v>
      </c>
      <c r="D291" s="315" t="s">
        <v>1019</v>
      </c>
      <c r="E291" s="316"/>
      <c r="F291" s="321" t="s">
        <v>239</v>
      </c>
      <c r="G291" s="317">
        <v>29167.31</v>
      </c>
      <c r="H291" s="313"/>
      <c r="I291" s="318"/>
      <c r="J291" s="109" t="s">
        <v>1095</v>
      </c>
      <c r="K291" s="90"/>
      <c r="L291" s="90"/>
      <c r="M291" s="112"/>
      <c r="N291" s="76"/>
      <c r="O291" s="76"/>
      <c r="P291" s="76"/>
      <c r="Q291" s="76"/>
      <c r="R291" s="76"/>
      <c r="S291" s="76"/>
      <c r="T291" s="76"/>
      <c r="U291" s="76"/>
      <c r="V291" s="76"/>
      <c r="W291" s="76"/>
      <c r="X291" s="76"/>
      <c r="Y291" s="76"/>
      <c r="Z291" s="76"/>
      <c r="AA291" s="76"/>
      <c r="AB291" s="76"/>
      <c r="AC291" s="76"/>
      <c r="AD291" s="76"/>
      <c r="AE291" s="76"/>
      <c r="AF291" s="76"/>
      <c r="AG291" s="76"/>
      <c r="AH291" s="76"/>
      <c r="AI291" s="76"/>
      <c r="AJ291" s="76"/>
      <c r="AK291" s="76"/>
      <c r="AL291" s="76"/>
      <c r="AM291" s="76"/>
      <c r="AN291" s="76"/>
      <c r="AO291" s="76"/>
      <c r="AP291" s="76"/>
      <c r="AQ291" s="76"/>
      <c r="AR291" s="76"/>
      <c r="AS291" s="76"/>
      <c r="AT291" s="76"/>
      <c r="AU291" s="76"/>
      <c r="AV291" s="76"/>
      <c r="AW291" s="76"/>
      <c r="AX291" s="76"/>
      <c r="AY291" s="76"/>
      <c r="AZ291" s="76"/>
      <c r="BA291" s="76"/>
      <c r="BB291" s="76"/>
      <c r="BC291" s="76"/>
      <c r="BD291" s="76"/>
      <c r="BE291" s="76"/>
      <c r="BF291" s="76"/>
      <c r="BG291" s="76"/>
      <c r="BH291" s="76"/>
      <c r="BI291" s="76"/>
      <c r="BJ291" s="76"/>
      <c r="BK291" s="76"/>
      <c r="BL291" s="76"/>
      <c r="BM291" s="76"/>
      <c r="BN291" s="76"/>
      <c r="BO291" s="76"/>
      <c r="BP291" s="76"/>
      <c r="BQ291" s="76"/>
      <c r="BR291" s="76"/>
      <c r="BS291" s="76"/>
      <c r="BT291" s="76"/>
      <c r="BU291" s="76"/>
      <c r="BV291" s="76"/>
      <c r="BW291" s="76"/>
      <c r="BX291" s="76"/>
      <c r="BY291" s="76"/>
      <c r="BZ291" s="76"/>
      <c r="CA291" s="76"/>
    </row>
    <row r="292" spans="1:79" s="487" customFormat="1" x14ac:dyDescent="0.25">
      <c r="A292" s="312">
        <v>279</v>
      </c>
      <c r="B292" s="313" t="s">
        <v>1042</v>
      </c>
      <c r="C292" s="314" t="s">
        <v>1041</v>
      </c>
      <c r="D292" s="315" t="s">
        <v>1043</v>
      </c>
      <c r="E292" s="316"/>
      <c r="F292" s="321" t="s">
        <v>239</v>
      </c>
      <c r="G292" s="317">
        <v>49316.08</v>
      </c>
      <c r="H292" s="313"/>
      <c r="I292" s="318"/>
      <c r="J292" s="109" t="s">
        <v>1095</v>
      </c>
      <c r="K292" s="90"/>
      <c r="L292" s="90"/>
      <c r="M292" s="112"/>
      <c r="N292" s="76"/>
      <c r="O292" s="76"/>
      <c r="P292" s="76"/>
      <c r="Q292" s="76"/>
      <c r="R292" s="76"/>
      <c r="S292" s="76"/>
      <c r="T292" s="76"/>
      <c r="U292" s="76"/>
      <c r="V292" s="76"/>
      <c r="W292" s="76"/>
      <c r="X292" s="76"/>
      <c r="Y292" s="76"/>
      <c r="Z292" s="76"/>
      <c r="AA292" s="76"/>
      <c r="AB292" s="76"/>
      <c r="AC292" s="76"/>
      <c r="AD292" s="76"/>
      <c r="AE292" s="76"/>
      <c r="AF292" s="76"/>
      <c r="AG292" s="76"/>
      <c r="AH292" s="76"/>
      <c r="AI292" s="76"/>
      <c r="AJ292" s="76"/>
      <c r="AK292" s="76"/>
      <c r="AL292" s="76"/>
      <c r="AM292" s="76"/>
      <c r="AN292" s="76"/>
      <c r="AO292" s="76"/>
      <c r="AP292" s="76"/>
      <c r="AQ292" s="76"/>
      <c r="AR292" s="76"/>
      <c r="AS292" s="76"/>
      <c r="AT292" s="76"/>
      <c r="AU292" s="76"/>
      <c r="AV292" s="76"/>
      <c r="AW292" s="76"/>
      <c r="AX292" s="76"/>
      <c r="AY292" s="76"/>
      <c r="AZ292" s="76"/>
      <c r="BA292" s="76"/>
      <c r="BB292" s="76"/>
      <c r="BC292" s="76"/>
      <c r="BD292" s="76"/>
      <c r="BE292" s="76"/>
      <c r="BF292" s="76"/>
      <c r="BG292" s="76"/>
      <c r="BH292" s="76"/>
      <c r="BI292" s="76"/>
      <c r="BJ292" s="76"/>
      <c r="BK292" s="76"/>
      <c r="BL292" s="76"/>
      <c r="BM292" s="76"/>
      <c r="BN292" s="76"/>
      <c r="BO292" s="76"/>
      <c r="BP292" s="76"/>
      <c r="BQ292" s="76"/>
      <c r="BR292" s="76"/>
      <c r="BS292" s="76"/>
      <c r="BT292" s="76"/>
      <c r="BU292" s="76"/>
      <c r="BV292" s="76"/>
      <c r="BW292" s="76"/>
      <c r="BX292" s="76"/>
      <c r="BY292" s="76"/>
      <c r="BZ292" s="76"/>
      <c r="CA292" s="76"/>
    </row>
    <row r="293" spans="1:79" s="487" customFormat="1" x14ac:dyDescent="0.25">
      <c r="A293" s="312">
        <v>280</v>
      </c>
      <c r="B293" s="313" t="s">
        <v>1056</v>
      </c>
      <c r="C293" s="314" t="s">
        <v>1055</v>
      </c>
      <c r="D293" s="315" t="s">
        <v>1057</v>
      </c>
      <c r="E293" s="316"/>
      <c r="F293" s="321" t="s">
        <v>239</v>
      </c>
      <c r="G293" s="317">
        <v>38226.42</v>
      </c>
      <c r="H293" s="313"/>
      <c r="I293" s="318"/>
      <c r="J293" s="109" t="s">
        <v>1095</v>
      </c>
      <c r="K293" s="90"/>
      <c r="L293" s="90"/>
      <c r="M293" s="112"/>
      <c r="N293" s="76"/>
      <c r="O293" s="76"/>
      <c r="P293" s="76"/>
      <c r="Q293" s="76"/>
      <c r="R293" s="76"/>
      <c r="S293" s="76"/>
      <c r="T293" s="76"/>
      <c r="U293" s="76"/>
      <c r="V293" s="76"/>
      <c r="W293" s="76"/>
      <c r="X293" s="76"/>
      <c r="Y293" s="76"/>
      <c r="Z293" s="76"/>
      <c r="AA293" s="76"/>
      <c r="AB293" s="76"/>
      <c r="AC293" s="76"/>
      <c r="AD293" s="76"/>
      <c r="AE293" s="76"/>
      <c r="AF293" s="76"/>
      <c r="AG293" s="76"/>
      <c r="AH293" s="76"/>
      <c r="AI293" s="76"/>
      <c r="AJ293" s="76"/>
      <c r="AK293" s="76"/>
      <c r="AL293" s="76"/>
      <c r="AM293" s="76"/>
      <c r="AN293" s="76"/>
      <c r="AO293" s="76"/>
      <c r="AP293" s="76"/>
      <c r="AQ293" s="76"/>
      <c r="AR293" s="76"/>
      <c r="AS293" s="76"/>
      <c r="AT293" s="76"/>
      <c r="AU293" s="76"/>
      <c r="AV293" s="76"/>
      <c r="AW293" s="76"/>
      <c r="AX293" s="76"/>
      <c r="AY293" s="76"/>
      <c r="AZ293" s="76"/>
      <c r="BA293" s="76"/>
      <c r="BB293" s="76"/>
      <c r="BC293" s="76"/>
      <c r="BD293" s="76"/>
      <c r="BE293" s="76"/>
      <c r="BF293" s="76"/>
      <c r="BG293" s="76"/>
      <c r="BH293" s="76"/>
      <c r="BI293" s="76"/>
      <c r="BJ293" s="76"/>
      <c r="BK293" s="76"/>
      <c r="BL293" s="76"/>
      <c r="BM293" s="76"/>
      <c r="BN293" s="76"/>
      <c r="BO293" s="76"/>
      <c r="BP293" s="76"/>
      <c r="BQ293" s="76"/>
      <c r="BR293" s="76"/>
      <c r="BS293" s="76"/>
      <c r="BT293" s="76"/>
      <c r="BU293" s="76"/>
      <c r="BV293" s="76"/>
      <c r="BW293" s="76"/>
      <c r="BX293" s="76"/>
      <c r="BY293" s="76"/>
      <c r="BZ293" s="76"/>
      <c r="CA293" s="76"/>
    </row>
    <row r="294" spans="1:79" s="487" customFormat="1" x14ac:dyDescent="0.25">
      <c r="A294" s="312">
        <v>281</v>
      </c>
      <c r="B294" s="313" t="s">
        <v>956</v>
      </c>
      <c r="C294" s="314" t="s">
        <v>955</v>
      </c>
      <c r="D294" s="315" t="s">
        <v>957</v>
      </c>
      <c r="E294" s="316"/>
      <c r="F294" s="321" t="s">
        <v>239</v>
      </c>
      <c r="G294" s="317">
        <v>23417.200000000001</v>
      </c>
      <c r="H294" s="313"/>
      <c r="I294" s="318"/>
      <c r="J294" s="109" t="s">
        <v>1095</v>
      </c>
      <c r="K294" s="90"/>
      <c r="L294" s="90"/>
      <c r="M294" s="112"/>
      <c r="N294" s="76"/>
      <c r="O294" s="76"/>
      <c r="P294" s="76"/>
      <c r="Q294" s="76"/>
      <c r="R294" s="76"/>
      <c r="S294" s="76"/>
      <c r="T294" s="76"/>
      <c r="U294" s="76"/>
      <c r="V294" s="76"/>
      <c r="W294" s="76"/>
      <c r="X294" s="76"/>
      <c r="Y294" s="76"/>
      <c r="Z294" s="76"/>
      <c r="AA294" s="76"/>
      <c r="AB294" s="76"/>
      <c r="AC294" s="76"/>
      <c r="AD294" s="76"/>
      <c r="AE294" s="76"/>
      <c r="AF294" s="76"/>
      <c r="AG294" s="76"/>
      <c r="AH294" s="76"/>
      <c r="AI294" s="76"/>
      <c r="AJ294" s="76"/>
      <c r="AK294" s="76"/>
      <c r="AL294" s="76"/>
      <c r="AM294" s="76"/>
      <c r="AN294" s="76"/>
      <c r="AO294" s="76"/>
      <c r="AP294" s="76"/>
      <c r="AQ294" s="76"/>
      <c r="AR294" s="76"/>
      <c r="AS294" s="76"/>
      <c r="AT294" s="76"/>
      <c r="AU294" s="76"/>
      <c r="AV294" s="76"/>
      <c r="AW294" s="76"/>
      <c r="AX294" s="76"/>
      <c r="AY294" s="76"/>
      <c r="AZ294" s="76"/>
      <c r="BA294" s="76"/>
      <c r="BB294" s="76"/>
      <c r="BC294" s="76"/>
      <c r="BD294" s="76"/>
      <c r="BE294" s="76"/>
      <c r="BF294" s="76"/>
      <c r="BG294" s="76"/>
      <c r="BH294" s="76"/>
      <c r="BI294" s="76"/>
      <c r="BJ294" s="76"/>
      <c r="BK294" s="76"/>
      <c r="BL294" s="76"/>
      <c r="BM294" s="76"/>
      <c r="BN294" s="76"/>
      <c r="BO294" s="76"/>
      <c r="BP294" s="76"/>
      <c r="BQ294" s="76"/>
      <c r="BR294" s="76"/>
      <c r="BS294" s="76"/>
      <c r="BT294" s="76"/>
      <c r="BU294" s="76"/>
      <c r="BV294" s="76"/>
      <c r="BW294" s="76"/>
      <c r="BX294" s="76"/>
      <c r="BY294" s="76"/>
      <c r="BZ294" s="76"/>
      <c r="CA294" s="76"/>
    </row>
    <row r="295" spans="1:79" s="487" customFormat="1" x14ac:dyDescent="0.25">
      <c r="A295" s="312">
        <v>282</v>
      </c>
      <c r="B295" s="313" t="s">
        <v>993</v>
      </c>
      <c r="C295" s="314" t="s">
        <v>986</v>
      </c>
      <c r="D295" s="315" t="s">
        <v>989</v>
      </c>
      <c r="E295" s="316"/>
      <c r="F295" s="321" t="s">
        <v>239</v>
      </c>
      <c r="G295" s="317">
        <v>32810.14</v>
      </c>
      <c r="H295" s="313"/>
      <c r="I295" s="318"/>
      <c r="J295" s="109" t="s">
        <v>1095</v>
      </c>
      <c r="K295" s="90"/>
      <c r="L295" s="90"/>
      <c r="M295" s="112"/>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c r="AL295" s="76"/>
      <c r="AM295" s="76"/>
      <c r="AN295" s="76"/>
      <c r="AO295" s="76"/>
      <c r="AP295" s="76"/>
      <c r="AQ295" s="76"/>
      <c r="AR295" s="76"/>
      <c r="AS295" s="76"/>
      <c r="AT295" s="76"/>
      <c r="AU295" s="76"/>
      <c r="AV295" s="76"/>
      <c r="AW295" s="76"/>
      <c r="AX295" s="76"/>
      <c r="AY295" s="76"/>
      <c r="AZ295" s="76"/>
      <c r="BA295" s="76"/>
      <c r="BB295" s="76"/>
      <c r="BC295" s="76"/>
      <c r="BD295" s="76"/>
      <c r="BE295" s="76"/>
      <c r="BF295" s="76"/>
      <c r="BG295" s="76"/>
      <c r="BH295" s="76"/>
      <c r="BI295" s="76"/>
      <c r="BJ295" s="76"/>
      <c r="BK295" s="76"/>
      <c r="BL295" s="76"/>
      <c r="BM295" s="76"/>
      <c r="BN295" s="76"/>
      <c r="BO295" s="76"/>
      <c r="BP295" s="76"/>
      <c r="BQ295" s="76"/>
      <c r="BR295" s="76"/>
      <c r="BS295" s="76"/>
      <c r="BT295" s="76"/>
      <c r="BU295" s="76"/>
      <c r="BV295" s="76"/>
      <c r="BW295" s="76"/>
      <c r="BX295" s="76"/>
      <c r="BY295" s="76"/>
      <c r="BZ295" s="76"/>
      <c r="CA295" s="76"/>
    </row>
    <row r="296" spans="1:79" s="487" customFormat="1" x14ac:dyDescent="0.25">
      <c r="A296" s="312">
        <v>283</v>
      </c>
      <c r="B296" s="313" t="s">
        <v>950</v>
      </c>
      <c r="C296" s="314" t="s">
        <v>949</v>
      </c>
      <c r="D296" s="315" t="s">
        <v>951</v>
      </c>
      <c r="E296" s="316"/>
      <c r="F296" s="321" t="s">
        <v>239</v>
      </c>
      <c r="G296" s="317">
        <v>24375.09</v>
      </c>
      <c r="H296" s="313"/>
      <c r="I296" s="318"/>
      <c r="J296" s="109" t="s">
        <v>1095</v>
      </c>
      <c r="K296" s="90"/>
      <c r="L296" s="90"/>
      <c r="M296" s="112"/>
      <c r="N296" s="76"/>
      <c r="O296" s="76"/>
      <c r="P296" s="76"/>
      <c r="Q296" s="76"/>
      <c r="R296" s="76"/>
      <c r="S296" s="76"/>
      <c r="T296" s="76"/>
      <c r="U296" s="76"/>
      <c r="V296" s="76"/>
      <c r="W296" s="76"/>
      <c r="X296" s="76"/>
      <c r="Y296" s="76"/>
      <c r="Z296" s="76"/>
      <c r="AA296" s="76"/>
      <c r="AB296" s="76"/>
      <c r="AC296" s="76"/>
      <c r="AD296" s="76"/>
      <c r="AE296" s="76"/>
      <c r="AF296" s="76"/>
      <c r="AG296" s="76"/>
      <c r="AH296" s="76"/>
      <c r="AI296" s="76"/>
      <c r="AJ296" s="76"/>
      <c r="AK296" s="76"/>
      <c r="AL296" s="76"/>
      <c r="AM296" s="76"/>
      <c r="AN296" s="76"/>
      <c r="AO296" s="76"/>
      <c r="AP296" s="76"/>
      <c r="AQ296" s="76"/>
      <c r="AR296" s="76"/>
      <c r="AS296" s="76"/>
      <c r="AT296" s="76"/>
      <c r="AU296" s="76"/>
      <c r="AV296" s="76"/>
      <c r="AW296" s="76"/>
      <c r="AX296" s="76"/>
      <c r="AY296" s="76"/>
      <c r="AZ296" s="76"/>
      <c r="BA296" s="76"/>
      <c r="BB296" s="76"/>
      <c r="BC296" s="76"/>
      <c r="BD296" s="76"/>
      <c r="BE296" s="76"/>
      <c r="BF296" s="76"/>
      <c r="BG296" s="76"/>
      <c r="BH296" s="76"/>
      <c r="BI296" s="76"/>
      <c r="BJ296" s="76"/>
      <c r="BK296" s="76"/>
      <c r="BL296" s="76"/>
      <c r="BM296" s="76"/>
      <c r="BN296" s="76"/>
      <c r="BO296" s="76"/>
      <c r="BP296" s="76"/>
      <c r="BQ296" s="76"/>
      <c r="BR296" s="76"/>
      <c r="BS296" s="76"/>
      <c r="BT296" s="76"/>
      <c r="BU296" s="76"/>
      <c r="BV296" s="76"/>
      <c r="BW296" s="76"/>
      <c r="BX296" s="76"/>
      <c r="BY296" s="76"/>
      <c r="BZ296" s="76"/>
      <c r="CA296" s="76"/>
    </row>
    <row r="297" spans="1:79" s="487" customFormat="1" x14ac:dyDescent="0.25">
      <c r="A297" s="312">
        <v>284</v>
      </c>
      <c r="B297" s="313" t="s">
        <v>1050</v>
      </c>
      <c r="C297" s="314" t="s">
        <v>90</v>
      </c>
      <c r="D297" s="315" t="s">
        <v>1051</v>
      </c>
      <c r="E297" s="316"/>
      <c r="F297" s="321" t="s">
        <v>239</v>
      </c>
      <c r="G297" s="317">
        <v>20834.13</v>
      </c>
      <c r="H297" s="313"/>
      <c r="I297" s="318"/>
      <c r="J297" s="109" t="s">
        <v>1095</v>
      </c>
      <c r="K297" s="90"/>
      <c r="L297" s="90"/>
      <c r="M297" s="112"/>
      <c r="N297" s="76"/>
      <c r="O297" s="76"/>
      <c r="P297" s="76"/>
      <c r="Q297" s="76"/>
      <c r="R297" s="76"/>
      <c r="S297" s="76"/>
      <c r="T297" s="76"/>
      <c r="U297" s="76"/>
      <c r="V297" s="76"/>
      <c r="W297" s="76"/>
      <c r="X297" s="76"/>
      <c r="Y297" s="76"/>
      <c r="Z297" s="76"/>
      <c r="AA297" s="76"/>
      <c r="AB297" s="76"/>
      <c r="AC297" s="76"/>
      <c r="AD297" s="76"/>
      <c r="AE297" s="76"/>
      <c r="AF297" s="76"/>
      <c r="AG297" s="76"/>
      <c r="AH297" s="76"/>
      <c r="AI297" s="76"/>
      <c r="AJ297" s="76"/>
      <c r="AK297" s="76"/>
      <c r="AL297" s="76"/>
      <c r="AM297" s="76"/>
      <c r="AN297" s="76"/>
      <c r="AO297" s="76"/>
      <c r="AP297" s="76"/>
      <c r="AQ297" s="76"/>
      <c r="AR297" s="76"/>
      <c r="AS297" s="76"/>
      <c r="AT297" s="76"/>
      <c r="AU297" s="76"/>
      <c r="AV297" s="76"/>
      <c r="AW297" s="76"/>
      <c r="AX297" s="76"/>
      <c r="AY297" s="76"/>
      <c r="AZ297" s="76"/>
      <c r="BA297" s="76"/>
      <c r="BB297" s="76"/>
      <c r="BC297" s="76"/>
      <c r="BD297" s="76"/>
      <c r="BE297" s="76"/>
      <c r="BF297" s="76"/>
      <c r="BG297" s="76"/>
      <c r="BH297" s="76"/>
      <c r="BI297" s="76"/>
      <c r="BJ297" s="76"/>
      <c r="BK297" s="76"/>
      <c r="BL297" s="76"/>
      <c r="BM297" s="76"/>
      <c r="BN297" s="76"/>
      <c r="BO297" s="76"/>
      <c r="BP297" s="76"/>
      <c r="BQ297" s="76"/>
      <c r="BR297" s="76"/>
      <c r="BS297" s="76"/>
      <c r="BT297" s="76"/>
      <c r="BU297" s="76"/>
      <c r="BV297" s="76"/>
      <c r="BW297" s="76"/>
      <c r="BX297" s="76"/>
      <c r="BY297" s="76"/>
      <c r="BZ297" s="76"/>
      <c r="CA297" s="76"/>
    </row>
    <row r="298" spans="1:79" s="487" customFormat="1" x14ac:dyDescent="0.25">
      <c r="A298" s="312">
        <v>285</v>
      </c>
      <c r="B298" s="313" t="s">
        <v>1067</v>
      </c>
      <c r="C298" s="314" t="s">
        <v>426</v>
      </c>
      <c r="D298" s="315" t="s">
        <v>427</v>
      </c>
      <c r="E298" s="316"/>
      <c r="F298" s="321" t="s">
        <v>239</v>
      </c>
      <c r="G298" s="317">
        <v>25148.62</v>
      </c>
      <c r="H298" s="313"/>
      <c r="I298" s="318"/>
      <c r="J298" s="109" t="s">
        <v>1095</v>
      </c>
      <c r="K298" s="90"/>
      <c r="L298" s="90"/>
      <c r="M298" s="112"/>
      <c r="N298" s="76"/>
      <c r="O298" s="76"/>
      <c r="P298" s="76"/>
      <c r="Q298" s="76"/>
      <c r="R298" s="76"/>
      <c r="S298" s="76"/>
      <c r="T298" s="76"/>
      <c r="U298" s="76"/>
      <c r="V298" s="76"/>
      <c r="W298" s="76"/>
      <c r="X298" s="76"/>
      <c r="Y298" s="76"/>
      <c r="Z298" s="76"/>
      <c r="AA298" s="76"/>
      <c r="AB298" s="76"/>
      <c r="AC298" s="76"/>
      <c r="AD298" s="76"/>
      <c r="AE298" s="76"/>
      <c r="AF298" s="76"/>
      <c r="AG298" s="76"/>
      <c r="AH298" s="76"/>
      <c r="AI298" s="76"/>
      <c r="AJ298" s="76"/>
      <c r="AK298" s="76"/>
      <c r="AL298" s="76"/>
      <c r="AM298" s="76"/>
      <c r="AN298" s="76"/>
      <c r="AO298" s="76"/>
      <c r="AP298" s="76"/>
      <c r="AQ298" s="76"/>
      <c r="AR298" s="76"/>
      <c r="AS298" s="76"/>
      <c r="AT298" s="76"/>
      <c r="AU298" s="76"/>
      <c r="AV298" s="76"/>
      <c r="AW298" s="76"/>
      <c r="AX298" s="76"/>
      <c r="AY298" s="76"/>
      <c r="AZ298" s="76"/>
      <c r="BA298" s="76"/>
      <c r="BB298" s="76"/>
      <c r="BC298" s="76"/>
      <c r="BD298" s="76"/>
      <c r="BE298" s="76"/>
      <c r="BF298" s="76"/>
      <c r="BG298" s="76"/>
      <c r="BH298" s="76"/>
      <c r="BI298" s="76"/>
      <c r="BJ298" s="76"/>
      <c r="BK298" s="76"/>
      <c r="BL298" s="76"/>
      <c r="BM298" s="76"/>
      <c r="BN298" s="76"/>
      <c r="BO298" s="76"/>
      <c r="BP298" s="76"/>
      <c r="BQ298" s="76"/>
      <c r="BR298" s="76"/>
      <c r="BS298" s="76"/>
      <c r="BT298" s="76"/>
      <c r="BU298" s="76"/>
      <c r="BV298" s="76"/>
      <c r="BW298" s="76"/>
      <c r="BX298" s="76"/>
      <c r="BY298" s="76"/>
      <c r="BZ298" s="76"/>
      <c r="CA298" s="76"/>
    </row>
    <row r="299" spans="1:79" s="487" customFormat="1" x14ac:dyDescent="0.25">
      <c r="A299" s="312">
        <v>286</v>
      </c>
      <c r="B299" s="313" t="s">
        <v>1030</v>
      </c>
      <c r="C299" s="314" t="s">
        <v>1029</v>
      </c>
      <c r="D299" s="315" t="s">
        <v>1031</v>
      </c>
      <c r="E299" s="316"/>
      <c r="F299" s="321" t="s">
        <v>239</v>
      </c>
      <c r="G299" s="317">
        <v>34623.97</v>
      </c>
      <c r="H299" s="313"/>
      <c r="I299" s="318"/>
      <c r="J299" s="109" t="s">
        <v>1095</v>
      </c>
      <c r="K299" s="90"/>
      <c r="L299" s="90"/>
      <c r="M299" s="112"/>
      <c r="N299" s="76"/>
      <c r="O299" s="76"/>
      <c r="P299" s="76"/>
      <c r="Q299" s="76"/>
      <c r="R299" s="76"/>
      <c r="S299" s="76"/>
      <c r="T299" s="76"/>
      <c r="U299" s="76"/>
      <c r="V299" s="76"/>
      <c r="W299" s="76"/>
      <c r="X299" s="76"/>
      <c r="Y299" s="76"/>
      <c r="Z299" s="76"/>
      <c r="AA299" s="76"/>
      <c r="AB299" s="76"/>
      <c r="AC299" s="76"/>
      <c r="AD299" s="76"/>
      <c r="AE299" s="76"/>
      <c r="AF299" s="76"/>
      <c r="AG299" s="76"/>
      <c r="AH299" s="76"/>
      <c r="AI299" s="76"/>
      <c r="AJ299" s="76"/>
      <c r="AK299" s="76"/>
      <c r="AL299" s="76"/>
      <c r="AM299" s="76"/>
      <c r="AN299" s="76"/>
      <c r="AO299" s="76"/>
      <c r="AP299" s="76"/>
      <c r="AQ299" s="76"/>
      <c r="AR299" s="76"/>
      <c r="AS299" s="76"/>
      <c r="AT299" s="76"/>
      <c r="AU299" s="76"/>
      <c r="AV299" s="76"/>
      <c r="AW299" s="76"/>
      <c r="AX299" s="76"/>
      <c r="AY299" s="76"/>
      <c r="AZ299" s="76"/>
      <c r="BA299" s="76"/>
      <c r="BB299" s="76"/>
      <c r="BC299" s="76"/>
      <c r="BD299" s="76"/>
      <c r="BE299" s="76"/>
      <c r="BF299" s="76"/>
      <c r="BG299" s="76"/>
      <c r="BH299" s="76"/>
      <c r="BI299" s="76"/>
      <c r="BJ299" s="76"/>
      <c r="BK299" s="76"/>
      <c r="BL299" s="76"/>
      <c r="BM299" s="76"/>
      <c r="BN299" s="76"/>
      <c r="BO299" s="76"/>
      <c r="BP299" s="76"/>
      <c r="BQ299" s="76"/>
      <c r="BR299" s="76"/>
      <c r="BS299" s="76"/>
      <c r="BT299" s="76"/>
      <c r="BU299" s="76"/>
      <c r="BV299" s="76"/>
      <c r="BW299" s="76"/>
      <c r="BX299" s="76"/>
      <c r="BY299" s="76"/>
      <c r="BZ299" s="76"/>
      <c r="CA299" s="76"/>
    </row>
    <row r="300" spans="1:79" s="487" customFormat="1" x14ac:dyDescent="0.25">
      <c r="A300" s="312">
        <v>287</v>
      </c>
      <c r="B300" s="313" t="s">
        <v>918</v>
      </c>
      <c r="C300" s="314" t="s">
        <v>917</v>
      </c>
      <c r="D300" s="315" t="s">
        <v>919</v>
      </c>
      <c r="E300" s="316"/>
      <c r="F300" s="321" t="s">
        <v>239</v>
      </c>
      <c r="G300" s="317">
        <v>23691.119999999999</v>
      </c>
      <c r="H300" s="313"/>
      <c r="I300" s="318"/>
      <c r="J300" s="109" t="s">
        <v>1095</v>
      </c>
      <c r="K300" s="90"/>
      <c r="L300" s="90"/>
      <c r="M300" s="112"/>
      <c r="N300" s="76"/>
      <c r="O300" s="76"/>
      <c r="P300" s="76"/>
      <c r="Q300" s="76"/>
      <c r="R300" s="76"/>
      <c r="S300" s="76"/>
      <c r="T300" s="76"/>
      <c r="U300" s="76"/>
      <c r="V300" s="76"/>
      <c r="W300" s="76"/>
      <c r="X300" s="76"/>
      <c r="Y300" s="76"/>
      <c r="Z300" s="76"/>
      <c r="AA300" s="76"/>
      <c r="AB300" s="76"/>
      <c r="AC300" s="76"/>
      <c r="AD300" s="76"/>
      <c r="AE300" s="76"/>
      <c r="AF300" s="76"/>
      <c r="AG300" s="76"/>
      <c r="AH300" s="76"/>
      <c r="AI300" s="76"/>
      <c r="AJ300" s="76"/>
      <c r="AK300" s="76"/>
      <c r="AL300" s="76"/>
      <c r="AM300" s="76"/>
      <c r="AN300" s="76"/>
      <c r="AO300" s="76"/>
      <c r="AP300" s="76"/>
      <c r="AQ300" s="76"/>
      <c r="AR300" s="76"/>
      <c r="AS300" s="76"/>
      <c r="AT300" s="76"/>
      <c r="AU300" s="76"/>
      <c r="AV300" s="76"/>
      <c r="AW300" s="76"/>
      <c r="AX300" s="76"/>
      <c r="AY300" s="76"/>
      <c r="AZ300" s="76"/>
      <c r="BA300" s="76"/>
      <c r="BB300" s="76"/>
      <c r="BC300" s="76"/>
      <c r="BD300" s="76"/>
      <c r="BE300" s="76"/>
      <c r="BF300" s="76"/>
      <c r="BG300" s="76"/>
      <c r="BH300" s="76"/>
      <c r="BI300" s="76"/>
      <c r="BJ300" s="76"/>
      <c r="BK300" s="76"/>
      <c r="BL300" s="76"/>
      <c r="BM300" s="76"/>
      <c r="BN300" s="76"/>
      <c r="BO300" s="76"/>
      <c r="BP300" s="76"/>
      <c r="BQ300" s="76"/>
      <c r="BR300" s="76"/>
      <c r="BS300" s="76"/>
      <c r="BT300" s="76"/>
      <c r="BU300" s="76"/>
      <c r="BV300" s="76"/>
      <c r="BW300" s="76"/>
      <c r="BX300" s="76"/>
      <c r="BY300" s="76"/>
      <c r="BZ300" s="76"/>
      <c r="CA300" s="76"/>
    </row>
    <row r="301" spans="1:79" s="487" customFormat="1" x14ac:dyDescent="0.25">
      <c r="A301" s="312">
        <v>288</v>
      </c>
      <c r="B301" s="313" t="s">
        <v>903</v>
      </c>
      <c r="C301" s="314" t="s">
        <v>902</v>
      </c>
      <c r="D301" s="315" t="s">
        <v>904</v>
      </c>
      <c r="E301" s="316"/>
      <c r="F301" s="321" t="s">
        <v>239</v>
      </c>
      <c r="G301" s="317">
        <v>13971.4</v>
      </c>
      <c r="H301" s="313"/>
      <c r="I301" s="318"/>
      <c r="J301" s="109" t="s">
        <v>1095</v>
      </c>
      <c r="K301" s="90"/>
      <c r="L301" s="90"/>
      <c r="M301" s="112"/>
      <c r="N301" s="76"/>
      <c r="O301" s="76"/>
      <c r="P301" s="76"/>
      <c r="Q301" s="76"/>
      <c r="R301" s="76"/>
      <c r="S301" s="76"/>
      <c r="T301" s="76"/>
      <c r="U301" s="76"/>
      <c r="V301" s="76"/>
      <c r="W301" s="76"/>
      <c r="X301" s="76"/>
      <c r="Y301" s="76"/>
      <c r="Z301" s="76"/>
      <c r="AA301" s="76"/>
      <c r="AB301" s="76"/>
      <c r="AC301" s="76"/>
      <c r="AD301" s="76"/>
      <c r="AE301" s="76"/>
      <c r="AF301" s="76"/>
      <c r="AG301" s="76"/>
      <c r="AH301" s="76"/>
      <c r="AI301" s="76"/>
      <c r="AJ301" s="76"/>
      <c r="AK301" s="76"/>
      <c r="AL301" s="76"/>
      <c r="AM301" s="76"/>
      <c r="AN301" s="76"/>
      <c r="AO301" s="76"/>
      <c r="AP301" s="76"/>
      <c r="AQ301" s="76"/>
      <c r="AR301" s="76"/>
      <c r="AS301" s="76"/>
      <c r="AT301" s="76"/>
      <c r="AU301" s="76"/>
      <c r="AV301" s="76"/>
      <c r="AW301" s="76"/>
      <c r="AX301" s="76"/>
      <c r="AY301" s="76"/>
      <c r="AZ301" s="76"/>
      <c r="BA301" s="76"/>
      <c r="BB301" s="76"/>
      <c r="BC301" s="76"/>
      <c r="BD301" s="76"/>
      <c r="BE301" s="76"/>
      <c r="BF301" s="76"/>
      <c r="BG301" s="76"/>
      <c r="BH301" s="76"/>
      <c r="BI301" s="76"/>
      <c r="BJ301" s="76"/>
      <c r="BK301" s="76"/>
      <c r="BL301" s="76"/>
      <c r="BM301" s="76"/>
      <c r="BN301" s="76"/>
      <c r="BO301" s="76"/>
      <c r="BP301" s="76"/>
      <c r="BQ301" s="76"/>
      <c r="BR301" s="76"/>
      <c r="BS301" s="76"/>
      <c r="BT301" s="76"/>
      <c r="BU301" s="76"/>
      <c r="BV301" s="76"/>
      <c r="BW301" s="76"/>
      <c r="BX301" s="76"/>
      <c r="BY301" s="76"/>
      <c r="BZ301" s="76"/>
      <c r="CA301" s="76"/>
    </row>
    <row r="302" spans="1:79" s="487" customFormat="1" x14ac:dyDescent="0.25">
      <c r="A302" s="312">
        <v>289</v>
      </c>
      <c r="B302" s="313" t="s">
        <v>947</v>
      </c>
      <c r="C302" s="314" t="s">
        <v>946</v>
      </c>
      <c r="D302" s="315" t="s">
        <v>948</v>
      </c>
      <c r="E302" s="316"/>
      <c r="F302" s="321" t="s">
        <v>239</v>
      </c>
      <c r="G302" s="317">
        <v>1182.29</v>
      </c>
      <c r="H302" s="313"/>
      <c r="I302" s="318"/>
      <c r="J302" s="109" t="s">
        <v>1095</v>
      </c>
      <c r="K302" s="90"/>
      <c r="L302" s="90"/>
      <c r="M302" s="112"/>
      <c r="N302" s="76"/>
      <c r="O302" s="76"/>
      <c r="P302" s="76"/>
      <c r="Q302" s="76"/>
      <c r="R302" s="76"/>
      <c r="S302" s="76"/>
      <c r="T302" s="76"/>
      <c r="U302" s="76"/>
      <c r="V302" s="76"/>
      <c r="W302" s="76"/>
      <c r="X302" s="76"/>
      <c r="Y302" s="76"/>
      <c r="Z302" s="76"/>
      <c r="AA302" s="76"/>
      <c r="AB302" s="76"/>
      <c r="AC302" s="76"/>
      <c r="AD302" s="76"/>
      <c r="AE302" s="76"/>
      <c r="AF302" s="76"/>
      <c r="AG302" s="76"/>
      <c r="AH302" s="76"/>
      <c r="AI302" s="76"/>
      <c r="AJ302" s="76"/>
      <c r="AK302" s="76"/>
      <c r="AL302" s="76"/>
      <c r="AM302" s="76"/>
      <c r="AN302" s="76"/>
      <c r="AO302" s="76"/>
      <c r="AP302" s="76"/>
      <c r="AQ302" s="76"/>
      <c r="AR302" s="76"/>
      <c r="AS302" s="76"/>
      <c r="AT302" s="76"/>
      <c r="AU302" s="76"/>
      <c r="AV302" s="76"/>
      <c r="AW302" s="76"/>
      <c r="AX302" s="76"/>
      <c r="AY302" s="76"/>
      <c r="AZ302" s="76"/>
      <c r="BA302" s="76"/>
      <c r="BB302" s="76"/>
      <c r="BC302" s="76"/>
      <c r="BD302" s="76"/>
      <c r="BE302" s="76"/>
      <c r="BF302" s="76"/>
      <c r="BG302" s="76"/>
      <c r="BH302" s="76"/>
      <c r="BI302" s="76"/>
      <c r="BJ302" s="76"/>
      <c r="BK302" s="76"/>
      <c r="BL302" s="76"/>
      <c r="BM302" s="76"/>
      <c r="BN302" s="76"/>
      <c r="BO302" s="76"/>
      <c r="BP302" s="76"/>
      <c r="BQ302" s="76"/>
      <c r="BR302" s="76"/>
      <c r="BS302" s="76"/>
      <c r="BT302" s="76"/>
      <c r="BU302" s="76"/>
      <c r="BV302" s="76"/>
      <c r="BW302" s="76"/>
      <c r="BX302" s="76"/>
      <c r="BY302" s="76"/>
      <c r="BZ302" s="76"/>
      <c r="CA302" s="76"/>
    </row>
    <row r="303" spans="1:79" s="487" customFormat="1" x14ac:dyDescent="0.25">
      <c r="A303" s="312">
        <v>290</v>
      </c>
      <c r="B303" s="313" t="s">
        <v>962</v>
      </c>
      <c r="C303" s="314" t="s">
        <v>961</v>
      </c>
      <c r="D303" s="315" t="s">
        <v>963</v>
      </c>
      <c r="E303" s="316"/>
      <c r="F303" s="321" t="s">
        <v>239</v>
      </c>
      <c r="G303" s="317">
        <v>14522.17</v>
      </c>
      <c r="H303" s="313"/>
      <c r="I303" s="318"/>
      <c r="J303" s="109" t="s">
        <v>1095</v>
      </c>
      <c r="K303" s="90"/>
      <c r="L303" s="90"/>
      <c r="M303" s="112"/>
      <c r="N303" s="76"/>
      <c r="O303" s="76"/>
      <c r="P303" s="76"/>
      <c r="Q303" s="76"/>
      <c r="R303" s="76"/>
      <c r="S303" s="76"/>
      <c r="T303" s="76"/>
      <c r="U303" s="76"/>
      <c r="V303" s="76"/>
      <c r="W303" s="76"/>
      <c r="X303" s="76"/>
      <c r="Y303" s="76"/>
      <c r="Z303" s="76"/>
      <c r="AA303" s="76"/>
      <c r="AB303" s="76"/>
      <c r="AC303" s="76"/>
      <c r="AD303" s="76"/>
      <c r="AE303" s="76"/>
      <c r="AF303" s="76"/>
      <c r="AG303" s="76"/>
      <c r="AH303" s="76"/>
      <c r="AI303" s="76"/>
      <c r="AJ303" s="76"/>
      <c r="AK303" s="76"/>
      <c r="AL303" s="76"/>
      <c r="AM303" s="76"/>
      <c r="AN303" s="76"/>
      <c r="AO303" s="76"/>
      <c r="AP303" s="76"/>
      <c r="AQ303" s="76"/>
      <c r="AR303" s="76"/>
      <c r="AS303" s="76"/>
      <c r="AT303" s="76"/>
      <c r="AU303" s="76"/>
      <c r="AV303" s="76"/>
      <c r="AW303" s="76"/>
      <c r="AX303" s="76"/>
      <c r="AY303" s="76"/>
      <c r="AZ303" s="76"/>
      <c r="BA303" s="76"/>
      <c r="BB303" s="76"/>
      <c r="BC303" s="76"/>
      <c r="BD303" s="76"/>
      <c r="BE303" s="76"/>
      <c r="BF303" s="76"/>
      <c r="BG303" s="76"/>
      <c r="BH303" s="76"/>
      <c r="BI303" s="76"/>
      <c r="BJ303" s="76"/>
      <c r="BK303" s="76"/>
      <c r="BL303" s="76"/>
      <c r="BM303" s="76"/>
      <c r="BN303" s="76"/>
      <c r="BO303" s="76"/>
      <c r="BP303" s="76"/>
      <c r="BQ303" s="76"/>
      <c r="BR303" s="76"/>
      <c r="BS303" s="76"/>
      <c r="BT303" s="76"/>
      <c r="BU303" s="76"/>
      <c r="BV303" s="76"/>
      <c r="BW303" s="76"/>
      <c r="BX303" s="76"/>
      <c r="BY303" s="76"/>
      <c r="BZ303" s="76"/>
      <c r="CA303" s="76"/>
    </row>
    <row r="304" spans="1:79" s="487" customFormat="1" x14ac:dyDescent="0.25">
      <c r="A304" s="312">
        <v>291</v>
      </c>
      <c r="B304" s="313" t="s">
        <v>1024</v>
      </c>
      <c r="C304" s="314" t="s">
        <v>1023</v>
      </c>
      <c r="D304" s="315" t="s">
        <v>1025</v>
      </c>
      <c r="E304" s="316"/>
      <c r="F304" s="321" t="s">
        <v>243</v>
      </c>
      <c r="G304" s="317">
        <v>82758.789999999994</v>
      </c>
      <c r="H304" s="313"/>
      <c r="I304" s="318"/>
      <c r="J304" s="109" t="s">
        <v>1095</v>
      </c>
      <c r="K304" s="90"/>
      <c r="L304" s="90"/>
      <c r="M304" s="112"/>
      <c r="N304" s="76"/>
      <c r="O304" s="76"/>
      <c r="P304" s="76"/>
      <c r="Q304" s="76"/>
      <c r="R304" s="76"/>
      <c r="S304" s="76"/>
      <c r="T304" s="76"/>
      <c r="U304" s="76"/>
      <c r="V304" s="76"/>
      <c r="W304" s="76"/>
      <c r="X304" s="76"/>
      <c r="Y304" s="76"/>
      <c r="Z304" s="76"/>
      <c r="AA304" s="76"/>
      <c r="AB304" s="76"/>
      <c r="AC304" s="76"/>
      <c r="AD304" s="76"/>
      <c r="AE304" s="76"/>
      <c r="AF304" s="76"/>
      <c r="AG304" s="76"/>
      <c r="AH304" s="76"/>
      <c r="AI304" s="76"/>
      <c r="AJ304" s="76"/>
      <c r="AK304" s="76"/>
      <c r="AL304" s="76"/>
      <c r="AM304" s="76"/>
      <c r="AN304" s="76"/>
      <c r="AO304" s="76"/>
      <c r="AP304" s="76"/>
      <c r="AQ304" s="76"/>
      <c r="AR304" s="76"/>
      <c r="AS304" s="76"/>
      <c r="AT304" s="76"/>
      <c r="AU304" s="76"/>
      <c r="AV304" s="76"/>
      <c r="AW304" s="76"/>
      <c r="AX304" s="76"/>
      <c r="AY304" s="76"/>
      <c r="AZ304" s="76"/>
      <c r="BA304" s="76"/>
      <c r="BB304" s="76"/>
      <c r="BC304" s="76"/>
      <c r="BD304" s="76"/>
      <c r="BE304" s="76"/>
      <c r="BF304" s="76"/>
      <c r="BG304" s="76"/>
      <c r="BH304" s="76"/>
      <c r="BI304" s="76"/>
      <c r="BJ304" s="76"/>
      <c r="BK304" s="76"/>
      <c r="BL304" s="76"/>
      <c r="BM304" s="76"/>
      <c r="BN304" s="76"/>
      <c r="BO304" s="76"/>
      <c r="BP304" s="76"/>
      <c r="BQ304" s="76"/>
      <c r="BR304" s="76"/>
      <c r="BS304" s="76"/>
      <c r="BT304" s="76"/>
      <c r="BU304" s="76"/>
      <c r="BV304" s="76"/>
      <c r="BW304" s="76"/>
      <c r="BX304" s="76"/>
      <c r="BY304" s="76"/>
      <c r="BZ304" s="76"/>
      <c r="CA304" s="76"/>
    </row>
    <row r="305" spans="1:79" s="487" customFormat="1" x14ac:dyDescent="0.25">
      <c r="A305" s="312">
        <v>292</v>
      </c>
      <c r="B305" s="313" t="s">
        <v>987</v>
      </c>
      <c r="C305" s="314" t="s">
        <v>985</v>
      </c>
      <c r="D305" s="315" t="s">
        <v>988</v>
      </c>
      <c r="E305" s="316"/>
      <c r="F305" s="321" t="s">
        <v>243</v>
      </c>
      <c r="G305" s="317">
        <v>123844.03</v>
      </c>
      <c r="H305" s="313"/>
      <c r="I305" s="318"/>
      <c r="J305" s="109" t="s">
        <v>1095</v>
      </c>
      <c r="K305" s="90"/>
      <c r="L305" s="90"/>
      <c r="M305" s="112"/>
      <c r="N305" s="76"/>
      <c r="O305" s="76"/>
      <c r="P305" s="76"/>
      <c r="Q305" s="76"/>
      <c r="R305" s="76"/>
      <c r="S305" s="76"/>
      <c r="T305" s="76"/>
      <c r="U305" s="76"/>
      <c r="V305" s="76"/>
      <c r="W305" s="76"/>
      <c r="X305" s="76"/>
      <c r="Y305" s="76"/>
      <c r="Z305" s="76"/>
      <c r="AA305" s="76"/>
      <c r="AB305" s="76"/>
      <c r="AC305" s="76"/>
      <c r="AD305" s="76"/>
      <c r="AE305" s="76"/>
      <c r="AF305" s="76"/>
      <c r="AG305" s="76"/>
      <c r="AH305" s="76"/>
      <c r="AI305" s="76"/>
      <c r="AJ305" s="76"/>
      <c r="AK305" s="76"/>
      <c r="AL305" s="76"/>
      <c r="AM305" s="76"/>
      <c r="AN305" s="76"/>
      <c r="AO305" s="76"/>
      <c r="AP305" s="76"/>
      <c r="AQ305" s="76"/>
      <c r="AR305" s="76"/>
      <c r="AS305" s="76"/>
      <c r="AT305" s="76"/>
      <c r="AU305" s="76"/>
      <c r="AV305" s="76"/>
      <c r="AW305" s="76"/>
      <c r="AX305" s="76"/>
      <c r="AY305" s="76"/>
      <c r="AZ305" s="76"/>
      <c r="BA305" s="76"/>
      <c r="BB305" s="76"/>
      <c r="BC305" s="76"/>
      <c r="BD305" s="76"/>
      <c r="BE305" s="76"/>
      <c r="BF305" s="76"/>
      <c r="BG305" s="76"/>
      <c r="BH305" s="76"/>
      <c r="BI305" s="76"/>
      <c r="BJ305" s="76"/>
      <c r="BK305" s="76"/>
      <c r="BL305" s="76"/>
      <c r="BM305" s="76"/>
      <c r="BN305" s="76"/>
      <c r="BO305" s="76"/>
      <c r="BP305" s="76"/>
      <c r="BQ305" s="76"/>
      <c r="BR305" s="76"/>
      <c r="BS305" s="76"/>
      <c r="BT305" s="76"/>
      <c r="BU305" s="76"/>
      <c r="BV305" s="76"/>
      <c r="BW305" s="76"/>
      <c r="BX305" s="76"/>
      <c r="BY305" s="76"/>
      <c r="BZ305" s="76"/>
      <c r="CA305" s="76"/>
    </row>
    <row r="306" spans="1:79" s="487" customFormat="1" x14ac:dyDescent="0.25">
      <c r="A306" s="312">
        <v>293</v>
      </c>
      <c r="B306" s="313" t="s">
        <v>996</v>
      </c>
      <c r="C306" s="314" t="s">
        <v>994</v>
      </c>
      <c r="D306" s="315" t="s">
        <v>995</v>
      </c>
      <c r="E306" s="316"/>
      <c r="F306" s="321" t="s">
        <v>243</v>
      </c>
      <c r="G306" s="317">
        <v>53303.86</v>
      </c>
      <c r="H306" s="313"/>
      <c r="I306" s="318"/>
      <c r="J306" s="109" t="s">
        <v>1095</v>
      </c>
      <c r="K306" s="90"/>
      <c r="L306" s="90"/>
      <c r="M306" s="112"/>
      <c r="N306" s="76"/>
      <c r="O306" s="76"/>
      <c r="P306" s="76"/>
      <c r="Q306" s="76"/>
      <c r="R306" s="76"/>
      <c r="S306" s="76"/>
      <c r="T306" s="76"/>
      <c r="U306" s="76"/>
      <c r="V306" s="76"/>
      <c r="W306" s="76"/>
      <c r="X306" s="76"/>
      <c r="Y306" s="76"/>
      <c r="Z306" s="76"/>
      <c r="AA306" s="76"/>
      <c r="AB306" s="76"/>
      <c r="AC306" s="76"/>
      <c r="AD306" s="76"/>
      <c r="AE306" s="76"/>
      <c r="AF306" s="76"/>
      <c r="AG306" s="76"/>
      <c r="AH306" s="76"/>
      <c r="AI306" s="76"/>
      <c r="AJ306" s="76"/>
      <c r="AK306" s="76"/>
      <c r="AL306" s="76"/>
      <c r="AM306" s="76"/>
      <c r="AN306" s="76"/>
      <c r="AO306" s="76"/>
      <c r="AP306" s="76"/>
      <c r="AQ306" s="76"/>
      <c r="AR306" s="76"/>
      <c r="AS306" s="76"/>
      <c r="AT306" s="76"/>
      <c r="AU306" s="76"/>
      <c r="AV306" s="76"/>
      <c r="AW306" s="76"/>
      <c r="AX306" s="76"/>
      <c r="AY306" s="76"/>
      <c r="AZ306" s="76"/>
      <c r="BA306" s="76"/>
      <c r="BB306" s="76"/>
      <c r="BC306" s="76"/>
      <c r="BD306" s="76"/>
      <c r="BE306" s="76"/>
      <c r="BF306" s="76"/>
      <c r="BG306" s="76"/>
      <c r="BH306" s="76"/>
      <c r="BI306" s="76"/>
      <c r="BJ306" s="76"/>
      <c r="BK306" s="76"/>
      <c r="BL306" s="76"/>
      <c r="BM306" s="76"/>
      <c r="BN306" s="76"/>
      <c r="BO306" s="76"/>
      <c r="BP306" s="76"/>
      <c r="BQ306" s="76"/>
      <c r="BR306" s="76"/>
      <c r="BS306" s="76"/>
      <c r="BT306" s="76"/>
      <c r="BU306" s="76"/>
      <c r="BV306" s="76"/>
      <c r="BW306" s="76"/>
      <c r="BX306" s="76"/>
      <c r="BY306" s="76"/>
      <c r="BZ306" s="76"/>
      <c r="CA306" s="76"/>
    </row>
    <row r="307" spans="1:79" s="487" customFormat="1" x14ac:dyDescent="0.25">
      <c r="A307" s="312">
        <v>294</v>
      </c>
      <c r="B307" s="313" t="s">
        <v>980</v>
      </c>
      <c r="C307" s="314" t="s">
        <v>979</v>
      </c>
      <c r="D307" s="315" t="s">
        <v>981</v>
      </c>
      <c r="E307" s="316"/>
      <c r="F307" s="321" t="s">
        <v>243</v>
      </c>
      <c r="G307" s="317">
        <v>92770.6</v>
      </c>
      <c r="H307" s="313"/>
      <c r="I307" s="318"/>
      <c r="J307" s="109" t="s">
        <v>1096</v>
      </c>
      <c r="K307" s="90"/>
      <c r="L307" s="90"/>
      <c r="M307" s="112"/>
      <c r="N307" s="76"/>
      <c r="O307" s="76"/>
      <c r="P307" s="76"/>
      <c r="Q307" s="76"/>
      <c r="R307" s="76"/>
      <c r="S307" s="76"/>
      <c r="T307" s="76"/>
      <c r="U307" s="76"/>
      <c r="V307" s="76"/>
      <c r="W307" s="76"/>
      <c r="X307" s="76"/>
      <c r="Y307" s="76"/>
      <c r="Z307" s="76"/>
      <c r="AA307" s="76"/>
      <c r="AB307" s="76"/>
      <c r="AC307" s="76"/>
      <c r="AD307" s="76"/>
      <c r="AE307" s="76"/>
      <c r="AF307" s="76"/>
      <c r="AG307" s="76"/>
      <c r="AH307" s="76"/>
      <c r="AI307" s="76"/>
      <c r="AJ307" s="76"/>
      <c r="AK307" s="76"/>
      <c r="AL307" s="76"/>
      <c r="AM307" s="76"/>
      <c r="AN307" s="76"/>
      <c r="AO307" s="76"/>
      <c r="AP307" s="76"/>
      <c r="AQ307" s="76"/>
      <c r="AR307" s="76"/>
      <c r="AS307" s="76"/>
      <c r="AT307" s="76"/>
      <c r="AU307" s="76"/>
      <c r="AV307" s="76"/>
      <c r="AW307" s="76"/>
      <c r="AX307" s="76"/>
      <c r="AY307" s="76"/>
      <c r="AZ307" s="76"/>
      <c r="BA307" s="76"/>
      <c r="BB307" s="76"/>
      <c r="BC307" s="76"/>
      <c r="BD307" s="76"/>
      <c r="BE307" s="76"/>
      <c r="BF307" s="76"/>
      <c r="BG307" s="76"/>
      <c r="BH307" s="76"/>
      <c r="BI307" s="76"/>
      <c r="BJ307" s="76"/>
      <c r="BK307" s="76"/>
      <c r="BL307" s="76"/>
      <c r="BM307" s="76"/>
      <c r="BN307" s="76"/>
      <c r="BO307" s="76"/>
      <c r="BP307" s="76"/>
      <c r="BQ307" s="76"/>
      <c r="BR307" s="76"/>
      <c r="BS307" s="76"/>
      <c r="BT307" s="76"/>
      <c r="BU307" s="76"/>
      <c r="BV307" s="76"/>
      <c r="BW307" s="76"/>
      <c r="BX307" s="76"/>
      <c r="BY307" s="76"/>
      <c r="BZ307" s="76"/>
      <c r="CA307" s="76"/>
    </row>
    <row r="308" spans="1:79" s="487" customFormat="1" x14ac:dyDescent="0.25">
      <c r="A308" s="312">
        <v>295</v>
      </c>
      <c r="B308" s="313" t="s">
        <v>924</v>
      </c>
      <c r="C308" s="314" t="s">
        <v>923</v>
      </c>
      <c r="D308" s="315" t="s">
        <v>925</v>
      </c>
      <c r="E308" s="316"/>
      <c r="F308" s="321" t="s">
        <v>243</v>
      </c>
      <c r="G308" s="317">
        <v>113747.81</v>
      </c>
      <c r="H308" s="313"/>
      <c r="I308" s="318"/>
      <c r="J308" s="109" t="s">
        <v>1096</v>
      </c>
      <c r="K308" s="90"/>
      <c r="L308" s="90"/>
      <c r="M308" s="112"/>
      <c r="N308" s="76"/>
      <c r="O308" s="76"/>
      <c r="P308" s="76"/>
      <c r="Q308" s="76"/>
      <c r="R308" s="76"/>
      <c r="S308" s="76"/>
      <c r="T308" s="76"/>
      <c r="U308" s="76"/>
      <c r="V308" s="76"/>
      <c r="W308" s="76"/>
      <c r="X308" s="76"/>
      <c r="Y308" s="76"/>
      <c r="Z308" s="76"/>
      <c r="AA308" s="76"/>
      <c r="AB308" s="76"/>
      <c r="AC308" s="76"/>
      <c r="AD308" s="76"/>
      <c r="AE308" s="76"/>
      <c r="AF308" s="76"/>
      <c r="AG308" s="76"/>
      <c r="AH308" s="76"/>
      <c r="AI308" s="76"/>
      <c r="AJ308" s="76"/>
      <c r="AK308" s="76"/>
      <c r="AL308" s="76"/>
      <c r="AM308" s="76"/>
      <c r="AN308" s="76"/>
      <c r="AO308" s="76"/>
      <c r="AP308" s="76"/>
      <c r="AQ308" s="76"/>
      <c r="AR308" s="76"/>
      <c r="AS308" s="76"/>
      <c r="AT308" s="76"/>
      <c r="AU308" s="76"/>
      <c r="AV308" s="76"/>
      <c r="AW308" s="76"/>
      <c r="AX308" s="76"/>
      <c r="AY308" s="76"/>
      <c r="AZ308" s="76"/>
      <c r="BA308" s="76"/>
      <c r="BB308" s="76"/>
      <c r="BC308" s="76"/>
      <c r="BD308" s="76"/>
      <c r="BE308" s="76"/>
      <c r="BF308" s="76"/>
      <c r="BG308" s="76"/>
      <c r="BH308" s="76"/>
      <c r="BI308" s="76"/>
      <c r="BJ308" s="76"/>
      <c r="BK308" s="76"/>
      <c r="BL308" s="76"/>
      <c r="BM308" s="76"/>
      <c r="BN308" s="76"/>
      <c r="BO308" s="76"/>
      <c r="BP308" s="76"/>
      <c r="BQ308" s="76"/>
      <c r="BR308" s="76"/>
      <c r="BS308" s="76"/>
      <c r="BT308" s="76"/>
      <c r="BU308" s="76"/>
      <c r="BV308" s="76"/>
      <c r="BW308" s="76"/>
      <c r="BX308" s="76"/>
      <c r="BY308" s="76"/>
      <c r="BZ308" s="76"/>
      <c r="CA308" s="76"/>
    </row>
    <row r="309" spans="1:79" s="487" customFormat="1" x14ac:dyDescent="0.25">
      <c r="A309" s="312">
        <v>296</v>
      </c>
      <c r="B309" s="313" t="s">
        <v>1077</v>
      </c>
      <c r="C309" s="314" t="s">
        <v>1076</v>
      </c>
      <c r="D309" s="315" t="s">
        <v>1078</v>
      </c>
      <c r="E309" s="316"/>
      <c r="F309" s="321" t="s">
        <v>243</v>
      </c>
      <c r="G309" s="317">
        <v>465165.69</v>
      </c>
      <c r="H309" s="313"/>
      <c r="I309" s="318"/>
      <c r="J309" s="109" t="s">
        <v>1096</v>
      </c>
      <c r="K309" s="90"/>
      <c r="L309" s="90"/>
      <c r="M309" s="112"/>
      <c r="N309" s="76"/>
      <c r="O309" s="76"/>
      <c r="P309" s="76"/>
      <c r="Q309" s="76"/>
      <c r="R309" s="76"/>
      <c r="S309" s="76"/>
      <c r="T309" s="76"/>
      <c r="U309" s="76"/>
      <c r="V309" s="76"/>
      <c r="W309" s="76"/>
      <c r="X309" s="76"/>
      <c r="Y309" s="76"/>
      <c r="Z309" s="76"/>
      <c r="AA309" s="76"/>
      <c r="AB309" s="76"/>
      <c r="AC309" s="76"/>
      <c r="AD309" s="76"/>
      <c r="AE309" s="76"/>
      <c r="AF309" s="76"/>
      <c r="AG309" s="76"/>
      <c r="AH309" s="76"/>
      <c r="AI309" s="76"/>
      <c r="AJ309" s="76"/>
      <c r="AK309" s="76"/>
      <c r="AL309" s="76"/>
      <c r="AM309" s="76"/>
      <c r="AN309" s="76"/>
      <c r="AO309" s="76"/>
      <c r="AP309" s="76"/>
      <c r="AQ309" s="76"/>
      <c r="AR309" s="76"/>
      <c r="AS309" s="76"/>
      <c r="AT309" s="76"/>
      <c r="AU309" s="76"/>
      <c r="AV309" s="76"/>
      <c r="AW309" s="76"/>
      <c r="AX309" s="76"/>
      <c r="AY309" s="76"/>
      <c r="AZ309" s="76"/>
      <c r="BA309" s="76"/>
      <c r="BB309" s="76"/>
      <c r="BC309" s="76"/>
      <c r="BD309" s="76"/>
      <c r="BE309" s="76"/>
      <c r="BF309" s="76"/>
      <c r="BG309" s="76"/>
      <c r="BH309" s="76"/>
      <c r="BI309" s="76"/>
      <c r="BJ309" s="76"/>
      <c r="BK309" s="76"/>
      <c r="BL309" s="76"/>
      <c r="BM309" s="76"/>
      <c r="BN309" s="76"/>
      <c r="BO309" s="76"/>
      <c r="BP309" s="76"/>
      <c r="BQ309" s="76"/>
      <c r="BR309" s="76"/>
      <c r="BS309" s="76"/>
      <c r="BT309" s="76"/>
      <c r="BU309" s="76"/>
      <c r="BV309" s="76"/>
      <c r="BW309" s="76"/>
      <c r="BX309" s="76"/>
      <c r="BY309" s="76"/>
      <c r="BZ309" s="76"/>
      <c r="CA309" s="76"/>
    </row>
    <row r="310" spans="1:79" s="487" customFormat="1" x14ac:dyDescent="0.25">
      <c r="A310" s="312">
        <v>297</v>
      </c>
      <c r="B310" s="313" t="s">
        <v>935</v>
      </c>
      <c r="C310" s="314" t="s">
        <v>934</v>
      </c>
      <c r="D310" s="315" t="s">
        <v>936</v>
      </c>
      <c r="E310" s="316"/>
      <c r="F310" s="321" t="s">
        <v>243</v>
      </c>
      <c r="G310" s="317">
        <v>359769.47</v>
      </c>
      <c r="H310" s="313"/>
      <c r="I310" s="318"/>
      <c r="J310" s="109" t="s">
        <v>1096</v>
      </c>
      <c r="K310" s="90"/>
      <c r="L310" s="90"/>
      <c r="M310" s="112"/>
      <c r="N310" s="76"/>
      <c r="O310" s="76"/>
      <c r="P310" s="76"/>
      <c r="Q310" s="76"/>
      <c r="R310" s="76"/>
      <c r="S310" s="76"/>
      <c r="T310" s="76"/>
      <c r="U310" s="76"/>
      <c r="V310" s="76"/>
      <c r="W310" s="76"/>
      <c r="X310" s="76"/>
      <c r="Y310" s="76"/>
      <c r="Z310" s="76"/>
      <c r="AA310" s="76"/>
      <c r="AB310" s="76"/>
      <c r="AC310" s="76"/>
      <c r="AD310" s="76"/>
      <c r="AE310" s="76"/>
      <c r="AF310" s="76"/>
      <c r="AG310" s="76"/>
      <c r="AH310" s="76"/>
      <c r="AI310" s="76"/>
      <c r="AJ310" s="76"/>
      <c r="AK310" s="76"/>
      <c r="AL310" s="76"/>
      <c r="AM310" s="76"/>
      <c r="AN310" s="76"/>
      <c r="AO310" s="76"/>
      <c r="AP310" s="76"/>
      <c r="AQ310" s="76"/>
      <c r="AR310" s="76"/>
      <c r="AS310" s="76"/>
      <c r="AT310" s="76"/>
      <c r="AU310" s="76"/>
      <c r="AV310" s="76"/>
      <c r="AW310" s="76"/>
      <c r="AX310" s="76"/>
      <c r="AY310" s="76"/>
      <c r="AZ310" s="76"/>
      <c r="BA310" s="76"/>
      <c r="BB310" s="76"/>
      <c r="BC310" s="76"/>
      <c r="BD310" s="76"/>
      <c r="BE310" s="76"/>
      <c r="BF310" s="76"/>
      <c r="BG310" s="76"/>
      <c r="BH310" s="76"/>
      <c r="BI310" s="76"/>
      <c r="BJ310" s="76"/>
      <c r="BK310" s="76"/>
      <c r="BL310" s="76"/>
      <c r="BM310" s="76"/>
      <c r="BN310" s="76"/>
      <c r="BO310" s="76"/>
      <c r="BP310" s="76"/>
      <c r="BQ310" s="76"/>
      <c r="BR310" s="76"/>
      <c r="BS310" s="76"/>
      <c r="BT310" s="76"/>
      <c r="BU310" s="76"/>
      <c r="BV310" s="76"/>
      <c r="BW310" s="76"/>
      <c r="BX310" s="76"/>
      <c r="BY310" s="76"/>
      <c r="BZ310" s="76"/>
      <c r="CA310" s="76"/>
    </row>
    <row r="311" spans="1:79" s="487" customFormat="1" x14ac:dyDescent="0.25">
      <c r="A311" s="312">
        <v>298</v>
      </c>
      <c r="B311" s="313" t="s">
        <v>1026</v>
      </c>
      <c r="C311" s="314" t="s">
        <v>1027</v>
      </c>
      <c r="D311" s="315" t="s">
        <v>1028</v>
      </c>
      <c r="E311" s="316"/>
      <c r="F311" s="321" t="s">
        <v>243</v>
      </c>
      <c r="G311" s="317">
        <v>724260.12</v>
      </c>
      <c r="H311" s="313"/>
      <c r="I311" s="318"/>
      <c r="J311" s="109" t="s">
        <v>1096</v>
      </c>
      <c r="K311" s="90"/>
      <c r="L311" s="90"/>
      <c r="M311" s="112"/>
      <c r="N311" s="76"/>
      <c r="O311" s="76"/>
      <c r="P311" s="76"/>
      <c r="Q311" s="76"/>
      <c r="R311" s="76"/>
      <c r="S311" s="76"/>
      <c r="T311" s="76"/>
      <c r="U311" s="76"/>
      <c r="V311" s="76"/>
      <c r="W311" s="76"/>
      <c r="X311" s="76"/>
      <c r="Y311" s="76"/>
      <c r="Z311" s="76"/>
      <c r="AA311" s="76"/>
      <c r="AB311" s="76"/>
      <c r="AC311" s="76"/>
      <c r="AD311" s="76"/>
      <c r="AE311" s="76"/>
      <c r="AF311" s="76"/>
      <c r="AG311" s="76"/>
      <c r="AH311" s="76"/>
      <c r="AI311" s="76"/>
      <c r="AJ311" s="76"/>
      <c r="AK311" s="76"/>
      <c r="AL311" s="76"/>
      <c r="AM311" s="76"/>
      <c r="AN311" s="76"/>
      <c r="AO311" s="76"/>
      <c r="AP311" s="76"/>
      <c r="AQ311" s="76"/>
      <c r="AR311" s="76"/>
      <c r="AS311" s="76"/>
      <c r="AT311" s="76"/>
      <c r="AU311" s="76"/>
      <c r="AV311" s="76"/>
      <c r="AW311" s="76"/>
      <c r="AX311" s="76"/>
      <c r="AY311" s="76"/>
      <c r="AZ311" s="76"/>
      <c r="BA311" s="76"/>
      <c r="BB311" s="76"/>
      <c r="BC311" s="76"/>
      <c r="BD311" s="76"/>
      <c r="BE311" s="76"/>
      <c r="BF311" s="76"/>
      <c r="BG311" s="76"/>
      <c r="BH311" s="76"/>
      <c r="BI311" s="76"/>
      <c r="BJ311" s="76"/>
      <c r="BK311" s="76"/>
      <c r="BL311" s="76"/>
      <c r="BM311" s="76"/>
      <c r="BN311" s="76"/>
      <c r="BO311" s="76"/>
      <c r="BP311" s="76"/>
      <c r="BQ311" s="76"/>
      <c r="BR311" s="76"/>
      <c r="BS311" s="76"/>
      <c r="BT311" s="76"/>
      <c r="BU311" s="76"/>
      <c r="BV311" s="76"/>
      <c r="BW311" s="76"/>
      <c r="BX311" s="76"/>
      <c r="BY311" s="76"/>
      <c r="BZ311" s="76"/>
      <c r="CA311" s="76"/>
    </row>
    <row r="312" spans="1:79" s="487" customFormat="1" x14ac:dyDescent="0.25">
      <c r="A312" s="312">
        <v>299</v>
      </c>
      <c r="B312" s="313" t="s">
        <v>1070</v>
      </c>
      <c r="C312" s="314" t="s">
        <v>1058</v>
      </c>
      <c r="D312" s="315" t="s">
        <v>1071</v>
      </c>
      <c r="E312" s="316"/>
      <c r="F312" s="321" t="s">
        <v>243</v>
      </c>
      <c r="G312" s="317">
        <v>1115888.83</v>
      </c>
      <c r="H312" s="313"/>
      <c r="I312" s="318"/>
      <c r="J312" s="109" t="s">
        <v>1096</v>
      </c>
      <c r="K312" s="90"/>
      <c r="L312" s="90"/>
      <c r="M312" s="112"/>
      <c r="N312" s="76"/>
      <c r="O312" s="76"/>
      <c r="P312" s="76"/>
      <c r="Q312" s="76"/>
      <c r="R312" s="76"/>
      <c r="S312" s="76"/>
      <c r="T312" s="76"/>
      <c r="U312" s="76"/>
      <c r="V312" s="76"/>
      <c r="W312" s="76"/>
      <c r="X312" s="76"/>
      <c r="Y312" s="76"/>
      <c r="Z312" s="76"/>
      <c r="AA312" s="76"/>
      <c r="AB312" s="76"/>
      <c r="AC312" s="76"/>
      <c r="AD312" s="76"/>
      <c r="AE312" s="76"/>
      <c r="AF312" s="76"/>
      <c r="AG312" s="76"/>
      <c r="AH312" s="76"/>
      <c r="AI312" s="76"/>
      <c r="AJ312" s="76"/>
      <c r="AK312" s="76"/>
      <c r="AL312" s="76"/>
      <c r="AM312" s="76"/>
      <c r="AN312" s="76"/>
      <c r="AO312" s="76"/>
      <c r="AP312" s="76"/>
      <c r="AQ312" s="76"/>
      <c r="AR312" s="76"/>
      <c r="AS312" s="76"/>
      <c r="AT312" s="76"/>
      <c r="AU312" s="76"/>
      <c r="AV312" s="76"/>
      <c r="AW312" s="76"/>
      <c r="AX312" s="76"/>
      <c r="AY312" s="76"/>
      <c r="AZ312" s="76"/>
      <c r="BA312" s="76"/>
      <c r="BB312" s="76"/>
      <c r="BC312" s="76"/>
      <c r="BD312" s="76"/>
      <c r="BE312" s="76"/>
      <c r="BF312" s="76"/>
      <c r="BG312" s="76"/>
      <c r="BH312" s="76"/>
      <c r="BI312" s="76"/>
      <c r="BJ312" s="76"/>
      <c r="BK312" s="76"/>
      <c r="BL312" s="76"/>
      <c r="BM312" s="76"/>
      <c r="BN312" s="76"/>
      <c r="BO312" s="76"/>
      <c r="BP312" s="76"/>
      <c r="BQ312" s="76"/>
      <c r="BR312" s="76"/>
      <c r="BS312" s="76"/>
      <c r="BT312" s="76"/>
      <c r="BU312" s="76"/>
      <c r="BV312" s="76"/>
      <c r="BW312" s="76"/>
      <c r="BX312" s="76"/>
      <c r="BY312" s="76"/>
      <c r="BZ312" s="76"/>
      <c r="CA312" s="76"/>
    </row>
    <row r="313" spans="1:79" s="487" customFormat="1" x14ac:dyDescent="0.25">
      <c r="A313" s="312">
        <v>300</v>
      </c>
      <c r="B313" s="313" t="s">
        <v>1012</v>
      </c>
      <c r="C313" s="314" t="s">
        <v>1013</v>
      </c>
      <c r="D313" s="315" t="s">
        <v>1014</v>
      </c>
      <c r="E313" s="316"/>
      <c r="F313" s="321" t="s">
        <v>243</v>
      </c>
      <c r="G313" s="317">
        <v>319780.59000000003</v>
      </c>
      <c r="H313" s="313"/>
      <c r="I313" s="318"/>
      <c r="J313" s="109" t="s">
        <v>1096</v>
      </c>
      <c r="K313" s="90"/>
      <c r="L313" s="90"/>
      <c r="M313" s="112"/>
      <c r="N313" s="76"/>
      <c r="O313" s="76"/>
      <c r="P313" s="76"/>
      <c r="Q313" s="76"/>
      <c r="R313" s="76"/>
      <c r="S313" s="76"/>
      <c r="T313" s="76"/>
      <c r="U313" s="76"/>
      <c r="V313" s="76"/>
      <c r="W313" s="76"/>
      <c r="X313" s="76"/>
      <c r="Y313" s="76"/>
      <c r="Z313" s="76"/>
      <c r="AA313" s="76"/>
      <c r="AB313" s="76"/>
      <c r="AC313" s="76"/>
      <c r="AD313" s="76"/>
      <c r="AE313" s="76"/>
      <c r="AF313" s="76"/>
      <c r="AG313" s="76"/>
      <c r="AH313" s="76"/>
      <c r="AI313" s="76"/>
      <c r="AJ313" s="76"/>
      <c r="AK313" s="76"/>
      <c r="AL313" s="76"/>
      <c r="AM313" s="76"/>
      <c r="AN313" s="76"/>
      <c r="AO313" s="76"/>
      <c r="AP313" s="76"/>
      <c r="AQ313" s="76"/>
      <c r="AR313" s="76"/>
      <c r="AS313" s="76"/>
      <c r="AT313" s="76"/>
      <c r="AU313" s="76"/>
      <c r="AV313" s="76"/>
      <c r="AW313" s="76"/>
      <c r="AX313" s="76"/>
      <c r="AY313" s="76"/>
      <c r="AZ313" s="76"/>
      <c r="BA313" s="76"/>
      <c r="BB313" s="76"/>
      <c r="BC313" s="76"/>
      <c r="BD313" s="76"/>
      <c r="BE313" s="76"/>
      <c r="BF313" s="76"/>
      <c r="BG313" s="76"/>
      <c r="BH313" s="76"/>
      <c r="BI313" s="76"/>
      <c r="BJ313" s="76"/>
      <c r="BK313" s="76"/>
      <c r="BL313" s="76"/>
      <c r="BM313" s="76"/>
      <c r="BN313" s="76"/>
      <c r="BO313" s="76"/>
      <c r="BP313" s="76"/>
      <c r="BQ313" s="76"/>
      <c r="BR313" s="76"/>
      <c r="BS313" s="76"/>
      <c r="BT313" s="76"/>
      <c r="BU313" s="76"/>
      <c r="BV313" s="76"/>
      <c r="BW313" s="76"/>
      <c r="BX313" s="76"/>
      <c r="BY313" s="76"/>
      <c r="BZ313" s="76"/>
      <c r="CA313" s="76"/>
    </row>
    <row r="314" spans="1:79" s="487" customFormat="1" x14ac:dyDescent="0.25">
      <c r="A314" s="312">
        <v>301</v>
      </c>
      <c r="B314" s="313" t="s">
        <v>968</v>
      </c>
      <c r="C314" s="314" t="s">
        <v>967</v>
      </c>
      <c r="D314" s="315" t="s">
        <v>969</v>
      </c>
      <c r="E314" s="316"/>
      <c r="F314" s="321" t="s">
        <v>243</v>
      </c>
      <c r="G314" s="317">
        <v>451386.09</v>
      </c>
      <c r="H314" s="313"/>
      <c r="I314" s="318"/>
      <c r="J314" s="109" t="s">
        <v>1096</v>
      </c>
      <c r="K314" s="90"/>
      <c r="L314" s="90"/>
      <c r="M314" s="112"/>
      <c r="N314" s="76"/>
      <c r="O314" s="76"/>
      <c r="P314" s="76"/>
      <c r="Q314" s="76"/>
      <c r="R314" s="76"/>
      <c r="S314" s="76"/>
      <c r="T314" s="76"/>
      <c r="U314" s="76"/>
      <c r="V314" s="76"/>
      <c r="W314" s="76"/>
      <c r="X314" s="76"/>
      <c r="Y314" s="76"/>
      <c r="Z314" s="76"/>
      <c r="AA314" s="76"/>
      <c r="AB314" s="76"/>
      <c r="AC314" s="76"/>
      <c r="AD314" s="76"/>
      <c r="AE314" s="76"/>
      <c r="AF314" s="76"/>
      <c r="AG314" s="76"/>
      <c r="AH314" s="76"/>
      <c r="AI314" s="76"/>
      <c r="AJ314" s="76"/>
      <c r="AK314" s="76"/>
      <c r="AL314" s="76"/>
      <c r="AM314" s="76"/>
      <c r="AN314" s="76"/>
      <c r="AO314" s="76"/>
      <c r="AP314" s="76"/>
      <c r="AQ314" s="76"/>
      <c r="AR314" s="76"/>
      <c r="AS314" s="76"/>
      <c r="AT314" s="76"/>
      <c r="AU314" s="76"/>
      <c r="AV314" s="76"/>
      <c r="AW314" s="76"/>
      <c r="AX314" s="76"/>
      <c r="AY314" s="76"/>
      <c r="AZ314" s="76"/>
      <c r="BA314" s="76"/>
      <c r="BB314" s="76"/>
      <c r="BC314" s="76"/>
      <c r="BD314" s="76"/>
      <c r="BE314" s="76"/>
      <c r="BF314" s="76"/>
      <c r="BG314" s="76"/>
      <c r="BH314" s="76"/>
      <c r="BI314" s="76"/>
      <c r="BJ314" s="76"/>
      <c r="BK314" s="76"/>
      <c r="BL314" s="76"/>
      <c r="BM314" s="76"/>
      <c r="BN314" s="76"/>
      <c r="BO314" s="76"/>
      <c r="BP314" s="76"/>
      <c r="BQ314" s="76"/>
      <c r="BR314" s="76"/>
      <c r="BS314" s="76"/>
      <c r="BT314" s="76"/>
      <c r="BU314" s="76"/>
      <c r="BV314" s="76"/>
      <c r="BW314" s="76"/>
      <c r="BX314" s="76"/>
      <c r="BY314" s="76"/>
      <c r="BZ314" s="76"/>
      <c r="CA314" s="76"/>
    </row>
    <row r="315" spans="1:79" s="487" customFormat="1" x14ac:dyDescent="0.25">
      <c r="A315" s="312">
        <v>302</v>
      </c>
      <c r="B315" s="313" t="s">
        <v>914</v>
      </c>
      <c r="C315" s="314" t="s">
        <v>915</v>
      </c>
      <c r="D315" s="315" t="s">
        <v>916</v>
      </c>
      <c r="E315" s="316"/>
      <c r="F315" s="321" t="s">
        <v>243</v>
      </c>
      <c r="G315" s="317">
        <v>187178.46</v>
      </c>
      <c r="H315" s="313"/>
      <c r="I315" s="318"/>
      <c r="J315" s="109" t="s">
        <v>1096</v>
      </c>
      <c r="K315" s="90"/>
      <c r="L315" s="90"/>
      <c r="M315" s="112"/>
      <c r="N315" s="76"/>
      <c r="O315" s="76"/>
      <c r="P315" s="76"/>
      <c r="Q315" s="76"/>
      <c r="R315" s="76"/>
      <c r="S315" s="76"/>
      <c r="T315" s="76"/>
      <c r="U315" s="76"/>
      <c r="V315" s="76"/>
      <c r="W315" s="76"/>
      <c r="X315" s="76"/>
      <c r="Y315" s="76"/>
      <c r="Z315" s="76"/>
      <c r="AA315" s="76"/>
      <c r="AB315" s="76"/>
      <c r="AC315" s="76"/>
      <c r="AD315" s="76"/>
      <c r="AE315" s="76"/>
      <c r="AF315" s="76"/>
      <c r="AG315" s="76"/>
      <c r="AH315" s="76"/>
      <c r="AI315" s="76"/>
      <c r="AJ315" s="76"/>
      <c r="AK315" s="76"/>
      <c r="AL315" s="76"/>
      <c r="AM315" s="76"/>
      <c r="AN315" s="76"/>
      <c r="AO315" s="76"/>
      <c r="AP315" s="76"/>
      <c r="AQ315" s="76"/>
      <c r="AR315" s="76"/>
      <c r="AS315" s="76"/>
      <c r="AT315" s="76"/>
      <c r="AU315" s="76"/>
      <c r="AV315" s="76"/>
      <c r="AW315" s="76"/>
      <c r="AX315" s="76"/>
      <c r="AY315" s="76"/>
      <c r="AZ315" s="76"/>
      <c r="BA315" s="76"/>
      <c r="BB315" s="76"/>
      <c r="BC315" s="76"/>
      <c r="BD315" s="76"/>
      <c r="BE315" s="76"/>
      <c r="BF315" s="76"/>
      <c r="BG315" s="76"/>
      <c r="BH315" s="76"/>
      <c r="BI315" s="76"/>
      <c r="BJ315" s="76"/>
      <c r="BK315" s="76"/>
      <c r="BL315" s="76"/>
      <c r="BM315" s="76"/>
      <c r="BN315" s="76"/>
      <c r="BO315" s="76"/>
      <c r="BP315" s="76"/>
      <c r="BQ315" s="76"/>
      <c r="BR315" s="76"/>
      <c r="BS315" s="76"/>
      <c r="BT315" s="76"/>
      <c r="BU315" s="76"/>
      <c r="BV315" s="76"/>
      <c r="BW315" s="76"/>
      <c r="BX315" s="76"/>
      <c r="BY315" s="76"/>
      <c r="BZ315" s="76"/>
      <c r="CA315" s="76"/>
    </row>
    <row r="316" spans="1:79" s="487" customFormat="1" x14ac:dyDescent="0.25">
      <c r="A316" s="312">
        <v>303</v>
      </c>
      <c r="B316" s="313" t="s">
        <v>1020</v>
      </c>
      <c r="C316" s="314" t="s">
        <v>1021</v>
      </c>
      <c r="D316" s="315" t="s">
        <v>1022</v>
      </c>
      <c r="E316" s="316"/>
      <c r="F316" s="321" t="s">
        <v>243</v>
      </c>
      <c r="G316" s="317">
        <v>750739.66</v>
      </c>
      <c r="H316" s="313"/>
      <c r="I316" s="318"/>
      <c r="J316" s="109" t="s">
        <v>1096</v>
      </c>
      <c r="K316" s="90"/>
      <c r="L316" s="90"/>
      <c r="M316" s="112"/>
      <c r="N316" s="76"/>
      <c r="O316" s="76"/>
      <c r="P316" s="76"/>
      <c r="Q316" s="76"/>
      <c r="R316" s="76"/>
      <c r="S316" s="76"/>
      <c r="T316" s="76"/>
      <c r="U316" s="76"/>
      <c r="V316" s="76"/>
      <c r="W316" s="76"/>
      <c r="X316" s="76"/>
      <c r="Y316" s="76"/>
      <c r="Z316" s="76"/>
      <c r="AA316" s="76"/>
      <c r="AB316" s="76"/>
      <c r="AC316" s="76"/>
      <c r="AD316" s="76"/>
      <c r="AE316" s="76"/>
      <c r="AF316" s="76"/>
      <c r="AG316" s="76"/>
      <c r="AH316" s="76"/>
      <c r="AI316" s="76"/>
      <c r="AJ316" s="76"/>
      <c r="AK316" s="76"/>
      <c r="AL316" s="76"/>
      <c r="AM316" s="76"/>
      <c r="AN316" s="76"/>
      <c r="AO316" s="76"/>
      <c r="AP316" s="76"/>
      <c r="AQ316" s="76"/>
      <c r="AR316" s="76"/>
      <c r="AS316" s="76"/>
      <c r="AT316" s="76"/>
      <c r="AU316" s="76"/>
      <c r="AV316" s="76"/>
      <c r="AW316" s="76"/>
      <c r="AX316" s="76"/>
      <c r="AY316" s="76"/>
      <c r="AZ316" s="76"/>
      <c r="BA316" s="76"/>
      <c r="BB316" s="76"/>
      <c r="BC316" s="76"/>
      <c r="BD316" s="76"/>
      <c r="BE316" s="76"/>
      <c r="BF316" s="76"/>
      <c r="BG316" s="76"/>
      <c r="BH316" s="76"/>
      <c r="BI316" s="76"/>
      <c r="BJ316" s="76"/>
      <c r="BK316" s="76"/>
      <c r="BL316" s="76"/>
      <c r="BM316" s="76"/>
      <c r="BN316" s="76"/>
      <c r="BO316" s="76"/>
      <c r="BP316" s="76"/>
      <c r="BQ316" s="76"/>
      <c r="BR316" s="76"/>
      <c r="BS316" s="76"/>
      <c r="BT316" s="76"/>
      <c r="BU316" s="76"/>
      <c r="BV316" s="76"/>
      <c r="BW316" s="76"/>
      <c r="BX316" s="76"/>
      <c r="BY316" s="76"/>
      <c r="BZ316" s="76"/>
      <c r="CA316" s="76"/>
    </row>
    <row r="317" spans="1:79" s="487" customFormat="1" x14ac:dyDescent="0.25">
      <c r="A317" s="312">
        <v>304</v>
      </c>
      <c r="B317" s="313" t="s">
        <v>977</v>
      </c>
      <c r="C317" s="314" t="s">
        <v>976</v>
      </c>
      <c r="D317" s="315" t="s">
        <v>978</v>
      </c>
      <c r="E317" s="316"/>
      <c r="F317" s="321" t="s">
        <v>243</v>
      </c>
      <c r="G317" s="317">
        <v>79783.39</v>
      </c>
      <c r="H317" s="313"/>
      <c r="I317" s="318"/>
      <c r="J317" s="109" t="s">
        <v>1096</v>
      </c>
      <c r="K317" s="90"/>
      <c r="L317" s="90"/>
      <c r="M317" s="112"/>
      <c r="N317" s="76"/>
      <c r="O317" s="76"/>
      <c r="P317" s="76"/>
      <c r="Q317" s="76"/>
      <c r="R317" s="76"/>
      <c r="S317" s="76"/>
      <c r="T317" s="76"/>
      <c r="U317" s="76"/>
      <c r="V317" s="76"/>
      <c r="W317" s="76"/>
      <c r="X317" s="76"/>
      <c r="Y317" s="76"/>
      <c r="Z317" s="76"/>
      <c r="AA317" s="76"/>
      <c r="AB317" s="76"/>
      <c r="AC317" s="76"/>
      <c r="AD317" s="76"/>
      <c r="AE317" s="76"/>
      <c r="AF317" s="76"/>
      <c r="AG317" s="76"/>
      <c r="AH317" s="76"/>
      <c r="AI317" s="76"/>
      <c r="AJ317" s="76"/>
      <c r="AK317" s="76"/>
      <c r="AL317" s="76"/>
      <c r="AM317" s="76"/>
      <c r="AN317" s="76"/>
      <c r="AO317" s="76"/>
      <c r="AP317" s="76"/>
      <c r="AQ317" s="76"/>
      <c r="AR317" s="76"/>
      <c r="AS317" s="76"/>
      <c r="AT317" s="76"/>
      <c r="AU317" s="76"/>
      <c r="AV317" s="76"/>
      <c r="AW317" s="76"/>
      <c r="AX317" s="76"/>
      <c r="AY317" s="76"/>
      <c r="AZ317" s="76"/>
      <c r="BA317" s="76"/>
      <c r="BB317" s="76"/>
      <c r="BC317" s="76"/>
      <c r="BD317" s="76"/>
      <c r="BE317" s="76"/>
      <c r="BF317" s="76"/>
      <c r="BG317" s="76"/>
      <c r="BH317" s="76"/>
      <c r="BI317" s="76"/>
      <c r="BJ317" s="76"/>
      <c r="BK317" s="76"/>
      <c r="BL317" s="76"/>
      <c r="BM317" s="76"/>
      <c r="BN317" s="76"/>
      <c r="BO317" s="76"/>
      <c r="BP317" s="76"/>
      <c r="BQ317" s="76"/>
      <c r="BR317" s="76"/>
      <c r="BS317" s="76"/>
      <c r="BT317" s="76"/>
      <c r="BU317" s="76"/>
      <c r="BV317" s="76"/>
      <c r="BW317" s="76"/>
      <c r="BX317" s="76"/>
      <c r="BY317" s="76"/>
      <c r="BZ317" s="76"/>
      <c r="CA317" s="76"/>
    </row>
    <row r="318" spans="1:79" s="487" customFormat="1" x14ac:dyDescent="0.25">
      <c r="A318" s="312">
        <v>305</v>
      </c>
      <c r="B318" s="313" t="s">
        <v>1087</v>
      </c>
      <c r="C318" s="314" t="s">
        <v>1088</v>
      </c>
      <c r="D318" s="315" t="s">
        <v>1089</v>
      </c>
      <c r="E318" s="316"/>
      <c r="F318" s="321" t="s">
        <v>243</v>
      </c>
      <c r="G318" s="317">
        <v>1037054</v>
      </c>
      <c r="H318" s="313"/>
      <c r="I318" s="318"/>
      <c r="J318" s="109" t="s">
        <v>1096</v>
      </c>
      <c r="K318" s="90"/>
      <c r="L318" s="90"/>
      <c r="M318" s="112"/>
      <c r="N318" s="76"/>
      <c r="O318" s="76"/>
      <c r="P318" s="76"/>
      <c r="Q318" s="76"/>
      <c r="R318" s="76"/>
      <c r="S318" s="76"/>
      <c r="T318" s="76"/>
      <c r="U318" s="76"/>
      <c r="V318" s="76"/>
      <c r="W318" s="76"/>
      <c r="X318" s="76"/>
      <c r="Y318" s="76"/>
      <c r="Z318" s="76"/>
      <c r="AA318" s="76"/>
      <c r="AB318" s="76"/>
      <c r="AC318" s="76"/>
      <c r="AD318" s="76"/>
      <c r="AE318" s="76"/>
      <c r="AF318" s="76"/>
      <c r="AG318" s="76"/>
      <c r="AH318" s="76"/>
      <c r="AI318" s="76"/>
      <c r="AJ318" s="76"/>
      <c r="AK318" s="76"/>
      <c r="AL318" s="76"/>
      <c r="AM318" s="76"/>
      <c r="AN318" s="76"/>
      <c r="AO318" s="76"/>
      <c r="AP318" s="76"/>
      <c r="AQ318" s="76"/>
      <c r="AR318" s="76"/>
      <c r="AS318" s="76"/>
      <c r="AT318" s="76"/>
      <c r="AU318" s="76"/>
      <c r="AV318" s="76"/>
      <c r="AW318" s="76"/>
      <c r="AX318" s="76"/>
      <c r="AY318" s="76"/>
      <c r="AZ318" s="76"/>
      <c r="BA318" s="76"/>
      <c r="BB318" s="76"/>
      <c r="BC318" s="76"/>
      <c r="BD318" s="76"/>
      <c r="BE318" s="76"/>
      <c r="BF318" s="76"/>
      <c r="BG318" s="76"/>
      <c r="BH318" s="76"/>
      <c r="BI318" s="76"/>
      <c r="BJ318" s="76"/>
      <c r="BK318" s="76"/>
      <c r="BL318" s="76"/>
      <c r="BM318" s="76"/>
      <c r="BN318" s="76"/>
      <c r="BO318" s="76"/>
      <c r="BP318" s="76"/>
      <c r="BQ318" s="76"/>
      <c r="BR318" s="76"/>
      <c r="BS318" s="76"/>
      <c r="BT318" s="76"/>
      <c r="BU318" s="76"/>
      <c r="BV318" s="76"/>
      <c r="BW318" s="76"/>
      <c r="BX318" s="76"/>
      <c r="BY318" s="76"/>
      <c r="BZ318" s="76"/>
      <c r="CA318" s="76"/>
    </row>
    <row r="319" spans="1:79" s="487" customFormat="1" x14ac:dyDescent="0.25">
      <c r="A319" s="312">
        <v>306</v>
      </c>
      <c r="B319" s="313" t="s">
        <v>1039</v>
      </c>
      <c r="C319" s="314" t="s">
        <v>1038</v>
      </c>
      <c r="D319" s="315" t="s">
        <v>1040</v>
      </c>
      <c r="E319" s="316"/>
      <c r="F319" s="321" t="s">
        <v>243</v>
      </c>
      <c r="G319" s="317">
        <v>63804</v>
      </c>
      <c r="H319" s="313"/>
      <c r="I319" s="318"/>
      <c r="J319" s="109" t="s">
        <v>1096</v>
      </c>
      <c r="K319" s="90"/>
      <c r="L319" s="90"/>
      <c r="M319" s="112"/>
      <c r="N319" s="76"/>
      <c r="O319" s="76"/>
      <c r="P319" s="76"/>
      <c r="Q319" s="76"/>
      <c r="R319" s="76"/>
      <c r="S319" s="76"/>
      <c r="T319" s="76"/>
      <c r="U319" s="76"/>
      <c r="V319" s="76"/>
      <c r="W319" s="76"/>
      <c r="X319" s="76"/>
      <c r="Y319" s="76"/>
      <c r="Z319" s="76"/>
      <c r="AA319" s="76"/>
      <c r="AB319" s="76"/>
      <c r="AC319" s="76"/>
      <c r="AD319" s="76"/>
      <c r="AE319" s="76"/>
      <c r="AF319" s="76"/>
      <c r="AG319" s="76"/>
      <c r="AH319" s="76"/>
      <c r="AI319" s="76"/>
      <c r="AJ319" s="76"/>
      <c r="AK319" s="76"/>
      <c r="AL319" s="76"/>
      <c r="AM319" s="76"/>
      <c r="AN319" s="76"/>
      <c r="AO319" s="76"/>
      <c r="AP319" s="76"/>
      <c r="AQ319" s="76"/>
      <c r="AR319" s="76"/>
      <c r="AS319" s="76"/>
      <c r="AT319" s="76"/>
      <c r="AU319" s="76"/>
      <c r="AV319" s="76"/>
      <c r="AW319" s="76"/>
      <c r="AX319" s="76"/>
      <c r="AY319" s="76"/>
      <c r="AZ319" s="76"/>
      <c r="BA319" s="76"/>
      <c r="BB319" s="76"/>
      <c r="BC319" s="76"/>
      <c r="BD319" s="76"/>
      <c r="BE319" s="76"/>
      <c r="BF319" s="76"/>
      <c r="BG319" s="76"/>
      <c r="BH319" s="76"/>
      <c r="BI319" s="76"/>
      <c r="BJ319" s="76"/>
      <c r="BK319" s="76"/>
      <c r="BL319" s="76"/>
      <c r="BM319" s="76"/>
      <c r="BN319" s="76"/>
      <c r="BO319" s="76"/>
      <c r="BP319" s="76"/>
      <c r="BQ319" s="76"/>
      <c r="BR319" s="76"/>
      <c r="BS319" s="76"/>
      <c r="BT319" s="76"/>
      <c r="BU319" s="76"/>
      <c r="BV319" s="76"/>
      <c r="BW319" s="76"/>
      <c r="BX319" s="76"/>
      <c r="BY319" s="76"/>
      <c r="BZ319" s="76"/>
      <c r="CA319" s="76"/>
    </row>
    <row r="320" spans="1:79" s="487" customFormat="1" x14ac:dyDescent="0.25">
      <c r="A320" s="312">
        <v>307</v>
      </c>
      <c r="B320" s="313" t="s">
        <v>900</v>
      </c>
      <c r="C320" s="314" t="s">
        <v>899</v>
      </c>
      <c r="D320" s="315" t="s">
        <v>901</v>
      </c>
      <c r="E320" s="316"/>
      <c r="F320" s="321" t="s">
        <v>243</v>
      </c>
      <c r="G320" s="317">
        <v>419890.45</v>
      </c>
      <c r="H320" s="313"/>
      <c r="I320" s="318"/>
      <c r="J320" s="109" t="s">
        <v>1096</v>
      </c>
      <c r="K320" s="90"/>
      <c r="L320" s="90"/>
      <c r="M320" s="112"/>
      <c r="N320" s="76"/>
      <c r="O320" s="76"/>
      <c r="P320" s="76"/>
      <c r="Q320" s="76"/>
      <c r="R320" s="76"/>
      <c r="S320" s="76"/>
      <c r="T320" s="76"/>
      <c r="U320" s="76"/>
      <c r="V320" s="76"/>
      <c r="W320" s="76"/>
      <c r="X320" s="76"/>
      <c r="Y320" s="76"/>
      <c r="Z320" s="76"/>
      <c r="AA320" s="76"/>
      <c r="AB320" s="76"/>
      <c r="AC320" s="76"/>
      <c r="AD320" s="76"/>
      <c r="AE320" s="76"/>
      <c r="AF320" s="76"/>
      <c r="AG320" s="76"/>
      <c r="AH320" s="76"/>
      <c r="AI320" s="76"/>
      <c r="AJ320" s="76"/>
      <c r="AK320" s="76"/>
      <c r="AL320" s="76"/>
      <c r="AM320" s="76"/>
      <c r="AN320" s="76"/>
      <c r="AO320" s="76"/>
      <c r="AP320" s="76"/>
      <c r="AQ320" s="76"/>
      <c r="AR320" s="76"/>
      <c r="AS320" s="76"/>
      <c r="AT320" s="76"/>
      <c r="AU320" s="76"/>
      <c r="AV320" s="76"/>
      <c r="AW320" s="76"/>
      <c r="AX320" s="76"/>
      <c r="AY320" s="76"/>
      <c r="AZ320" s="76"/>
      <c r="BA320" s="76"/>
      <c r="BB320" s="76"/>
      <c r="BC320" s="76"/>
      <c r="BD320" s="76"/>
      <c r="BE320" s="76"/>
      <c r="BF320" s="76"/>
      <c r="BG320" s="76"/>
      <c r="BH320" s="76"/>
      <c r="BI320" s="76"/>
      <c r="BJ320" s="76"/>
      <c r="BK320" s="76"/>
      <c r="BL320" s="76"/>
      <c r="BM320" s="76"/>
      <c r="BN320" s="76"/>
      <c r="BO320" s="76"/>
      <c r="BP320" s="76"/>
      <c r="BQ320" s="76"/>
      <c r="BR320" s="76"/>
      <c r="BS320" s="76"/>
      <c r="BT320" s="76"/>
      <c r="BU320" s="76"/>
      <c r="BV320" s="76"/>
      <c r="BW320" s="76"/>
      <c r="BX320" s="76"/>
      <c r="BY320" s="76"/>
      <c r="BZ320" s="76"/>
      <c r="CA320" s="76"/>
    </row>
    <row r="321" spans="1:79" s="487" customFormat="1" x14ac:dyDescent="0.25">
      <c r="A321" s="312">
        <v>308</v>
      </c>
      <c r="B321" s="313" t="s">
        <v>1010</v>
      </c>
      <c r="C321" s="314" t="s">
        <v>1009</v>
      </c>
      <c r="D321" s="315" t="s">
        <v>1011</v>
      </c>
      <c r="E321" s="316"/>
      <c r="F321" s="321" t="s">
        <v>243</v>
      </c>
      <c r="G321" s="317">
        <v>112547.07</v>
      </c>
      <c r="H321" s="313"/>
      <c r="I321" s="318"/>
      <c r="J321" s="109" t="s">
        <v>1096</v>
      </c>
      <c r="K321" s="90"/>
      <c r="L321" s="90"/>
      <c r="M321" s="112"/>
      <c r="N321" s="76"/>
      <c r="O321" s="76"/>
      <c r="P321" s="76"/>
      <c r="Q321" s="76"/>
      <c r="R321" s="76"/>
      <c r="S321" s="76"/>
      <c r="T321" s="76"/>
      <c r="U321" s="76"/>
      <c r="V321" s="76"/>
      <c r="W321" s="76"/>
      <c r="X321" s="76"/>
      <c r="Y321" s="76"/>
      <c r="Z321" s="76"/>
      <c r="AA321" s="76"/>
      <c r="AB321" s="76"/>
      <c r="AC321" s="76"/>
      <c r="AD321" s="76"/>
      <c r="AE321" s="76"/>
      <c r="AF321" s="76"/>
      <c r="AG321" s="76"/>
      <c r="AH321" s="76"/>
      <c r="AI321" s="76"/>
      <c r="AJ321" s="76"/>
      <c r="AK321" s="76"/>
      <c r="AL321" s="76"/>
      <c r="AM321" s="76"/>
      <c r="AN321" s="76"/>
      <c r="AO321" s="76"/>
      <c r="AP321" s="76"/>
      <c r="AQ321" s="76"/>
      <c r="AR321" s="76"/>
      <c r="AS321" s="76"/>
      <c r="AT321" s="76"/>
      <c r="AU321" s="76"/>
      <c r="AV321" s="76"/>
      <c r="AW321" s="76"/>
      <c r="AX321" s="76"/>
      <c r="AY321" s="76"/>
      <c r="AZ321" s="76"/>
      <c r="BA321" s="76"/>
      <c r="BB321" s="76"/>
      <c r="BC321" s="76"/>
      <c r="BD321" s="76"/>
      <c r="BE321" s="76"/>
      <c r="BF321" s="76"/>
      <c r="BG321" s="76"/>
      <c r="BH321" s="76"/>
      <c r="BI321" s="76"/>
      <c r="BJ321" s="76"/>
      <c r="BK321" s="76"/>
      <c r="BL321" s="76"/>
      <c r="BM321" s="76"/>
      <c r="BN321" s="76"/>
      <c r="BO321" s="76"/>
      <c r="BP321" s="76"/>
      <c r="BQ321" s="76"/>
      <c r="BR321" s="76"/>
      <c r="BS321" s="76"/>
      <c r="BT321" s="76"/>
      <c r="BU321" s="76"/>
      <c r="BV321" s="76"/>
      <c r="BW321" s="76"/>
      <c r="BX321" s="76"/>
      <c r="BY321" s="76"/>
      <c r="BZ321" s="76"/>
      <c r="CA321" s="76"/>
    </row>
    <row r="322" spans="1:79" s="487" customFormat="1" x14ac:dyDescent="0.25">
      <c r="A322" s="312">
        <v>309</v>
      </c>
      <c r="B322" s="313" t="s">
        <v>1072</v>
      </c>
      <c r="C322" s="314" t="s">
        <v>1068</v>
      </c>
      <c r="D322" s="315" t="s">
        <v>1069</v>
      </c>
      <c r="E322" s="316"/>
      <c r="F322" s="321" t="s">
        <v>243</v>
      </c>
      <c r="G322" s="317">
        <v>726118.23</v>
      </c>
      <c r="H322" s="313"/>
      <c r="I322" s="318"/>
      <c r="J322" s="109" t="s">
        <v>1096</v>
      </c>
      <c r="K322" s="90"/>
      <c r="L322" s="90"/>
      <c r="M322" s="112"/>
      <c r="N322" s="76"/>
      <c r="O322" s="76"/>
      <c r="P322" s="76"/>
      <c r="Q322" s="76"/>
      <c r="R322" s="76"/>
      <c r="S322" s="76"/>
      <c r="T322" s="76"/>
      <c r="U322" s="76"/>
      <c r="V322" s="76"/>
      <c r="W322" s="76"/>
      <c r="X322" s="76"/>
      <c r="Y322" s="76"/>
      <c r="Z322" s="76"/>
      <c r="AA322" s="76"/>
      <c r="AB322" s="76"/>
      <c r="AC322" s="76"/>
      <c r="AD322" s="76"/>
      <c r="AE322" s="76"/>
      <c r="AF322" s="76"/>
      <c r="AG322" s="76"/>
      <c r="AH322" s="76"/>
      <c r="AI322" s="76"/>
      <c r="AJ322" s="76"/>
      <c r="AK322" s="76"/>
      <c r="AL322" s="76"/>
      <c r="AM322" s="76"/>
      <c r="AN322" s="76"/>
      <c r="AO322" s="76"/>
      <c r="AP322" s="76"/>
      <c r="AQ322" s="76"/>
      <c r="AR322" s="76"/>
      <c r="AS322" s="76"/>
      <c r="AT322" s="76"/>
      <c r="AU322" s="76"/>
      <c r="AV322" s="76"/>
      <c r="AW322" s="76"/>
      <c r="AX322" s="76"/>
      <c r="AY322" s="76"/>
      <c r="AZ322" s="76"/>
      <c r="BA322" s="76"/>
      <c r="BB322" s="76"/>
      <c r="BC322" s="76"/>
      <c r="BD322" s="76"/>
      <c r="BE322" s="76"/>
      <c r="BF322" s="76"/>
      <c r="BG322" s="76"/>
      <c r="BH322" s="76"/>
      <c r="BI322" s="76"/>
      <c r="BJ322" s="76"/>
      <c r="BK322" s="76"/>
      <c r="BL322" s="76"/>
      <c r="BM322" s="76"/>
      <c r="BN322" s="76"/>
      <c r="BO322" s="76"/>
      <c r="BP322" s="76"/>
      <c r="BQ322" s="76"/>
      <c r="BR322" s="76"/>
      <c r="BS322" s="76"/>
      <c r="BT322" s="76"/>
      <c r="BU322" s="76"/>
      <c r="BV322" s="76"/>
      <c r="BW322" s="76"/>
      <c r="BX322" s="76"/>
      <c r="BY322" s="76"/>
      <c r="BZ322" s="76"/>
      <c r="CA322" s="76"/>
    </row>
    <row r="323" spans="1:79" s="487" customFormat="1" x14ac:dyDescent="0.25">
      <c r="A323" s="312">
        <v>310</v>
      </c>
      <c r="B323" s="313" t="s">
        <v>1079</v>
      </c>
      <c r="C323" s="314" t="s">
        <v>1082</v>
      </c>
      <c r="D323" s="315" t="s">
        <v>1083</v>
      </c>
      <c r="E323" s="316"/>
      <c r="F323" s="321" t="s">
        <v>243</v>
      </c>
      <c r="G323" s="317">
        <v>1322220.17</v>
      </c>
      <c r="H323" s="313"/>
      <c r="I323" s="318"/>
      <c r="J323" s="109" t="s">
        <v>1096</v>
      </c>
      <c r="K323" s="90"/>
      <c r="L323" s="90"/>
      <c r="M323" s="112"/>
      <c r="N323" s="76"/>
      <c r="O323" s="76"/>
      <c r="P323" s="76"/>
      <c r="Q323" s="76"/>
      <c r="R323" s="76"/>
      <c r="S323" s="76"/>
      <c r="T323" s="76"/>
      <c r="U323" s="76"/>
      <c r="V323" s="76"/>
      <c r="W323" s="76"/>
      <c r="X323" s="76"/>
      <c r="Y323" s="76"/>
      <c r="Z323" s="76"/>
      <c r="AA323" s="76"/>
      <c r="AB323" s="76"/>
      <c r="AC323" s="76"/>
      <c r="AD323" s="76"/>
      <c r="AE323" s="76"/>
      <c r="AF323" s="76"/>
      <c r="AG323" s="76"/>
      <c r="AH323" s="76"/>
      <c r="AI323" s="76"/>
      <c r="AJ323" s="76"/>
      <c r="AK323" s="76"/>
      <c r="AL323" s="76"/>
      <c r="AM323" s="76"/>
      <c r="AN323" s="76"/>
      <c r="AO323" s="76"/>
      <c r="AP323" s="76"/>
      <c r="AQ323" s="76"/>
      <c r="AR323" s="76"/>
      <c r="AS323" s="76"/>
      <c r="AT323" s="76"/>
      <c r="AU323" s="76"/>
      <c r="AV323" s="76"/>
      <c r="AW323" s="76"/>
      <c r="AX323" s="76"/>
      <c r="AY323" s="76"/>
      <c r="AZ323" s="76"/>
      <c r="BA323" s="76"/>
      <c r="BB323" s="76"/>
      <c r="BC323" s="76"/>
      <c r="BD323" s="76"/>
      <c r="BE323" s="76"/>
      <c r="BF323" s="76"/>
      <c r="BG323" s="76"/>
      <c r="BH323" s="76"/>
      <c r="BI323" s="76"/>
      <c r="BJ323" s="76"/>
      <c r="BK323" s="76"/>
      <c r="BL323" s="76"/>
      <c r="BM323" s="76"/>
      <c r="BN323" s="76"/>
      <c r="BO323" s="76"/>
      <c r="BP323" s="76"/>
      <c r="BQ323" s="76"/>
      <c r="BR323" s="76"/>
      <c r="BS323" s="76"/>
      <c r="BT323" s="76"/>
      <c r="BU323" s="76"/>
      <c r="BV323" s="76"/>
      <c r="BW323" s="76"/>
      <c r="BX323" s="76"/>
      <c r="BY323" s="76"/>
      <c r="BZ323" s="76"/>
      <c r="CA323" s="76"/>
    </row>
    <row r="324" spans="1:79" s="487" customFormat="1" x14ac:dyDescent="0.25">
      <c r="A324" s="312">
        <v>311</v>
      </c>
      <c r="B324" s="313" t="s">
        <v>1091</v>
      </c>
      <c r="C324" s="314" t="s">
        <v>1090</v>
      </c>
      <c r="D324" s="315" t="s">
        <v>1092</v>
      </c>
      <c r="E324" s="316"/>
      <c r="F324" s="321" t="s">
        <v>243</v>
      </c>
      <c r="G324" s="317">
        <v>384997.34</v>
      </c>
      <c r="H324" s="313"/>
      <c r="I324" s="318"/>
      <c r="J324" s="109" t="s">
        <v>1096</v>
      </c>
      <c r="K324" s="90"/>
      <c r="L324" s="90"/>
      <c r="M324" s="112"/>
      <c r="N324" s="76"/>
      <c r="O324" s="76"/>
      <c r="P324" s="76"/>
      <c r="Q324" s="76"/>
      <c r="R324" s="76"/>
      <c r="S324" s="76"/>
      <c r="T324" s="76"/>
      <c r="U324" s="76"/>
      <c r="V324" s="76"/>
      <c r="W324" s="76"/>
      <c r="X324" s="76"/>
      <c r="Y324" s="76"/>
      <c r="Z324" s="76"/>
      <c r="AA324" s="76"/>
      <c r="AB324" s="76"/>
      <c r="AC324" s="76"/>
      <c r="AD324" s="76"/>
      <c r="AE324" s="76"/>
      <c r="AF324" s="76"/>
      <c r="AG324" s="76"/>
      <c r="AH324" s="76"/>
      <c r="AI324" s="76"/>
      <c r="AJ324" s="76"/>
      <c r="AK324" s="76"/>
      <c r="AL324" s="76"/>
      <c r="AM324" s="76"/>
      <c r="AN324" s="76"/>
      <c r="AO324" s="76"/>
      <c r="AP324" s="76"/>
      <c r="AQ324" s="76"/>
      <c r="AR324" s="76"/>
      <c r="AS324" s="76"/>
      <c r="AT324" s="76"/>
      <c r="AU324" s="76"/>
      <c r="AV324" s="76"/>
      <c r="AW324" s="76"/>
      <c r="AX324" s="76"/>
      <c r="AY324" s="76"/>
      <c r="AZ324" s="76"/>
      <c r="BA324" s="76"/>
      <c r="BB324" s="76"/>
      <c r="BC324" s="76"/>
      <c r="BD324" s="76"/>
      <c r="BE324" s="76"/>
      <c r="BF324" s="76"/>
      <c r="BG324" s="76"/>
      <c r="BH324" s="76"/>
      <c r="BI324" s="76"/>
      <c r="BJ324" s="76"/>
      <c r="BK324" s="76"/>
      <c r="BL324" s="76"/>
      <c r="BM324" s="76"/>
      <c r="BN324" s="76"/>
      <c r="BO324" s="76"/>
      <c r="BP324" s="76"/>
      <c r="BQ324" s="76"/>
      <c r="BR324" s="76"/>
      <c r="BS324" s="76"/>
      <c r="BT324" s="76"/>
      <c r="BU324" s="76"/>
      <c r="BV324" s="76"/>
      <c r="BW324" s="76"/>
      <c r="BX324" s="76"/>
      <c r="BY324" s="76"/>
      <c r="BZ324" s="76"/>
      <c r="CA324" s="76"/>
    </row>
    <row r="325" spans="1:79" s="487" customFormat="1" x14ac:dyDescent="0.25">
      <c r="A325" s="312">
        <v>312</v>
      </c>
      <c r="B325" s="313" t="s">
        <v>944</v>
      </c>
      <c r="C325" s="314" t="s">
        <v>943</v>
      </c>
      <c r="D325" s="315" t="s">
        <v>945</v>
      </c>
      <c r="E325" s="316"/>
      <c r="F325" s="321" t="s">
        <v>243</v>
      </c>
      <c r="G325" s="317">
        <v>518594.78</v>
      </c>
      <c r="H325" s="313"/>
      <c r="I325" s="318"/>
      <c r="J325" s="109" t="s">
        <v>1096</v>
      </c>
      <c r="K325" s="90"/>
      <c r="L325" s="90"/>
      <c r="M325" s="112"/>
      <c r="N325" s="76"/>
      <c r="O325" s="76"/>
      <c r="P325" s="76"/>
      <c r="Q325" s="76"/>
      <c r="R325" s="76"/>
      <c r="S325" s="76"/>
      <c r="T325" s="76"/>
      <c r="U325" s="76"/>
      <c r="V325" s="76"/>
      <c r="W325" s="76"/>
      <c r="X325" s="76"/>
      <c r="Y325" s="76"/>
      <c r="Z325" s="76"/>
      <c r="AA325" s="76"/>
      <c r="AB325" s="76"/>
      <c r="AC325" s="76"/>
      <c r="AD325" s="76"/>
      <c r="AE325" s="76"/>
      <c r="AF325" s="76"/>
      <c r="AG325" s="76"/>
      <c r="AH325" s="76"/>
      <c r="AI325" s="76"/>
      <c r="AJ325" s="76"/>
      <c r="AK325" s="76"/>
      <c r="AL325" s="76"/>
      <c r="AM325" s="76"/>
      <c r="AN325" s="76"/>
      <c r="AO325" s="76"/>
      <c r="AP325" s="76"/>
      <c r="AQ325" s="76"/>
      <c r="AR325" s="76"/>
      <c r="AS325" s="76"/>
      <c r="AT325" s="76"/>
      <c r="AU325" s="76"/>
      <c r="AV325" s="76"/>
      <c r="AW325" s="76"/>
      <c r="AX325" s="76"/>
      <c r="AY325" s="76"/>
      <c r="AZ325" s="76"/>
      <c r="BA325" s="76"/>
      <c r="BB325" s="76"/>
      <c r="BC325" s="76"/>
      <c r="BD325" s="76"/>
      <c r="BE325" s="76"/>
      <c r="BF325" s="76"/>
      <c r="BG325" s="76"/>
      <c r="BH325" s="76"/>
      <c r="BI325" s="76"/>
      <c r="BJ325" s="76"/>
      <c r="BK325" s="76"/>
      <c r="BL325" s="76"/>
      <c r="BM325" s="76"/>
      <c r="BN325" s="76"/>
      <c r="BO325" s="76"/>
      <c r="BP325" s="76"/>
      <c r="BQ325" s="76"/>
      <c r="BR325" s="76"/>
      <c r="BS325" s="76"/>
      <c r="BT325" s="76"/>
      <c r="BU325" s="76"/>
      <c r="BV325" s="76"/>
      <c r="BW325" s="76"/>
      <c r="BX325" s="76"/>
      <c r="BY325" s="76"/>
      <c r="BZ325" s="76"/>
      <c r="CA325" s="76"/>
    </row>
    <row r="326" spans="1:79" s="487" customFormat="1" x14ac:dyDescent="0.25">
      <c r="A326" s="312">
        <v>313</v>
      </c>
      <c r="B326" s="313" t="s">
        <v>1033</v>
      </c>
      <c r="C326" s="314" t="s">
        <v>1032</v>
      </c>
      <c r="D326" s="315" t="s">
        <v>1034</v>
      </c>
      <c r="E326" s="316"/>
      <c r="F326" s="321" t="s">
        <v>243</v>
      </c>
      <c r="G326" s="317">
        <v>259902.41</v>
      </c>
      <c r="H326" s="313"/>
      <c r="I326" s="318"/>
      <c r="J326" s="109" t="s">
        <v>1096</v>
      </c>
      <c r="K326" s="90"/>
      <c r="L326" s="90"/>
      <c r="M326" s="112"/>
      <c r="N326" s="76"/>
      <c r="O326" s="76"/>
      <c r="P326" s="76"/>
      <c r="Q326" s="76"/>
      <c r="R326" s="76"/>
      <c r="S326" s="76"/>
      <c r="T326" s="76"/>
      <c r="U326" s="76"/>
      <c r="V326" s="76"/>
      <c r="W326" s="76"/>
      <c r="X326" s="76"/>
      <c r="Y326" s="76"/>
      <c r="Z326" s="76"/>
      <c r="AA326" s="76"/>
      <c r="AB326" s="76"/>
      <c r="AC326" s="76"/>
      <c r="AD326" s="76"/>
      <c r="AE326" s="76"/>
      <c r="AF326" s="76"/>
      <c r="AG326" s="76"/>
      <c r="AH326" s="76"/>
      <c r="AI326" s="76"/>
      <c r="AJ326" s="76"/>
      <c r="AK326" s="76"/>
      <c r="AL326" s="76"/>
      <c r="AM326" s="76"/>
      <c r="AN326" s="76"/>
      <c r="AO326" s="76"/>
      <c r="AP326" s="76"/>
      <c r="AQ326" s="76"/>
      <c r="AR326" s="76"/>
      <c r="AS326" s="76"/>
      <c r="AT326" s="76"/>
      <c r="AU326" s="76"/>
      <c r="AV326" s="76"/>
      <c r="AW326" s="76"/>
      <c r="AX326" s="76"/>
      <c r="AY326" s="76"/>
      <c r="AZ326" s="76"/>
      <c r="BA326" s="76"/>
      <c r="BB326" s="76"/>
      <c r="BC326" s="76"/>
      <c r="BD326" s="76"/>
      <c r="BE326" s="76"/>
      <c r="BF326" s="76"/>
      <c r="BG326" s="76"/>
      <c r="BH326" s="76"/>
      <c r="BI326" s="76"/>
      <c r="BJ326" s="76"/>
      <c r="BK326" s="76"/>
      <c r="BL326" s="76"/>
      <c r="BM326" s="76"/>
      <c r="BN326" s="76"/>
      <c r="BO326" s="76"/>
      <c r="BP326" s="76"/>
      <c r="BQ326" s="76"/>
      <c r="BR326" s="76"/>
      <c r="BS326" s="76"/>
      <c r="BT326" s="76"/>
      <c r="BU326" s="76"/>
      <c r="BV326" s="76"/>
      <c r="BW326" s="76"/>
      <c r="BX326" s="76"/>
      <c r="BY326" s="76"/>
      <c r="BZ326" s="76"/>
      <c r="CA326" s="76"/>
    </row>
    <row r="327" spans="1:79" x14ac:dyDescent="0.25">
      <c r="A327" s="312">
        <v>314</v>
      </c>
      <c r="B327" s="313" t="s">
        <v>974</v>
      </c>
      <c r="C327" s="314" t="s">
        <v>973</v>
      </c>
      <c r="D327" s="315" t="s">
        <v>975</v>
      </c>
      <c r="E327" s="316"/>
      <c r="F327" s="321" t="s">
        <v>243</v>
      </c>
      <c r="G327" s="317">
        <v>434414.64</v>
      </c>
      <c r="H327" s="335"/>
      <c r="I327" s="318"/>
      <c r="J327" s="109" t="s">
        <v>1096</v>
      </c>
    </row>
    <row r="328" spans="1:79" x14ac:dyDescent="0.25">
      <c r="A328" s="312">
        <v>315</v>
      </c>
      <c r="B328" s="313" t="s">
        <v>983</v>
      </c>
      <c r="C328" s="314" t="s">
        <v>982</v>
      </c>
      <c r="D328" s="315" t="s">
        <v>984</v>
      </c>
      <c r="E328" s="316"/>
      <c r="F328" s="321" t="s">
        <v>243</v>
      </c>
      <c r="G328" s="317">
        <v>68334.95</v>
      </c>
      <c r="H328" s="335"/>
      <c r="I328" s="318"/>
      <c r="J328" s="109" t="s">
        <v>1096</v>
      </c>
    </row>
    <row r="329" spans="1:79" x14ac:dyDescent="0.25">
      <c r="A329" s="312">
        <v>316</v>
      </c>
      <c r="B329" s="313" t="s">
        <v>1045</v>
      </c>
      <c r="C329" s="314" t="s">
        <v>1044</v>
      </c>
      <c r="D329" s="315" t="s">
        <v>1046</v>
      </c>
      <c r="E329" s="316"/>
      <c r="F329" s="321" t="s">
        <v>243</v>
      </c>
      <c r="G329" s="317">
        <v>258365.47</v>
      </c>
      <c r="H329" s="335"/>
      <c r="I329" s="318"/>
      <c r="J329" s="109" t="s">
        <v>1096</v>
      </c>
      <c r="K329" s="112"/>
      <c r="L329" s="112"/>
    </row>
    <row r="330" spans="1:79" x14ac:dyDescent="0.25">
      <c r="A330" s="312">
        <v>317</v>
      </c>
      <c r="B330" s="313" t="s">
        <v>1060</v>
      </c>
      <c r="C330" s="314" t="s">
        <v>1059</v>
      </c>
      <c r="D330" s="315" t="s">
        <v>1061</v>
      </c>
      <c r="E330" s="316"/>
      <c r="F330" s="321" t="s">
        <v>243</v>
      </c>
      <c r="G330" s="317">
        <v>850567.77</v>
      </c>
      <c r="H330" s="335"/>
      <c r="I330" s="318"/>
      <c r="J330" s="109" t="s">
        <v>1096</v>
      </c>
      <c r="K330" s="112"/>
      <c r="L330" s="112"/>
    </row>
    <row r="331" spans="1:79" x14ac:dyDescent="0.25">
      <c r="A331" s="312">
        <v>318</v>
      </c>
      <c r="B331" s="313" t="s">
        <v>1048</v>
      </c>
      <c r="C331" s="314" t="s">
        <v>1047</v>
      </c>
      <c r="D331" s="315" t="s">
        <v>1049</v>
      </c>
      <c r="E331" s="316"/>
      <c r="F331" s="321" t="s">
        <v>243</v>
      </c>
      <c r="G331" s="317">
        <v>140433.68</v>
      </c>
      <c r="H331" s="335"/>
      <c r="I331" s="318"/>
      <c r="J331" s="109" t="s">
        <v>1096</v>
      </c>
      <c r="K331" s="112"/>
      <c r="L331" s="112"/>
    </row>
    <row r="332" spans="1:79" ht="22.5" x14ac:dyDescent="0.25">
      <c r="A332" s="312">
        <v>319</v>
      </c>
      <c r="B332" s="313" t="s">
        <v>1074</v>
      </c>
      <c r="C332" s="314" t="s">
        <v>1073</v>
      </c>
      <c r="D332" s="315" t="s">
        <v>1075</v>
      </c>
      <c r="E332" s="316"/>
      <c r="F332" s="321" t="s">
        <v>243</v>
      </c>
      <c r="G332" s="317">
        <v>66654.87</v>
      </c>
      <c r="H332" s="335"/>
      <c r="I332" s="318"/>
      <c r="J332" s="109" t="s">
        <v>1098</v>
      </c>
      <c r="K332" s="112"/>
      <c r="L332" s="112"/>
    </row>
    <row r="333" spans="1:79" x14ac:dyDescent="0.25">
      <c r="A333" s="312">
        <v>320</v>
      </c>
      <c r="B333" s="313" t="s">
        <v>1036</v>
      </c>
      <c r="C333" s="314" t="s">
        <v>1093</v>
      </c>
      <c r="D333" s="315" t="s">
        <v>1037</v>
      </c>
      <c r="E333" s="316"/>
      <c r="F333" s="321" t="s">
        <v>243</v>
      </c>
      <c r="G333" s="317">
        <v>1866307.26</v>
      </c>
      <c r="H333" s="335"/>
      <c r="I333" s="318"/>
      <c r="J333" s="109" t="s">
        <v>1098</v>
      </c>
      <c r="K333" s="112"/>
      <c r="L333" s="112"/>
    </row>
    <row r="334" spans="1:79" x14ac:dyDescent="0.25">
      <c r="A334" s="312">
        <v>321</v>
      </c>
      <c r="B334" s="313" t="s">
        <v>1007</v>
      </c>
      <c r="C334" s="314" t="s">
        <v>1006</v>
      </c>
      <c r="D334" s="315" t="s">
        <v>1008</v>
      </c>
      <c r="E334" s="316"/>
      <c r="F334" s="321" t="s">
        <v>243</v>
      </c>
      <c r="G334" s="317">
        <v>44956.41</v>
      </c>
      <c r="H334" s="335"/>
      <c r="I334" s="318"/>
      <c r="J334" s="109" t="s">
        <v>1098</v>
      </c>
      <c r="K334" s="112"/>
      <c r="L334" s="112"/>
    </row>
    <row r="335" spans="1:79" ht="22.5" x14ac:dyDescent="0.25">
      <c r="A335" s="312">
        <v>322</v>
      </c>
      <c r="B335" s="313" t="s">
        <v>1053</v>
      </c>
      <c r="C335" s="314" t="s">
        <v>1052</v>
      </c>
      <c r="D335" s="315" t="s">
        <v>1054</v>
      </c>
      <c r="E335" s="316"/>
      <c r="F335" s="321" t="s">
        <v>243</v>
      </c>
      <c r="G335" s="317">
        <v>322973.46000000002</v>
      </c>
      <c r="H335" s="335"/>
      <c r="I335" s="318"/>
      <c r="J335" s="109" t="s">
        <v>1098</v>
      </c>
      <c r="K335" s="112"/>
      <c r="L335" s="112"/>
    </row>
    <row r="336" spans="1:79" x14ac:dyDescent="0.25">
      <c r="A336" s="312">
        <v>323</v>
      </c>
      <c r="B336" s="313" t="s">
        <v>1063</v>
      </c>
      <c r="C336" s="314" t="s">
        <v>1062</v>
      </c>
      <c r="D336" s="315" t="s">
        <v>1064</v>
      </c>
      <c r="E336" s="316"/>
      <c r="F336" s="321" t="s">
        <v>243</v>
      </c>
      <c r="G336" s="317">
        <v>59360.81</v>
      </c>
      <c r="H336" s="335"/>
      <c r="I336" s="318"/>
      <c r="J336" s="109" t="s">
        <v>1098</v>
      </c>
      <c r="K336" s="112"/>
      <c r="L336" s="112"/>
    </row>
    <row r="337" spans="1:79" ht="22.5" x14ac:dyDescent="0.25">
      <c r="A337" s="312">
        <v>324</v>
      </c>
      <c r="B337" s="313" t="s">
        <v>898</v>
      </c>
      <c r="C337" s="314" t="s">
        <v>896</v>
      </c>
      <c r="D337" s="315" t="s">
        <v>897</v>
      </c>
      <c r="E337" s="316"/>
      <c r="F337" s="321" t="s">
        <v>243</v>
      </c>
      <c r="G337" s="317">
        <v>1388579.29</v>
      </c>
      <c r="H337" s="335"/>
      <c r="I337" s="318"/>
      <c r="J337" s="109" t="s">
        <v>1098</v>
      </c>
      <c r="K337" s="112"/>
      <c r="L337" s="112"/>
    </row>
    <row r="338" spans="1:79" x14ac:dyDescent="0.25">
      <c r="A338" s="312">
        <v>325</v>
      </c>
      <c r="B338" s="313" t="s">
        <v>907</v>
      </c>
      <c r="C338" s="314" t="s">
        <v>906</v>
      </c>
      <c r="D338" s="315" t="s">
        <v>908</v>
      </c>
      <c r="E338" s="316"/>
      <c r="F338" s="321" t="s">
        <v>243</v>
      </c>
      <c r="G338" s="317">
        <v>1946437.25</v>
      </c>
      <c r="H338" s="335"/>
      <c r="I338" s="318"/>
      <c r="J338" s="109" t="s">
        <v>1098</v>
      </c>
      <c r="K338" s="112"/>
      <c r="L338" s="112"/>
    </row>
    <row r="339" spans="1:79" x14ac:dyDescent="0.25">
      <c r="A339" s="312">
        <v>326</v>
      </c>
      <c r="B339" s="313" t="s">
        <v>921</v>
      </c>
      <c r="C339" s="314" t="s">
        <v>920</v>
      </c>
      <c r="D339" s="315" t="s">
        <v>922</v>
      </c>
      <c r="E339" s="316"/>
      <c r="F339" s="321" t="s">
        <v>243</v>
      </c>
      <c r="G339" s="317">
        <v>408696.38</v>
      </c>
      <c r="H339" s="335"/>
      <c r="I339" s="318"/>
      <c r="J339" s="109" t="s">
        <v>1098</v>
      </c>
      <c r="K339" s="112"/>
      <c r="L339" s="112"/>
    </row>
    <row r="340" spans="1:79" x14ac:dyDescent="0.25">
      <c r="A340" s="312">
        <v>327</v>
      </c>
      <c r="B340" s="313" t="s">
        <v>932</v>
      </c>
      <c r="C340" s="314" t="s">
        <v>931</v>
      </c>
      <c r="D340" s="315" t="s">
        <v>933</v>
      </c>
      <c r="E340" s="316"/>
      <c r="F340" s="321" t="s">
        <v>243</v>
      </c>
      <c r="G340" s="317">
        <v>207176.25</v>
      </c>
      <c r="H340" s="335"/>
      <c r="I340" s="318"/>
      <c r="J340" s="109" t="s">
        <v>1098</v>
      </c>
      <c r="K340" s="112"/>
      <c r="L340" s="112"/>
    </row>
    <row r="341" spans="1:79" x14ac:dyDescent="0.25">
      <c r="A341" s="312">
        <v>328</v>
      </c>
      <c r="B341" s="313" t="s">
        <v>971</v>
      </c>
      <c r="C341" s="314" t="s">
        <v>970</v>
      </c>
      <c r="D341" s="315" t="s">
        <v>972</v>
      </c>
      <c r="E341" s="316"/>
      <c r="F341" s="321" t="s">
        <v>243</v>
      </c>
      <c r="G341" s="317">
        <v>113407.44</v>
      </c>
      <c r="H341" s="335"/>
      <c r="I341" s="318"/>
      <c r="J341" s="109" t="s">
        <v>1098</v>
      </c>
      <c r="K341" s="112"/>
      <c r="L341" s="112"/>
    </row>
    <row r="342" spans="1:79" x14ac:dyDescent="0.25">
      <c r="A342" s="312">
        <v>329</v>
      </c>
      <c r="B342" s="313" t="s">
        <v>953</v>
      </c>
      <c r="C342" s="314" t="s">
        <v>952</v>
      </c>
      <c r="D342" s="315" t="s">
        <v>954</v>
      </c>
      <c r="E342" s="316"/>
      <c r="F342" s="321" t="s">
        <v>243</v>
      </c>
      <c r="G342" s="317">
        <v>74991.570000000007</v>
      </c>
      <c r="H342" s="335"/>
      <c r="I342" s="318"/>
      <c r="J342" s="109" t="s">
        <v>1098</v>
      </c>
      <c r="K342" s="112"/>
      <c r="L342" s="112"/>
    </row>
    <row r="343" spans="1:79" x14ac:dyDescent="0.25">
      <c r="A343" s="312">
        <v>330</v>
      </c>
      <c r="B343" s="313" t="s">
        <v>965</v>
      </c>
      <c r="C343" s="314" t="s">
        <v>964</v>
      </c>
      <c r="D343" s="315" t="s">
        <v>966</v>
      </c>
      <c r="E343" s="316"/>
      <c r="F343" s="321" t="s">
        <v>243</v>
      </c>
      <c r="G343" s="317">
        <v>184523.48</v>
      </c>
      <c r="H343" s="335"/>
      <c r="I343" s="318"/>
      <c r="J343" s="109" t="s">
        <v>1098</v>
      </c>
      <c r="K343" s="112"/>
      <c r="L343" s="112"/>
    </row>
    <row r="344" spans="1:79" x14ac:dyDescent="0.25">
      <c r="A344" s="312">
        <v>331</v>
      </c>
      <c r="B344" s="313" t="s">
        <v>941</v>
      </c>
      <c r="C344" s="314" t="s">
        <v>940</v>
      </c>
      <c r="D344" s="315" t="s">
        <v>942</v>
      </c>
      <c r="E344" s="316"/>
      <c r="F344" s="321" t="s">
        <v>243</v>
      </c>
      <c r="G344" s="317">
        <v>130000</v>
      </c>
      <c r="H344" s="335"/>
      <c r="I344" s="318"/>
      <c r="J344" s="109" t="s">
        <v>1098</v>
      </c>
      <c r="K344" s="112"/>
      <c r="L344" s="112"/>
    </row>
    <row r="345" spans="1:79" ht="22.5" x14ac:dyDescent="0.25">
      <c r="A345" s="312">
        <v>332</v>
      </c>
      <c r="B345" s="313" t="s">
        <v>938</v>
      </c>
      <c r="C345" s="314" t="s">
        <v>937</v>
      </c>
      <c r="D345" s="315" t="s">
        <v>939</v>
      </c>
      <c r="E345" s="316"/>
      <c r="F345" s="321" t="s">
        <v>243</v>
      </c>
      <c r="G345" s="317">
        <v>791942.32</v>
      </c>
      <c r="H345" s="335"/>
      <c r="I345" s="318"/>
      <c r="J345" s="109" t="s">
        <v>1098</v>
      </c>
    </row>
    <row r="346" spans="1:79" x14ac:dyDescent="0.25">
      <c r="A346" s="312">
        <v>333</v>
      </c>
      <c r="B346" s="313" t="s">
        <v>1004</v>
      </c>
      <c r="C346" s="314" t="s">
        <v>1003</v>
      </c>
      <c r="D346" s="315" t="s">
        <v>1005</v>
      </c>
      <c r="E346" s="316"/>
      <c r="F346" s="321" t="s">
        <v>243</v>
      </c>
      <c r="G346" s="317">
        <v>134750.19</v>
      </c>
      <c r="H346" s="335"/>
      <c r="I346" s="318"/>
      <c r="J346" s="109" t="s">
        <v>1098</v>
      </c>
    </row>
    <row r="347" spans="1:79" x14ac:dyDescent="0.25">
      <c r="A347" s="312">
        <v>334</v>
      </c>
      <c r="B347" s="313" t="s">
        <v>1066</v>
      </c>
      <c r="C347" s="314" t="s">
        <v>1065</v>
      </c>
      <c r="D347" s="315" t="s">
        <v>603</v>
      </c>
      <c r="E347" s="316"/>
      <c r="F347" s="321" t="s">
        <v>243</v>
      </c>
      <c r="G347" s="317">
        <v>24112.79</v>
      </c>
      <c r="H347" s="335"/>
      <c r="I347" s="318"/>
      <c r="J347" s="109" t="s">
        <v>1098</v>
      </c>
    </row>
    <row r="348" spans="1:79" s="490" customFormat="1" x14ac:dyDescent="0.25">
      <c r="A348" s="312">
        <v>335</v>
      </c>
      <c r="B348" s="313" t="s">
        <v>1148</v>
      </c>
      <c r="C348" s="314" t="s">
        <v>1145</v>
      </c>
      <c r="D348" s="324" t="s">
        <v>1149</v>
      </c>
      <c r="E348" s="336"/>
      <c r="F348" s="337" t="s">
        <v>187</v>
      </c>
      <c r="G348" s="317">
        <v>440471.92</v>
      </c>
      <c r="H348" s="335"/>
      <c r="I348" s="318"/>
      <c r="J348" s="109" t="s">
        <v>1245</v>
      </c>
      <c r="K348" s="35"/>
      <c r="L348" s="35"/>
      <c r="M348" s="112"/>
      <c r="N348" s="112"/>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c r="BW348" s="77"/>
      <c r="BX348" s="77"/>
      <c r="BY348" s="77"/>
      <c r="BZ348" s="77"/>
      <c r="CA348" s="77"/>
    </row>
    <row r="349" spans="1:79" s="490" customFormat="1" x14ac:dyDescent="0.25">
      <c r="A349" s="312">
        <v>336</v>
      </c>
      <c r="B349" s="338" t="s">
        <v>1150</v>
      </c>
      <c r="C349" s="339" t="s">
        <v>1151</v>
      </c>
      <c r="D349" s="340" t="s">
        <v>1152</v>
      </c>
      <c r="E349" s="336"/>
      <c r="F349" s="337" t="s">
        <v>905</v>
      </c>
      <c r="G349" s="317">
        <v>36191.11</v>
      </c>
      <c r="H349" s="335"/>
      <c r="I349" s="318"/>
      <c r="J349" s="109" t="s">
        <v>1245</v>
      </c>
      <c r="K349" s="35"/>
      <c r="L349" s="35"/>
      <c r="M349" s="112"/>
      <c r="N349" s="112"/>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c r="BW349" s="77"/>
      <c r="BX349" s="77"/>
      <c r="BY349" s="77"/>
      <c r="BZ349" s="77"/>
      <c r="CA349" s="77"/>
    </row>
    <row r="350" spans="1:79" s="487" customFormat="1" x14ac:dyDescent="0.25">
      <c r="A350" s="312">
        <v>337</v>
      </c>
      <c r="B350" s="341" t="s">
        <v>1136</v>
      </c>
      <c r="C350" s="341" t="s">
        <v>1135</v>
      </c>
      <c r="D350" s="341" t="s">
        <v>1137</v>
      </c>
      <c r="E350" s="336"/>
      <c r="F350" s="337" t="s">
        <v>905</v>
      </c>
      <c r="G350" s="317">
        <v>45582.61</v>
      </c>
      <c r="H350" s="335"/>
      <c r="I350" s="318"/>
      <c r="J350" s="109" t="s">
        <v>1245</v>
      </c>
      <c r="K350" s="35"/>
      <c r="L350" s="35"/>
      <c r="M350" s="112"/>
      <c r="N350" s="112"/>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c r="AU350" s="18"/>
      <c r="AV350" s="18"/>
      <c r="AW350" s="18"/>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row>
    <row r="351" spans="1:79" s="487" customFormat="1" x14ac:dyDescent="0.25">
      <c r="A351" s="312">
        <v>338</v>
      </c>
      <c r="B351" s="341" t="s">
        <v>1197</v>
      </c>
      <c r="C351" s="341" t="s">
        <v>1195</v>
      </c>
      <c r="D351" s="341" t="s">
        <v>1196</v>
      </c>
      <c r="E351" s="336"/>
      <c r="F351" s="337" t="s">
        <v>905</v>
      </c>
      <c r="G351" s="317">
        <v>56539.07</v>
      </c>
      <c r="H351" s="335"/>
      <c r="I351" s="318"/>
      <c r="J351" s="109" t="s">
        <v>1245</v>
      </c>
      <c r="K351" s="35"/>
      <c r="L351" s="35"/>
      <c r="M351" s="112"/>
      <c r="N351" s="112"/>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c r="AU351" s="18"/>
      <c r="AV351" s="18"/>
      <c r="AW351" s="18"/>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row>
    <row r="352" spans="1:79" s="487" customFormat="1" x14ac:dyDescent="0.25">
      <c r="A352" s="312">
        <v>339</v>
      </c>
      <c r="B352" s="341" t="s">
        <v>1227</v>
      </c>
      <c r="C352" s="341" t="s">
        <v>1226</v>
      </c>
      <c r="D352" s="341" t="s">
        <v>1228</v>
      </c>
      <c r="E352" s="336"/>
      <c r="F352" s="337" t="s">
        <v>905</v>
      </c>
      <c r="G352" s="317">
        <v>16461.04</v>
      </c>
      <c r="H352" s="342"/>
      <c r="I352" s="318"/>
      <c r="J352" s="109" t="s">
        <v>1245</v>
      </c>
      <c r="K352" s="95"/>
      <c r="L352" s="95"/>
      <c r="M352" s="73"/>
      <c r="N352" s="73"/>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c r="AU352" s="18"/>
      <c r="AV352" s="18"/>
      <c r="AW352" s="18"/>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row>
    <row r="353" spans="1:79" s="487" customFormat="1" x14ac:dyDescent="0.25">
      <c r="A353" s="312">
        <v>340</v>
      </c>
      <c r="B353" s="322" t="s">
        <v>1109</v>
      </c>
      <c r="C353" s="322" t="s">
        <v>1108</v>
      </c>
      <c r="D353" s="322" t="s">
        <v>1110</v>
      </c>
      <c r="E353" s="336"/>
      <c r="F353" s="337" t="s">
        <v>905</v>
      </c>
      <c r="G353" s="317">
        <v>26129.79</v>
      </c>
      <c r="H353" s="342"/>
      <c r="I353" s="318"/>
      <c r="J353" s="109" t="s">
        <v>1245</v>
      </c>
      <c r="K353" s="95"/>
      <c r="L353" s="95"/>
      <c r="M353" s="73"/>
      <c r="N353" s="73"/>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row>
    <row r="354" spans="1:79" s="487" customFormat="1" x14ac:dyDescent="0.25">
      <c r="A354" s="312">
        <v>341</v>
      </c>
      <c r="B354" s="322" t="s">
        <v>1193</v>
      </c>
      <c r="C354" s="322" t="s">
        <v>1192</v>
      </c>
      <c r="D354" s="322" t="s">
        <v>1194</v>
      </c>
      <c r="E354" s="336"/>
      <c r="F354" s="337" t="s">
        <v>905</v>
      </c>
      <c r="G354" s="317">
        <v>44417.61</v>
      </c>
      <c r="H354" s="342"/>
      <c r="I354" s="318"/>
      <c r="J354" s="109" t="s">
        <v>1245</v>
      </c>
      <c r="K354" s="95"/>
      <c r="L354" s="95"/>
      <c r="M354" s="73"/>
      <c r="N354" s="73"/>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row>
    <row r="355" spans="1:79" s="487" customFormat="1" x14ac:dyDescent="0.25">
      <c r="A355" s="312">
        <v>342</v>
      </c>
      <c r="B355" s="322" t="s">
        <v>1107</v>
      </c>
      <c r="C355" s="322" t="s">
        <v>1106</v>
      </c>
      <c r="D355" s="322" t="s">
        <v>500</v>
      </c>
      <c r="E355" s="336"/>
      <c r="F355" s="337" t="s">
        <v>905</v>
      </c>
      <c r="G355" s="317">
        <v>34069.14</v>
      </c>
      <c r="H355" s="342"/>
      <c r="I355" s="318"/>
      <c r="J355" s="109" t="s">
        <v>1245</v>
      </c>
      <c r="K355" s="95"/>
      <c r="L355" s="95"/>
      <c r="M355" s="73"/>
      <c r="N355" s="73"/>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row>
    <row r="356" spans="1:79" s="487" customFormat="1" x14ac:dyDescent="0.25">
      <c r="A356" s="312">
        <v>343</v>
      </c>
      <c r="B356" s="322" t="s">
        <v>1231</v>
      </c>
      <c r="C356" s="322" t="s">
        <v>1230</v>
      </c>
      <c r="D356" s="322" t="s">
        <v>1229</v>
      </c>
      <c r="E356" s="336"/>
      <c r="F356" s="337" t="s">
        <v>905</v>
      </c>
      <c r="G356" s="317">
        <v>34811.15</v>
      </c>
      <c r="H356" s="342"/>
      <c r="I356" s="318"/>
      <c r="J356" s="109" t="s">
        <v>1245</v>
      </c>
      <c r="K356" s="95"/>
      <c r="L356" s="95"/>
      <c r="M356" s="73"/>
      <c r="N356" s="73"/>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row>
    <row r="357" spans="1:79" s="487" customFormat="1" x14ac:dyDescent="0.25">
      <c r="A357" s="312">
        <v>344</v>
      </c>
      <c r="B357" s="322" t="s">
        <v>1215</v>
      </c>
      <c r="C357" s="322" t="s">
        <v>1214</v>
      </c>
      <c r="D357" s="322" t="s">
        <v>1216</v>
      </c>
      <c r="E357" s="336"/>
      <c r="F357" s="337" t="s">
        <v>905</v>
      </c>
      <c r="G357" s="317">
        <v>34821.279999999999</v>
      </c>
      <c r="H357" s="342"/>
      <c r="I357" s="318"/>
      <c r="J357" s="109" t="s">
        <v>1245</v>
      </c>
      <c r="K357" s="95"/>
      <c r="L357" s="95"/>
      <c r="M357" s="73"/>
      <c r="N357" s="73"/>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c r="AU357" s="18"/>
      <c r="AV357" s="18"/>
      <c r="AW357" s="18"/>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row>
    <row r="358" spans="1:79" s="487" customFormat="1" x14ac:dyDescent="0.25">
      <c r="A358" s="312">
        <v>345</v>
      </c>
      <c r="B358" s="322" t="s">
        <v>1234</v>
      </c>
      <c r="C358" s="322" t="s">
        <v>1232</v>
      </c>
      <c r="D358" s="322" t="s">
        <v>1233</v>
      </c>
      <c r="E358" s="336"/>
      <c r="F358" s="337" t="s">
        <v>905</v>
      </c>
      <c r="G358" s="317">
        <v>52204.43</v>
      </c>
      <c r="H358" s="342"/>
      <c r="I358" s="318"/>
      <c r="J358" s="109" t="s">
        <v>1245</v>
      </c>
      <c r="K358" s="95"/>
      <c r="L358" s="95"/>
      <c r="M358" s="73"/>
      <c r="N358" s="73"/>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row>
    <row r="359" spans="1:79" s="487" customFormat="1" x14ac:dyDescent="0.25">
      <c r="A359" s="312">
        <v>346</v>
      </c>
      <c r="B359" s="322" t="s">
        <v>1188</v>
      </c>
      <c r="C359" s="322" t="s">
        <v>1186</v>
      </c>
      <c r="D359" s="322" t="s">
        <v>1187</v>
      </c>
      <c r="E359" s="336"/>
      <c r="F359" s="337" t="s">
        <v>905</v>
      </c>
      <c r="G359" s="317">
        <v>31794.94</v>
      </c>
      <c r="H359" s="342"/>
      <c r="I359" s="318"/>
      <c r="J359" s="109" t="s">
        <v>1245</v>
      </c>
      <c r="K359" s="95"/>
      <c r="L359" s="95"/>
      <c r="M359" s="73"/>
      <c r="N359" s="73"/>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row>
    <row r="360" spans="1:79" s="487" customFormat="1" x14ac:dyDescent="0.25">
      <c r="A360" s="312">
        <v>347</v>
      </c>
      <c r="B360" s="322" t="s">
        <v>1138</v>
      </c>
      <c r="C360" s="322" t="s">
        <v>1139</v>
      </c>
      <c r="D360" s="322" t="s">
        <v>1140</v>
      </c>
      <c r="E360" s="336"/>
      <c r="F360" s="337" t="s">
        <v>905</v>
      </c>
      <c r="G360" s="317">
        <v>29966.3</v>
      </c>
      <c r="H360" s="342"/>
      <c r="I360" s="318"/>
      <c r="J360" s="109" t="s">
        <v>1245</v>
      </c>
      <c r="K360" s="95"/>
      <c r="L360" s="95"/>
      <c r="M360" s="73"/>
      <c r="N360" s="73"/>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row>
    <row r="361" spans="1:79" s="487" customFormat="1" x14ac:dyDescent="0.25">
      <c r="A361" s="312">
        <v>348</v>
      </c>
      <c r="B361" s="322" t="s">
        <v>1170</v>
      </c>
      <c r="C361" s="322" t="s">
        <v>1169</v>
      </c>
      <c r="D361" s="322" t="s">
        <v>1171</v>
      </c>
      <c r="E361" s="336"/>
      <c r="F361" s="337" t="s">
        <v>905</v>
      </c>
      <c r="G361" s="317">
        <v>19617.25</v>
      </c>
      <c r="H361" s="342"/>
      <c r="I361" s="318"/>
      <c r="J361" s="109" t="s">
        <v>1245</v>
      </c>
      <c r="K361" s="95"/>
      <c r="L361" s="95"/>
      <c r="M361" s="73"/>
      <c r="N361" s="73"/>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row>
    <row r="362" spans="1:79" s="490" customFormat="1" x14ac:dyDescent="0.25">
      <c r="A362" s="312">
        <v>349</v>
      </c>
      <c r="B362" s="313" t="s">
        <v>1103</v>
      </c>
      <c r="C362" s="314" t="s">
        <v>1104</v>
      </c>
      <c r="D362" s="324" t="s">
        <v>1105</v>
      </c>
      <c r="E362" s="343"/>
      <c r="F362" s="337" t="s">
        <v>905</v>
      </c>
      <c r="G362" s="317">
        <v>9479.7800000000007</v>
      </c>
      <c r="H362" s="344"/>
      <c r="I362" s="318"/>
      <c r="J362" s="109" t="s">
        <v>1245</v>
      </c>
      <c r="K362" s="95"/>
      <c r="L362" s="95"/>
      <c r="M362" s="73"/>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c r="BW362" s="77"/>
      <c r="BX362" s="77"/>
      <c r="BY362" s="77"/>
      <c r="BZ362" s="77"/>
      <c r="CA362" s="77"/>
    </row>
    <row r="363" spans="1:79" s="490" customFormat="1" x14ac:dyDescent="0.25">
      <c r="A363" s="312">
        <v>350</v>
      </c>
      <c r="B363" s="313" t="s">
        <v>1122</v>
      </c>
      <c r="C363" s="314" t="s">
        <v>1121</v>
      </c>
      <c r="D363" s="324" t="s">
        <v>1123</v>
      </c>
      <c r="E363" s="343"/>
      <c r="F363" s="337" t="s">
        <v>905</v>
      </c>
      <c r="G363" s="317">
        <v>24679.67</v>
      </c>
      <c r="H363" s="333"/>
      <c r="I363" s="318"/>
      <c r="J363" s="109" t="s">
        <v>1245</v>
      </c>
      <c r="K363" s="95"/>
      <c r="L363" s="95"/>
      <c r="M363" s="73"/>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c r="BW363" s="77"/>
      <c r="BX363" s="77"/>
      <c r="BY363" s="77"/>
      <c r="BZ363" s="77"/>
      <c r="CA363" s="77"/>
    </row>
    <row r="364" spans="1:79" s="490" customFormat="1" x14ac:dyDescent="0.25">
      <c r="A364" s="312">
        <v>351</v>
      </c>
      <c r="B364" s="313" t="s">
        <v>1127</v>
      </c>
      <c r="C364" s="314" t="s">
        <v>83</v>
      </c>
      <c r="D364" s="324" t="s">
        <v>1128</v>
      </c>
      <c r="E364" s="343"/>
      <c r="F364" s="337" t="s">
        <v>905</v>
      </c>
      <c r="G364" s="317">
        <v>8693.99</v>
      </c>
      <c r="H364" s="333"/>
      <c r="I364" s="318"/>
      <c r="J364" s="109" t="s">
        <v>1245</v>
      </c>
      <c r="K364" s="95"/>
      <c r="L364" s="95"/>
      <c r="M364" s="73"/>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c r="BW364" s="77"/>
      <c r="BX364" s="77"/>
      <c r="BY364" s="77"/>
      <c r="BZ364" s="77"/>
      <c r="CA364" s="77"/>
    </row>
    <row r="365" spans="1:79" s="490" customFormat="1" x14ac:dyDescent="0.25">
      <c r="A365" s="312">
        <v>352</v>
      </c>
      <c r="B365" s="313" t="s">
        <v>1181</v>
      </c>
      <c r="C365" s="314" t="s">
        <v>1180</v>
      </c>
      <c r="D365" s="324" t="s">
        <v>1182</v>
      </c>
      <c r="E365" s="336"/>
      <c r="F365" s="337" t="s">
        <v>243</v>
      </c>
      <c r="G365" s="317">
        <v>40348.22</v>
      </c>
      <c r="H365" s="333"/>
      <c r="I365" s="318"/>
      <c r="J365" s="109" t="s">
        <v>1245</v>
      </c>
      <c r="K365" s="95"/>
      <c r="L365" s="95"/>
      <c r="M365" s="73"/>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c r="BW365" s="77"/>
      <c r="BX365" s="77"/>
      <c r="BY365" s="77"/>
      <c r="BZ365" s="77"/>
      <c r="CA365" s="77"/>
    </row>
    <row r="366" spans="1:79" s="490" customFormat="1" x14ac:dyDescent="0.25">
      <c r="A366" s="312">
        <v>353</v>
      </c>
      <c r="B366" s="313" t="s">
        <v>1125</v>
      </c>
      <c r="C366" s="314" t="s">
        <v>1124</v>
      </c>
      <c r="D366" s="324" t="s">
        <v>1126</v>
      </c>
      <c r="E366" s="336"/>
      <c r="F366" s="337" t="s">
        <v>243</v>
      </c>
      <c r="G366" s="317">
        <v>173984.07</v>
      </c>
      <c r="H366" s="333"/>
      <c r="I366" s="318"/>
      <c r="J366" s="109" t="s">
        <v>1245</v>
      </c>
      <c r="K366" s="95"/>
      <c r="L366" s="95"/>
      <c r="M366" s="73"/>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c r="BW366" s="77"/>
      <c r="BX366" s="77"/>
      <c r="BY366" s="77"/>
      <c r="BZ366" s="77"/>
      <c r="CA366" s="77"/>
    </row>
    <row r="367" spans="1:79" s="490" customFormat="1" x14ac:dyDescent="0.25">
      <c r="A367" s="312">
        <v>354</v>
      </c>
      <c r="B367" s="313" t="s">
        <v>1221</v>
      </c>
      <c r="C367" s="314" t="s">
        <v>1220</v>
      </c>
      <c r="D367" s="324" t="s">
        <v>1222</v>
      </c>
      <c r="E367" s="336"/>
      <c r="F367" s="337" t="s">
        <v>243</v>
      </c>
      <c r="G367" s="317">
        <v>711808.8</v>
      </c>
      <c r="H367" s="333"/>
      <c r="I367" s="318"/>
      <c r="J367" s="109" t="s">
        <v>1245</v>
      </c>
      <c r="K367" s="95"/>
      <c r="L367" s="95"/>
      <c r="M367" s="73"/>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c r="BW367" s="77"/>
      <c r="BX367" s="77"/>
      <c r="BY367" s="77"/>
      <c r="BZ367" s="77"/>
      <c r="CA367" s="77"/>
    </row>
    <row r="368" spans="1:79" s="490" customFormat="1" x14ac:dyDescent="0.25">
      <c r="A368" s="312">
        <v>355</v>
      </c>
      <c r="B368" s="313" t="s">
        <v>1218</v>
      </c>
      <c r="C368" s="314" t="s">
        <v>1217</v>
      </c>
      <c r="D368" s="324" t="s">
        <v>1219</v>
      </c>
      <c r="E368" s="336"/>
      <c r="F368" s="337" t="s">
        <v>243</v>
      </c>
      <c r="G368" s="317">
        <v>3570708.41</v>
      </c>
      <c r="H368" s="333"/>
      <c r="I368" s="318"/>
      <c r="J368" s="109" t="s">
        <v>1245</v>
      </c>
      <c r="K368" s="95"/>
      <c r="L368" s="95"/>
      <c r="M368" s="73"/>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c r="BW368" s="77"/>
      <c r="BX368" s="77"/>
      <c r="BY368" s="77"/>
      <c r="BZ368" s="77"/>
      <c r="CA368" s="77"/>
    </row>
    <row r="369" spans="1:79" s="490" customFormat="1" x14ac:dyDescent="0.25">
      <c r="A369" s="312">
        <v>356</v>
      </c>
      <c r="B369" s="313" t="s">
        <v>1133</v>
      </c>
      <c r="C369" s="314" t="s">
        <v>1132</v>
      </c>
      <c r="D369" s="314" t="s">
        <v>1134</v>
      </c>
      <c r="E369" s="336"/>
      <c r="F369" s="337" t="s">
        <v>243</v>
      </c>
      <c r="G369" s="317">
        <v>529384.66</v>
      </c>
      <c r="H369" s="333"/>
      <c r="I369" s="318"/>
      <c r="J369" s="109" t="s">
        <v>1245</v>
      </c>
      <c r="K369" s="95"/>
      <c r="L369" s="95"/>
      <c r="M369" s="73"/>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c r="BW369" s="77"/>
      <c r="BX369" s="77"/>
      <c r="BY369" s="77"/>
      <c r="BZ369" s="77"/>
      <c r="CA369" s="77"/>
    </row>
    <row r="370" spans="1:79" s="487" customFormat="1" x14ac:dyDescent="0.25">
      <c r="A370" s="312">
        <v>357</v>
      </c>
      <c r="B370" s="345" t="s">
        <v>1112</v>
      </c>
      <c r="C370" s="322" t="s">
        <v>1111</v>
      </c>
      <c r="D370" s="329" t="s">
        <v>1113</v>
      </c>
      <c r="E370" s="336"/>
      <c r="F370" s="337" t="s">
        <v>243</v>
      </c>
      <c r="G370" s="317">
        <v>117541.7</v>
      </c>
      <c r="H370" s="333"/>
      <c r="I370" s="318"/>
      <c r="J370" s="109" t="s">
        <v>1245</v>
      </c>
      <c r="K370" s="95"/>
      <c r="L370" s="95"/>
      <c r="M370" s="73"/>
      <c r="N370" s="18"/>
      <c r="O370" s="77"/>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row>
    <row r="371" spans="1:79" s="487" customFormat="1" x14ac:dyDescent="0.25">
      <c r="A371" s="312">
        <v>358</v>
      </c>
      <c r="B371" s="345" t="s">
        <v>1175</v>
      </c>
      <c r="C371" s="322" t="s">
        <v>1174</v>
      </c>
      <c r="D371" s="329" t="s">
        <v>1176</v>
      </c>
      <c r="E371" s="336"/>
      <c r="F371" s="337" t="s">
        <v>243</v>
      </c>
      <c r="G371" s="317">
        <v>935900.25</v>
      </c>
      <c r="H371" s="333"/>
      <c r="I371" s="318"/>
      <c r="J371" s="109" t="s">
        <v>1245</v>
      </c>
      <c r="K371" s="95"/>
      <c r="L371" s="95"/>
      <c r="M371" s="73"/>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row>
    <row r="372" spans="1:79" s="487" customFormat="1" x14ac:dyDescent="0.25">
      <c r="A372" s="312">
        <v>359</v>
      </c>
      <c r="B372" s="345" t="s">
        <v>1173</v>
      </c>
      <c r="C372" s="322" t="s">
        <v>1172</v>
      </c>
      <c r="D372" s="329" t="s">
        <v>1244</v>
      </c>
      <c r="E372" s="336"/>
      <c r="F372" s="337" t="s">
        <v>243</v>
      </c>
      <c r="G372" s="317">
        <v>138944.82</v>
      </c>
      <c r="H372" s="333"/>
      <c r="I372" s="318"/>
      <c r="J372" s="109" t="s">
        <v>1245</v>
      </c>
      <c r="K372" s="95"/>
      <c r="L372" s="95"/>
      <c r="M372" s="73"/>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row>
    <row r="373" spans="1:79" s="487" customFormat="1" x14ac:dyDescent="0.25">
      <c r="A373" s="312">
        <v>360</v>
      </c>
      <c r="B373" s="345" t="s">
        <v>1178</v>
      </c>
      <c r="C373" s="322" t="s">
        <v>1177</v>
      </c>
      <c r="D373" s="329" t="s">
        <v>1179</v>
      </c>
      <c r="E373" s="336"/>
      <c r="F373" s="337" t="s">
        <v>243</v>
      </c>
      <c r="G373" s="317">
        <v>142828.24</v>
      </c>
      <c r="H373" s="333"/>
      <c r="I373" s="318"/>
      <c r="J373" s="109" t="s">
        <v>1418</v>
      </c>
      <c r="K373" s="95"/>
      <c r="L373" s="95"/>
      <c r="M373" s="73"/>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row>
    <row r="374" spans="1:79" s="487" customFormat="1" x14ac:dyDescent="0.25">
      <c r="A374" s="312">
        <v>361</v>
      </c>
      <c r="B374" s="345" t="s">
        <v>1146</v>
      </c>
      <c r="C374" s="322" t="s">
        <v>1144</v>
      </c>
      <c r="D374" s="329" t="s">
        <v>1147</v>
      </c>
      <c r="E374" s="336"/>
      <c r="F374" s="337" t="s">
        <v>243</v>
      </c>
      <c r="G374" s="317">
        <v>586907.65</v>
      </c>
      <c r="H374" s="333"/>
      <c r="I374" s="318"/>
      <c r="J374" s="109" t="s">
        <v>1418</v>
      </c>
      <c r="K374" s="95"/>
      <c r="L374" s="95"/>
      <c r="M374" s="73"/>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row>
    <row r="375" spans="1:79" s="487" customFormat="1" x14ac:dyDescent="0.25">
      <c r="A375" s="312">
        <v>362</v>
      </c>
      <c r="B375" s="322" t="s">
        <v>1130</v>
      </c>
      <c r="C375" s="322" t="s">
        <v>1129</v>
      </c>
      <c r="D375" s="329" t="s">
        <v>1131</v>
      </c>
      <c r="E375" s="336"/>
      <c r="F375" s="337" t="s">
        <v>243</v>
      </c>
      <c r="G375" s="317">
        <v>202035.36</v>
      </c>
      <c r="H375" s="333"/>
      <c r="I375" s="318"/>
      <c r="J375" s="109" t="s">
        <v>1418</v>
      </c>
      <c r="K375" s="95"/>
      <c r="L375" s="95"/>
      <c r="M375" s="73"/>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row>
    <row r="376" spans="1:79" s="490" customFormat="1" x14ac:dyDescent="0.25">
      <c r="A376" s="312">
        <v>363</v>
      </c>
      <c r="B376" s="313" t="s">
        <v>1115</v>
      </c>
      <c r="C376" s="314" t="s">
        <v>1114</v>
      </c>
      <c r="D376" s="314" t="s">
        <v>1116</v>
      </c>
      <c r="E376" s="336"/>
      <c r="F376" s="337" t="s">
        <v>243</v>
      </c>
      <c r="G376" s="317">
        <v>2157128.67</v>
      </c>
      <c r="H376" s="333"/>
      <c r="I376" s="318"/>
      <c r="J376" s="109" t="s">
        <v>1418</v>
      </c>
      <c r="K376" s="95"/>
      <c r="L376" s="95"/>
      <c r="M376" s="73"/>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c r="BW376" s="77"/>
      <c r="BX376" s="77"/>
      <c r="BY376" s="77"/>
      <c r="BZ376" s="77"/>
      <c r="CA376" s="77"/>
    </row>
    <row r="377" spans="1:79" s="490" customFormat="1" x14ac:dyDescent="0.25">
      <c r="A377" s="312">
        <v>364</v>
      </c>
      <c r="B377" s="313" t="s">
        <v>1225</v>
      </c>
      <c r="C377" s="314" t="s">
        <v>1223</v>
      </c>
      <c r="D377" s="314" t="s">
        <v>1224</v>
      </c>
      <c r="E377" s="336"/>
      <c r="F377" s="337" t="s">
        <v>243</v>
      </c>
      <c r="G377" s="317">
        <v>275108.46999999997</v>
      </c>
      <c r="H377" s="333"/>
      <c r="I377" s="318"/>
      <c r="J377" s="109" t="s">
        <v>1418</v>
      </c>
      <c r="K377" s="95"/>
      <c r="L377" s="95"/>
      <c r="M377" s="73"/>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c r="BW377" s="77"/>
      <c r="BX377" s="77"/>
      <c r="BY377" s="77"/>
      <c r="BZ377" s="77"/>
      <c r="CA377" s="77"/>
    </row>
    <row r="378" spans="1:79" s="490" customFormat="1" x14ac:dyDescent="0.25">
      <c r="A378" s="312">
        <v>365</v>
      </c>
      <c r="B378" s="313" t="s">
        <v>1184</v>
      </c>
      <c r="C378" s="314" t="s">
        <v>1183</v>
      </c>
      <c r="D378" s="314" t="s">
        <v>1185</v>
      </c>
      <c r="E378" s="336"/>
      <c r="F378" s="337" t="s">
        <v>243</v>
      </c>
      <c r="G378" s="317">
        <v>78475.31</v>
      </c>
      <c r="H378" s="333"/>
      <c r="I378" s="318"/>
      <c r="J378" s="109" t="s">
        <v>1418</v>
      </c>
      <c r="K378" s="95"/>
      <c r="L378" s="95"/>
      <c r="M378" s="73"/>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c r="BW378" s="77"/>
      <c r="BX378" s="77"/>
      <c r="BY378" s="77"/>
      <c r="BZ378" s="77"/>
      <c r="CA378" s="77"/>
    </row>
    <row r="379" spans="1:79" s="490" customFormat="1" x14ac:dyDescent="0.25">
      <c r="A379" s="312">
        <v>366</v>
      </c>
      <c r="B379" s="313" t="s">
        <v>1162</v>
      </c>
      <c r="C379" s="314" t="s">
        <v>1161</v>
      </c>
      <c r="D379" s="324" t="s">
        <v>972</v>
      </c>
      <c r="E379" s="336"/>
      <c r="F379" s="337" t="s">
        <v>243</v>
      </c>
      <c r="G379" s="317">
        <v>504730.73</v>
      </c>
      <c r="H379" s="333"/>
      <c r="I379" s="318"/>
      <c r="J379" s="109" t="s">
        <v>1418</v>
      </c>
      <c r="K379" s="95"/>
      <c r="L379" s="95"/>
      <c r="M379" s="73"/>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c r="BW379" s="77"/>
      <c r="BX379" s="77"/>
      <c r="BY379" s="77"/>
      <c r="BZ379" s="77"/>
      <c r="CA379" s="77"/>
    </row>
    <row r="380" spans="1:79" s="490" customFormat="1" x14ac:dyDescent="0.25">
      <c r="A380" s="312">
        <v>367</v>
      </c>
      <c r="B380" s="313" t="s">
        <v>1159</v>
      </c>
      <c r="C380" s="314" t="s">
        <v>1158</v>
      </c>
      <c r="D380" s="324" t="s">
        <v>1160</v>
      </c>
      <c r="E380" s="336"/>
      <c r="F380" s="337" t="s">
        <v>243</v>
      </c>
      <c r="G380" s="317">
        <v>461343.75</v>
      </c>
      <c r="H380" s="333"/>
      <c r="I380" s="318"/>
      <c r="J380" s="109" t="s">
        <v>1418</v>
      </c>
      <c r="K380" s="95"/>
      <c r="L380" s="95"/>
      <c r="M380" s="73"/>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c r="BW380" s="77"/>
      <c r="BX380" s="77"/>
      <c r="BY380" s="77"/>
      <c r="BZ380" s="77"/>
      <c r="CA380" s="77"/>
    </row>
    <row r="381" spans="1:79" s="490" customFormat="1" x14ac:dyDescent="0.25">
      <c r="A381" s="312">
        <v>368</v>
      </c>
      <c r="B381" s="313" t="s">
        <v>1191</v>
      </c>
      <c r="C381" s="314" t="s">
        <v>1189</v>
      </c>
      <c r="D381" s="324" t="s">
        <v>1190</v>
      </c>
      <c r="E381" s="336"/>
      <c r="F381" s="337" t="s">
        <v>243</v>
      </c>
      <c r="G381" s="317">
        <v>147247.48000000001</v>
      </c>
      <c r="H381" s="333"/>
      <c r="I381" s="318"/>
      <c r="J381" s="109" t="s">
        <v>1418</v>
      </c>
      <c r="K381" s="95"/>
      <c r="L381" s="95"/>
      <c r="M381" s="73"/>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c r="BW381" s="77"/>
      <c r="BX381" s="77"/>
      <c r="BY381" s="77"/>
      <c r="BZ381" s="77"/>
      <c r="CA381" s="77"/>
    </row>
    <row r="382" spans="1:79" s="490" customFormat="1" x14ac:dyDescent="0.25">
      <c r="A382" s="312">
        <v>369</v>
      </c>
      <c r="B382" s="313" t="s">
        <v>1237</v>
      </c>
      <c r="C382" s="314" t="s">
        <v>1235</v>
      </c>
      <c r="D382" s="324" t="s">
        <v>1236</v>
      </c>
      <c r="E382" s="336"/>
      <c r="F382" s="337" t="s">
        <v>243</v>
      </c>
      <c r="G382" s="317">
        <v>83933.06</v>
      </c>
      <c r="H382" s="333"/>
      <c r="I382" s="318"/>
      <c r="J382" s="109" t="s">
        <v>1418</v>
      </c>
      <c r="K382" s="95"/>
      <c r="L382" s="95"/>
      <c r="M382" s="73"/>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c r="BW382" s="77"/>
      <c r="BX382" s="77"/>
      <c r="BY382" s="77"/>
      <c r="BZ382" s="77"/>
      <c r="CA382" s="77"/>
    </row>
    <row r="383" spans="1:79" s="490" customFormat="1" x14ac:dyDescent="0.25">
      <c r="A383" s="312">
        <v>370</v>
      </c>
      <c r="B383" s="313" t="s">
        <v>1240</v>
      </c>
      <c r="C383" s="314" t="s">
        <v>1238</v>
      </c>
      <c r="D383" s="324" t="s">
        <v>1239</v>
      </c>
      <c r="E383" s="336"/>
      <c r="F383" s="337" t="s">
        <v>243</v>
      </c>
      <c r="G383" s="317">
        <v>130939.38</v>
      </c>
      <c r="H383" s="333"/>
      <c r="I383" s="318"/>
      <c r="J383" s="109" t="s">
        <v>1418</v>
      </c>
      <c r="K383" s="95"/>
      <c r="L383" s="95"/>
      <c r="M383" s="73"/>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c r="BW383" s="77"/>
      <c r="BX383" s="77"/>
      <c r="BY383" s="77"/>
      <c r="BZ383" s="77"/>
      <c r="CA383" s="77"/>
    </row>
    <row r="384" spans="1:79" s="490" customFormat="1" x14ac:dyDescent="0.25">
      <c r="A384" s="312">
        <v>371</v>
      </c>
      <c r="B384" s="313" t="s">
        <v>1167</v>
      </c>
      <c r="C384" s="314" t="s">
        <v>1166</v>
      </c>
      <c r="D384" s="324" t="s">
        <v>1168</v>
      </c>
      <c r="E384" s="336"/>
      <c r="F384" s="337" t="s">
        <v>243</v>
      </c>
      <c r="G384" s="317">
        <v>362059.01</v>
      </c>
      <c r="H384" s="333"/>
      <c r="I384" s="318"/>
      <c r="J384" s="109" t="s">
        <v>1418</v>
      </c>
      <c r="K384" s="95"/>
      <c r="L384" s="95"/>
      <c r="M384" s="73"/>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c r="BW384" s="77"/>
      <c r="BX384" s="77"/>
      <c r="BY384" s="77"/>
      <c r="BZ384" s="77"/>
      <c r="CA384" s="77"/>
    </row>
    <row r="385" spans="1:79" s="490" customFormat="1" x14ac:dyDescent="0.25">
      <c r="A385" s="312">
        <v>372</v>
      </c>
      <c r="B385" s="313" t="s">
        <v>1164</v>
      </c>
      <c r="C385" s="314" t="s">
        <v>1163</v>
      </c>
      <c r="D385" s="324" t="s">
        <v>1165</v>
      </c>
      <c r="E385" s="336"/>
      <c r="F385" s="337" t="s">
        <v>243</v>
      </c>
      <c r="G385" s="317">
        <v>195544.59</v>
      </c>
      <c r="H385" s="333"/>
      <c r="I385" s="318"/>
      <c r="J385" s="109" t="s">
        <v>1418</v>
      </c>
      <c r="K385" s="95"/>
      <c r="L385" s="95"/>
      <c r="M385" s="73"/>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c r="BW385" s="77"/>
      <c r="BX385" s="77"/>
      <c r="BY385" s="77"/>
      <c r="BZ385" s="77"/>
      <c r="CA385" s="77"/>
    </row>
    <row r="386" spans="1:79" s="487" customFormat="1" x14ac:dyDescent="0.25">
      <c r="A386" s="312">
        <v>373</v>
      </c>
      <c r="B386" s="322" t="s">
        <v>1142</v>
      </c>
      <c r="C386" s="322" t="s">
        <v>1141</v>
      </c>
      <c r="D386" s="322" t="s">
        <v>1143</v>
      </c>
      <c r="E386" s="336"/>
      <c r="F386" s="337" t="s">
        <v>243</v>
      </c>
      <c r="G386" s="317">
        <v>93208.9</v>
      </c>
      <c r="H386" s="333"/>
      <c r="I386" s="318"/>
      <c r="J386" s="109" t="s">
        <v>1418</v>
      </c>
      <c r="K386" s="95"/>
      <c r="L386" s="95"/>
      <c r="M386" s="73"/>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row>
    <row r="387" spans="1:79" s="487" customFormat="1" x14ac:dyDescent="0.25">
      <c r="A387" s="312">
        <v>374</v>
      </c>
      <c r="B387" s="322" t="s">
        <v>1154</v>
      </c>
      <c r="C387" s="322" t="s">
        <v>1153</v>
      </c>
      <c r="D387" s="322" t="s">
        <v>972</v>
      </c>
      <c r="E387" s="336"/>
      <c r="F387" s="337" t="s">
        <v>243</v>
      </c>
      <c r="G387" s="317">
        <v>1145896.52</v>
      </c>
      <c r="H387" s="333"/>
      <c r="I387" s="318"/>
      <c r="J387" s="109" t="s">
        <v>1418</v>
      </c>
      <c r="K387" s="95"/>
      <c r="L387" s="95"/>
      <c r="M387" s="73"/>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row>
    <row r="388" spans="1:79" s="487" customFormat="1" x14ac:dyDescent="0.25">
      <c r="A388" s="312">
        <v>375</v>
      </c>
      <c r="B388" s="322" t="s">
        <v>1243</v>
      </c>
      <c r="C388" s="322" t="s">
        <v>1241</v>
      </c>
      <c r="D388" s="322" t="s">
        <v>1242</v>
      </c>
      <c r="E388" s="336"/>
      <c r="F388" s="337" t="s">
        <v>243</v>
      </c>
      <c r="G388" s="317">
        <v>85023.77</v>
      </c>
      <c r="H388" s="333"/>
      <c r="I388" s="318"/>
      <c r="J388" s="109" t="s">
        <v>1418</v>
      </c>
      <c r="K388" s="95"/>
      <c r="L388" s="95"/>
      <c r="M388" s="73"/>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row>
    <row r="389" spans="1:79" s="490" customFormat="1" x14ac:dyDescent="0.25">
      <c r="A389" s="312">
        <v>376</v>
      </c>
      <c r="B389" s="313" t="s">
        <v>1156</v>
      </c>
      <c r="C389" s="314" t="s">
        <v>1155</v>
      </c>
      <c r="D389" s="314" t="s">
        <v>1157</v>
      </c>
      <c r="E389" s="336"/>
      <c r="F389" s="337" t="s">
        <v>243</v>
      </c>
      <c r="G389" s="317">
        <v>1002770.61</v>
      </c>
      <c r="H389" s="333"/>
      <c r="I389" s="318"/>
      <c r="J389" s="109" t="s">
        <v>1418</v>
      </c>
      <c r="K389" s="95"/>
      <c r="L389" s="95"/>
      <c r="M389" s="73"/>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c r="BW389" s="77"/>
      <c r="BX389" s="77"/>
      <c r="BY389" s="77"/>
      <c r="BZ389" s="77"/>
      <c r="CA389" s="77"/>
    </row>
    <row r="390" spans="1:79" s="490" customFormat="1" x14ac:dyDescent="0.25">
      <c r="A390" s="312">
        <v>377</v>
      </c>
      <c r="B390" s="313" t="s">
        <v>1101</v>
      </c>
      <c r="C390" s="314" t="s">
        <v>1100</v>
      </c>
      <c r="D390" s="324" t="s">
        <v>1102</v>
      </c>
      <c r="E390" s="322"/>
      <c r="F390" s="337" t="s">
        <v>243</v>
      </c>
      <c r="G390" s="317">
        <v>53393.87</v>
      </c>
      <c r="H390" s="344"/>
      <c r="I390" s="318"/>
      <c r="J390" s="109" t="s">
        <v>1418</v>
      </c>
      <c r="K390" s="95"/>
      <c r="L390" s="95"/>
      <c r="M390" s="73"/>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c r="BW390" s="77"/>
      <c r="BX390" s="77"/>
      <c r="BY390" s="77"/>
      <c r="BZ390" s="77"/>
      <c r="CA390" s="77"/>
    </row>
    <row r="391" spans="1:79" s="490" customFormat="1" ht="22.5" x14ac:dyDescent="0.25">
      <c r="A391" s="312">
        <v>378</v>
      </c>
      <c r="B391" s="313" t="s">
        <v>1118</v>
      </c>
      <c r="C391" s="314" t="s">
        <v>1119</v>
      </c>
      <c r="D391" s="324" t="s">
        <v>1120</v>
      </c>
      <c r="E391" s="322"/>
      <c r="F391" s="337" t="s">
        <v>243</v>
      </c>
      <c r="G391" s="317">
        <v>1344188.13</v>
      </c>
      <c r="H391" s="344"/>
      <c r="I391" s="318"/>
      <c r="J391" s="109" t="s">
        <v>1418</v>
      </c>
      <c r="K391" s="95"/>
      <c r="L391" s="95"/>
      <c r="M391" s="73"/>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c r="BW391" s="77"/>
      <c r="BX391" s="77"/>
      <c r="BY391" s="77"/>
      <c r="BZ391" s="77"/>
      <c r="CA391" s="77"/>
    </row>
    <row r="392" spans="1:79" s="490" customFormat="1" x14ac:dyDescent="0.25">
      <c r="A392" s="312">
        <v>379</v>
      </c>
      <c r="B392" s="313" t="s">
        <v>1259</v>
      </c>
      <c r="C392" s="314" t="s">
        <v>1258</v>
      </c>
      <c r="D392" s="314" t="s">
        <v>1260</v>
      </c>
      <c r="E392" s="336"/>
      <c r="F392" s="337" t="s">
        <v>187</v>
      </c>
      <c r="G392" s="317">
        <v>83000</v>
      </c>
      <c r="H392" s="333"/>
      <c r="I392" s="318"/>
      <c r="J392" s="109" t="s">
        <v>1343</v>
      </c>
      <c r="K392" s="95"/>
      <c r="L392" s="95"/>
      <c r="M392" s="73"/>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c r="BW392" s="77"/>
      <c r="BX392" s="77"/>
      <c r="BY392" s="77"/>
      <c r="BZ392" s="77"/>
      <c r="CA392" s="77"/>
    </row>
    <row r="393" spans="1:79" s="487" customFormat="1" x14ac:dyDescent="0.25">
      <c r="A393" s="312">
        <v>380</v>
      </c>
      <c r="B393" s="345" t="s">
        <v>1291</v>
      </c>
      <c r="C393" s="322" t="s">
        <v>1290</v>
      </c>
      <c r="D393" s="329" t="s">
        <v>1292</v>
      </c>
      <c r="E393" s="336"/>
      <c r="F393" s="337" t="s">
        <v>187</v>
      </c>
      <c r="G393" s="317">
        <v>329369.21999999997</v>
      </c>
      <c r="H393" s="333"/>
      <c r="I393" s="318"/>
      <c r="J393" s="109" t="s">
        <v>1343</v>
      </c>
      <c r="K393" s="95"/>
      <c r="L393" s="95"/>
      <c r="M393" s="73"/>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row>
    <row r="394" spans="1:79" s="487" customFormat="1" x14ac:dyDescent="0.25">
      <c r="A394" s="312">
        <v>381</v>
      </c>
      <c r="B394" s="345" t="s">
        <v>1279</v>
      </c>
      <c r="C394" s="322" t="s">
        <v>1278</v>
      </c>
      <c r="D394" s="329" t="s">
        <v>1280</v>
      </c>
      <c r="E394" s="336"/>
      <c r="F394" s="337" t="s">
        <v>187</v>
      </c>
      <c r="G394" s="317">
        <v>112703.61</v>
      </c>
      <c r="H394" s="333"/>
      <c r="I394" s="318"/>
      <c r="J394" s="109" t="s">
        <v>1343</v>
      </c>
      <c r="K394" s="95"/>
      <c r="L394" s="95"/>
      <c r="M394" s="73"/>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row>
    <row r="395" spans="1:79" s="487" customFormat="1" x14ac:dyDescent="0.25">
      <c r="A395" s="312">
        <v>382</v>
      </c>
      <c r="B395" s="341" t="s">
        <v>1323</v>
      </c>
      <c r="C395" s="341" t="s">
        <v>778</v>
      </c>
      <c r="D395" s="341" t="s">
        <v>779</v>
      </c>
      <c r="E395" s="336"/>
      <c r="F395" s="341" t="s">
        <v>1299</v>
      </c>
      <c r="G395" s="317">
        <v>17629.86</v>
      </c>
      <c r="H395" s="346"/>
      <c r="I395" s="347"/>
      <c r="J395" s="109" t="s">
        <v>1343</v>
      </c>
      <c r="K395" s="95"/>
      <c r="L395" s="95"/>
      <c r="M395" s="73"/>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row>
    <row r="396" spans="1:79" s="487" customFormat="1" x14ac:dyDescent="0.25">
      <c r="A396" s="312">
        <v>383</v>
      </c>
      <c r="B396" s="341" t="s">
        <v>1304</v>
      </c>
      <c r="C396" s="341" t="s">
        <v>1303</v>
      </c>
      <c r="D396" s="341" t="s">
        <v>1305</v>
      </c>
      <c r="E396" s="336"/>
      <c r="F396" s="337" t="s">
        <v>905</v>
      </c>
      <c r="G396" s="317">
        <v>52047.35</v>
      </c>
      <c r="H396" s="346"/>
      <c r="I396" s="347"/>
      <c r="J396" s="109" t="s">
        <v>1343</v>
      </c>
      <c r="K396" s="95"/>
      <c r="L396" s="95"/>
      <c r="M396" s="73"/>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row>
    <row r="397" spans="1:79" s="487" customFormat="1" x14ac:dyDescent="0.25">
      <c r="A397" s="312">
        <v>384</v>
      </c>
      <c r="B397" s="322" t="s">
        <v>1269</v>
      </c>
      <c r="C397" s="322" t="s">
        <v>1270</v>
      </c>
      <c r="D397" s="322" t="s">
        <v>1271</v>
      </c>
      <c r="E397" s="336"/>
      <c r="F397" s="337" t="s">
        <v>905</v>
      </c>
      <c r="G397" s="317">
        <v>34785.660000000003</v>
      </c>
      <c r="H397" s="333"/>
      <c r="I397" s="318"/>
      <c r="J397" s="109" t="s">
        <v>1343</v>
      </c>
      <c r="K397" s="95"/>
      <c r="L397" s="95"/>
      <c r="M397" s="73"/>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row>
    <row r="398" spans="1:79" s="487" customFormat="1" x14ac:dyDescent="0.25">
      <c r="A398" s="312">
        <v>385</v>
      </c>
      <c r="B398" s="322" t="s">
        <v>1324</v>
      </c>
      <c r="C398" s="322" t="s">
        <v>809</v>
      </c>
      <c r="D398" s="322" t="s">
        <v>810</v>
      </c>
      <c r="E398" s="336"/>
      <c r="F398" s="337" t="s">
        <v>1299</v>
      </c>
      <c r="G398" s="317">
        <v>31544.639999999999</v>
      </c>
      <c r="H398" s="333"/>
      <c r="I398" s="318"/>
      <c r="J398" s="109" t="s">
        <v>1343</v>
      </c>
      <c r="K398" s="95"/>
      <c r="L398" s="95"/>
      <c r="M398" s="73"/>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row>
    <row r="399" spans="1:79" s="487" customFormat="1" x14ac:dyDescent="0.25">
      <c r="A399" s="312">
        <v>386</v>
      </c>
      <c r="B399" s="322" t="s">
        <v>1301</v>
      </c>
      <c r="C399" s="322" t="s">
        <v>1300</v>
      </c>
      <c r="D399" s="322" t="s">
        <v>1302</v>
      </c>
      <c r="E399" s="336"/>
      <c r="F399" s="337" t="s">
        <v>1299</v>
      </c>
      <c r="G399" s="317">
        <v>26568.97</v>
      </c>
      <c r="H399" s="333"/>
      <c r="I399" s="318"/>
      <c r="J399" s="109" t="s">
        <v>1343</v>
      </c>
      <c r="K399" s="95"/>
      <c r="L399" s="95"/>
      <c r="M399" s="73"/>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row>
    <row r="400" spans="1:79" s="487" customFormat="1" x14ac:dyDescent="0.25">
      <c r="A400" s="312">
        <v>387</v>
      </c>
      <c r="B400" s="322" t="s">
        <v>1256</v>
      </c>
      <c r="C400" s="322" t="s">
        <v>1255</v>
      </c>
      <c r="D400" s="322" t="s">
        <v>1257</v>
      </c>
      <c r="E400" s="336"/>
      <c r="F400" s="337" t="s">
        <v>905</v>
      </c>
      <c r="G400" s="317">
        <v>19408.310000000001</v>
      </c>
      <c r="H400" s="333"/>
      <c r="I400" s="318"/>
      <c r="J400" s="109" t="s">
        <v>1343</v>
      </c>
      <c r="K400" s="95"/>
      <c r="L400" s="95"/>
      <c r="M400" s="73"/>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row>
    <row r="401" spans="1:79" s="487" customFormat="1" x14ac:dyDescent="0.25">
      <c r="A401" s="312">
        <v>388</v>
      </c>
      <c r="B401" s="322" t="s">
        <v>1297</v>
      </c>
      <c r="C401" s="322" t="s">
        <v>1296</v>
      </c>
      <c r="D401" s="322" t="s">
        <v>1298</v>
      </c>
      <c r="E401" s="336"/>
      <c r="F401" s="337" t="s">
        <v>1299</v>
      </c>
      <c r="G401" s="317">
        <v>22831.73</v>
      </c>
      <c r="H401" s="333"/>
      <c r="I401" s="318"/>
      <c r="J401" s="109" t="s">
        <v>1343</v>
      </c>
      <c r="K401" s="95"/>
      <c r="L401" s="95"/>
      <c r="M401" s="73"/>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row>
    <row r="402" spans="1:79" s="491" customFormat="1" x14ac:dyDescent="0.25">
      <c r="A402" s="312">
        <v>389</v>
      </c>
      <c r="B402" s="322" t="s">
        <v>1294</v>
      </c>
      <c r="C402" s="322" t="s">
        <v>1293</v>
      </c>
      <c r="D402" s="322" t="s">
        <v>1295</v>
      </c>
      <c r="E402" s="336"/>
      <c r="F402" s="337" t="s">
        <v>1338</v>
      </c>
      <c r="G402" s="317">
        <v>696977.72</v>
      </c>
      <c r="H402" s="348"/>
      <c r="I402" s="318"/>
      <c r="J402" s="109" t="s">
        <v>1343</v>
      </c>
      <c r="K402" s="95"/>
      <c r="L402" s="95"/>
      <c r="M402" s="73"/>
      <c r="N402" s="128"/>
      <c r="O402" s="128"/>
      <c r="P402" s="128"/>
      <c r="Q402" s="128"/>
      <c r="R402" s="128"/>
      <c r="S402" s="128"/>
      <c r="T402" s="128"/>
      <c r="U402" s="128"/>
      <c r="V402" s="128"/>
      <c r="W402" s="128"/>
      <c r="X402" s="128"/>
      <c r="Y402" s="128"/>
      <c r="Z402" s="128"/>
      <c r="AA402" s="128"/>
      <c r="AB402" s="128"/>
      <c r="AC402" s="128"/>
      <c r="AD402" s="128"/>
      <c r="AE402" s="128"/>
      <c r="AF402" s="128"/>
      <c r="AG402" s="128"/>
      <c r="AH402" s="128"/>
      <c r="AI402" s="128"/>
      <c r="AJ402" s="128"/>
      <c r="AK402" s="128"/>
      <c r="AL402" s="128"/>
      <c r="AM402" s="128"/>
      <c r="AN402" s="128"/>
      <c r="AO402" s="128"/>
      <c r="AP402" s="128"/>
      <c r="AQ402" s="128"/>
      <c r="AR402" s="128"/>
      <c r="AS402" s="128"/>
      <c r="AT402" s="128"/>
      <c r="AU402" s="128"/>
      <c r="AV402" s="128"/>
      <c r="AW402" s="128"/>
      <c r="AX402" s="128"/>
      <c r="AY402" s="128"/>
      <c r="AZ402" s="128"/>
      <c r="BA402" s="128"/>
      <c r="BB402" s="128"/>
      <c r="BC402" s="128"/>
      <c r="BD402" s="128"/>
      <c r="BE402" s="128"/>
      <c r="BF402" s="128"/>
      <c r="BG402" s="128"/>
      <c r="BH402" s="128"/>
      <c r="BI402" s="128"/>
      <c r="BJ402" s="128"/>
      <c r="BK402" s="128"/>
      <c r="BL402" s="128"/>
      <c r="BM402" s="128"/>
      <c r="BN402" s="128"/>
      <c r="BO402" s="128"/>
      <c r="BP402" s="128"/>
      <c r="BQ402" s="128"/>
      <c r="BR402" s="128"/>
      <c r="BS402" s="128"/>
      <c r="BT402" s="128"/>
      <c r="BU402" s="128"/>
      <c r="BV402" s="128"/>
      <c r="BW402" s="128"/>
      <c r="BX402" s="128"/>
      <c r="BY402" s="128"/>
      <c r="BZ402" s="128"/>
      <c r="CA402" s="128"/>
    </row>
    <row r="403" spans="1:79" s="487" customFormat="1" x14ac:dyDescent="0.25">
      <c r="A403" s="312">
        <v>390</v>
      </c>
      <c r="B403" s="322" t="s">
        <v>1333</v>
      </c>
      <c r="C403" s="322" t="s">
        <v>1332</v>
      </c>
      <c r="D403" s="322" t="s">
        <v>1334</v>
      </c>
      <c r="E403" s="336"/>
      <c r="F403" s="337" t="s">
        <v>243</v>
      </c>
      <c r="G403" s="317">
        <v>123277.6</v>
      </c>
      <c r="H403" s="333"/>
      <c r="I403" s="318"/>
      <c r="J403" s="109" t="s">
        <v>1343</v>
      </c>
      <c r="K403" s="95"/>
      <c r="L403" s="95"/>
      <c r="M403" s="73"/>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row>
    <row r="404" spans="1:79" s="487" customFormat="1" x14ac:dyDescent="0.25">
      <c r="A404" s="312">
        <v>391</v>
      </c>
      <c r="B404" s="322" t="s">
        <v>1266</v>
      </c>
      <c r="C404" s="322" t="s">
        <v>1265</v>
      </c>
      <c r="D404" s="329" t="s">
        <v>1267</v>
      </c>
      <c r="E404" s="336"/>
      <c r="F404" s="337" t="s">
        <v>243</v>
      </c>
      <c r="G404" s="317">
        <v>245156.62</v>
      </c>
      <c r="H404" s="333"/>
      <c r="I404" s="318"/>
      <c r="J404" s="109" t="s">
        <v>1343</v>
      </c>
      <c r="K404" s="95"/>
      <c r="L404" s="95"/>
      <c r="M404" s="73"/>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row>
    <row r="405" spans="1:79" s="487" customFormat="1" x14ac:dyDescent="0.25">
      <c r="A405" s="312">
        <v>392</v>
      </c>
      <c r="B405" s="322" t="s">
        <v>1318</v>
      </c>
      <c r="C405" s="322" t="s">
        <v>1317</v>
      </c>
      <c r="D405" s="322" t="s">
        <v>1319</v>
      </c>
      <c r="E405" s="336"/>
      <c r="F405" s="337" t="s">
        <v>243</v>
      </c>
      <c r="G405" s="317">
        <v>68126.7</v>
      </c>
      <c r="H405" s="333"/>
      <c r="I405" s="318"/>
      <c r="J405" s="109" t="s">
        <v>1343</v>
      </c>
      <c r="K405" s="95"/>
      <c r="L405" s="95"/>
      <c r="M405" s="73"/>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row>
    <row r="406" spans="1:79" s="490" customFormat="1" x14ac:dyDescent="0.25">
      <c r="A406" s="312">
        <v>393</v>
      </c>
      <c r="B406" s="313" t="s">
        <v>1285</v>
      </c>
      <c r="C406" s="314" t="s">
        <v>1284</v>
      </c>
      <c r="D406" s="324" t="s">
        <v>1286</v>
      </c>
      <c r="E406" s="336"/>
      <c r="F406" s="337" t="s">
        <v>243</v>
      </c>
      <c r="G406" s="317">
        <v>144772.29999999999</v>
      </c>
      <c r="H406" s="333"/>
      <c r="I406" s="318"/>
      <c r="J406" s="109" t="s">
        <v>1343</v>
      </c>
      <c r="K406" s="95"/>
      <c r="L406" s="95"/>
      <c r="M406" s="73"/>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c r="BW406" s="77"/>
      <c r="BX406" s="77"/>
      <c r="BY406" s="77"/>
      <c r="BZ406" s="77"/>
      <c r="CA406" s="77"/>
    </row>
    <row r="407" spans="1:79" s="490" customFormat="1" x14ac:dyDescent="0.25">
      <c r="A407" s="312">
        <v>394</v>
      </c>
      <c r="B407" s="313" t="s">
        <v>1262</v>
      </c>
      <c r="C407" s="314" t="s">
        <v>1263</v>
      </c>
      <c r="D407" s="324" t="s">
        <v>1264</v>
      </c>
      <c r="E407" s="336"/>
      <c r="F407" s="337" t="s">
        <v>243</v>
      </c>
      <c r="G407" s="317">
        <v>60226.39</v>
      </c>
      <c r="H407" s="333"/>
      <c r="I407" s="318"/>
      <c r="J407" s="109" t="s">
        <v>1343</v>
      </c>
      <c r="K407" s="95"/>
      <c r="L407" s="95"/>
      <c r="M407" s="73"/>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c r="BW407" s="77"/>
      <c r="BX407" s="77"/>
      <c r="BY407" s="77"/>
      <c r="BZ407" s="77"/>
      <c r="CA407" s="77"/>
    </row>
    <row r="408" spans="1:79" s="487" customFormat="1" x14ac:dyDescent="0.25">
      <c r="A408" s="312">
        <v>395</v>
      </c>
      <c r="B408" s="322" t="s">
        <v>1248</v>
      </c>
      <c r="C408" s="322" t="s">
        <v>1246</v>
      </c>
      <c r="D408" s="329" t="s">
        <v>1247</v>
      </c>
      <c r="E408" s="336"/>
      <c r="F408" s="337" t="s">
        <v>243</v>
      </c>
      <c r="G408" s="317">
        <v>82514.399999999994</v>
      </c>
      <c r="H408" s="333"/>
      <c r="I408" s="318"/>
      <c r="J408" s="109" t="s">
        <v>1343</v>
      </c>
      <c r="K408" s="95"/>
      <c r="L408" s="95"/>
      <c r="M408" s="73"/>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row>
    <row r="409" spans="1:79" s="487" customFormat="1" ht="22.5" x14ac:dyDescent="0.25">
      <c r="A409" s="312">
        <v>396</v>
      </c>
      <c r="B409" s="322" t="s">
        <v>1250</v>
      </c>
      <c r="C409" s="322" t="s">
        <v>1251</v>
      </c>
      <c r="D409" s="329" t="s">
        <v>1419</v>
      </c>
      <c r="E409" s="336"/>
      <c r="F409" s="337" t="s">
        <v>243</v>
      </c>
      <c r="G409" s="317">
        <v>452931.97</v>
      </c>
      <c r="H409" s="333"/>
      <c r="I409" s="318"/>
      <c r="J409" s="109" t="s">
        <v>1343</v>
      </c>
      <c r="K409" s="95"/>
      <c r="L409" s="95"/>
      <c r="M409" s="73"/>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row>
    <row r="410" spans="1:79" s="487" customFormat="1" x14ac:dyDescent="0.25">
      <c r="A410" s="312">
        <v>397</v>
      </c>
      <c r="B410" s="345" t="s">
        <v>1276</v>
      </c>
      <c r="C410" s="322" t="s">
        <v>1275</v>
      </c>
      <c r="D410" s="329" t="s">
        <v>1277</v>
      </c>
      <c r="E410" s="336"/>
      <c r="F410" s="337" t="s">
        <v>243</v>
      </c>
      <c r="G410" s="317">
        <v>452008.03</v>
      </c>
      <c r="H410" s="333"/>
      <c r="I410" s="318"/>
      <c r="J410" s="109" t="s">
        <v>1344</v>
      </c>
      <c r="K410" s="95"/>
      <c r="L410" s="95"/>
      <c r="M410" s="73"/>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row>
    <row r="411" spans="1:79" s="487" customFormat="1" x14ac:dyDescent="0.25">
      <c r="A411" s="312">
        <v>398</v>
      </c>
      <c r="B411" s="345" t="s">
        <v>1273</v>
      </c>
      <c r="C411" s="322" t="s">
        <v>1272</v>
      </c>
      <c r="D411" s="329" t="s">
        <v>1274</v>
      </c>
      <c r="E411" s="336"/>
      <c r="F411" s="337" t="s">
        <v>243</v>
      </c>
      <c r="G411" s="317">
        <v>755628.54</v>
      </c>
      <c r="H411" s="333"/>
      <c r="I411" s="318"/>
      <c r="J411" s="109" t="s">
        <v>1344</v>
      </c>
      <c r="K411" s="95"/>
      <c r="L411" s="95"/>
      <c r="M411" s="73"/>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row>
    <row r="412" spans="1:79" s="487" customFormat="1" x14ac:dyDescent="0.25">
      <c r="A412" s="312">
        <v>399</v>
      </c>
      <c r="B412" s="345" t="s">
        <v>1282</v>
      </c>
      <c r="C412" s="322" t="s">
        <v>1281</v>
      </c>
      <c r="D412" s="329" t="s">
        <v>1283</v>
      </c>
      <c r="E412" s="336"/>
      <c r="F412" s="337" t="s">
        <v>243</v>
      </c>
      <c r="G412" s="317">
        <v>262077.67</v>
      </c>
      <c r="H412" s="333"/>
      <c r="I412" s="318"/>
      <c r="J412" s="109" t="s">
        <v>1344</v>
      </c>
      <c r="K412" s="95"/>
      <c r="L412" s="95"/>
      <c r="M412" s="73"/>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row>
    <row r="413" spans="1:79" s="487" customFormat="1" x14ac:dyDescent="0.25">
      <c r="A413" s="312">
        <v>400</v>
      </c>
      <c r="B413" s="322" t="s">
        <v>1321</v>
      </c>
      <c r="C413" s="322" t="s">
        <v>1320</v>
      </c>
      <c r="D413" s="329" t="s">
        <v>1322</v>
      </c>
      <c r="E413" s="336"/>
      <c r="F413" s="337" t="s">
        <v>243</v>
      </c>
      <c r="G413" s="317">
        <v>62290.44</v>
      </c>
      <c r="H413" s="333"/>
      <c r="I413" s="318"/>
      <c r="J413" s="109" t="s">
        <v>1344</v>
      </c>
      <c r="K413" s="95"/>
      <c r="L413" s="95"/>
      <c r="M413" s="73"/>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row>
    <row r="414" spans="1:79" s="487" customFormat="1" x14ac:dyDescent="0.25">
      <c r="A414" s="312">
        <v>401</v>
      </c>
      <c r="B414" s="322" t="s">
        <v>1326</v>
      </c>
      <c r="C414" s="322" t="s">
        <v>1325</v>
      </c>
      <c r="D414" s="329" t="s">
        <v>1327</v>
      </c>
      <c r="E414" s="336"/>
      <c r="F414" s="337" t="s">
        <v>243</v>
      </c>
      <c r="G414" s="317">
        <v>480291.77</v>
      </c>
      <c r="H414" s="333"/>
      <c r="I414" s="318"/>
      <c r="J414" s="109" t="s">
        <v>1344</v>
      </c>
      <c r="K414" s="95"/>
      <c r="L414" s="95"/>
      <c r="M414" s="73"/>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row>
    <row r="415" spans="1:79" s="487" customFormat="1" x14ac:dyDescent="0.25">
      <c r="A415" s="312">
        <v>402</v>
      </c>
      <c r="B415" s="322" t="s">
        <v>1315</v>
      </c>
      <c r="C415" s="322" t="s">
        <v>1314</v>
      </c>
      <c r="D415" s="329" t="s">
        <v>1316</v>
      </c>
      <c r="E415" s="336"/>
      <c r="F415" s="337" t="s">
        <v>243</v>
      </c>
      <c r="G415" s="317">
        <v>737826.9</v>
      </c>
      <c r="H415" s="333"/>
      <c r="I415" s="318"/>
      <c r="J415" s="109" t="s">
        <v>1344</v>
      </c>
      <c r="K415" s="95"/>
      <c r="L415" s="95"/>
      <c r="M415" s="73"/>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row>
    <row r="416" spans="1:79" s="487" customFormat="1" x14ac:dyDescent="0.25">
      <c r="A416" s="312">
        <v>403</v>
      </c>
      <c r="B416" s="345" t="s">
        <v>1310</v>
      </c>
      <c r="C416" s="322" t="s">
        <v>1309</v>
      </c>
      <c r="D416" s="329" t="s">
        <v>772</v>
      </c>
      <c r="E416" s="336"/>
      <c r="F416" s="337" t="s">
        <v>243</v>
      </c>
      <c r="G416" s="317">
        <v>818777.56</v>
      </c>
      <c r="H416" s="333"/>
      <c r="I416" s="318"/>
      <c r="J416" s="109" t="s">
        <v>1344</v>
      </c>
      <c r="K416" s="95"/>
      <c r="L416" s="95"/>
      <c r="M416" s="73"/>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row>
    <row r="417" spans="1:79" s="487" customFormat="1" x14ac:dyDescent="0.25">
      <c r="A417" s="312">
        <v>404</v>
      </c>
      <c r="B417" s="322" t="s">
        <v>1312</v>
      </c>
      <c r="C417" s="322" t="s">
        <v>1311</v>
      </c>
      <c r="D417" s="329" t="s">
        <v>1313</v>
      </c>
      <c r="E417" s="336"/>
      <c r="F417" s="337" t="s">
        <v>243</v>
      </c>
      <c r="G417" s="317">
        <v>708667.71</v>
      </c>
      <c r="H417" s="333"/>
      <c r="I417" s="318"/>
      <c r="J417" s="109" t="s">
        <v>1344</v>
      </c>
      <c r="K417" s="95"/>
      <c r="L417" s="95"/>
      <c r="M417" s="73"/>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row>
    <row r="418" spans="1:79" s="487" customFormat="1" x14ac:dyDescent="0.25">
      <c r="A418" s="312">
        <v>405</v>
      </c>
      <c r="B418" s="345" t="s">
        <v>1288</v>
      </c>
      <c r="C418" s="322" t="s">
        <v>1287</v>
      </c>
      <c r="D418" s="329" t="s">
        <v>1289</v>
      </c>
      <c r="E418" s="336"/>
      <c r="F418" s="337" t="s">
        <v>243</v>
      </c>
      <c r="G418" s="317">
        <v>417828.49</v>
      </c>
      <c r="H418" s="333"/>
      <c r="I418" s="318"/>
      <c r="J418" s="109" t="s">
        <v>1344</v>
      </c>
      <c r="K418" s="95"/>
      <c r="L418" s="95"/>
      <c r="M418" s="73"/>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row>
    <row r="419" spans="1:79" s="487" customFormat="1" ht="22.5" x14ac:dyDescent="0.25">
      <c r="A419" s="312">
        <v>406</v>
      </c>
      <c r="B419" s="345" t="s">
        <v>1253</v>
      </c>
      <c r="C419" s="322" t="s">
        <v>1252</v>
      </c>
      <c r="D419" s="329" t="s">
        <v>1254</v>
      </c>
      <c r="E419" s="349"/>
      <c r="F419" s="350" t="s">
        <v>243</v>
      </c>
      <c r="G419" s="317">
        <f>40000+3187.59+47467.7+15000+1196.73</f>
        <v>106852.01999999999</v>
      </c>
      <c r="H419" s="351"/>
      <c r="I419" s="318"/>
      <c r="J419" s="109" t="s">
        <v>1344</v>
      </c>
      <c r="K419" s="95"/>
      <c r="L419" s="95"/>
      <c r="M419" s="73"/>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row>
    <row r="420" spans="1:79" s="487" customFormat="1" x14ac:dyDescent="0.25">
      <c r="A420" s="312">
        <v>407</v>
      </c>
      <c r="B420" s="345" t="s">
        <v>1330</v>
      </c>
      <c r="C420" s="322" t="s">
        <v>1329</v>
      </c>
      <c r="D420" s="329" t="s">
        <v>1331</v>
      </c>
      <c r="E420" s="336"/>
      <c r="F420" s="337" t="s">
        <v>243</v>
      </c>
      <c r="G420" s="317">
        <v>92416.51</v>
      </c>
      <c r="H420" s="333"/>
      <c r="I420" s="318"/>
      <c r="J420" s="109" t="s">
        <v>1344</v>
      </c>
      <c r="K420" s="95"/>
      <c r="L420" s="95"/>
      <c r="M420" s="73"/>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row>
    <row r="421" spans="1:79" s="487" customFormat="1" x14ac:dyDescent="0.25">
      <c r="A421" s="312">
        <v>408</v>
      </c>
      <c r="B421" s="322" t="s">
        <v>1307</v>
      </c>
      <c r="C421" s="322" t="s">
        <v>1306</v>
      </c>
      <c r="D421" s="322" t="s">
        <v>1308</v>
      </c>
      <c r="E421" s="336"/>
      <c r="F421" s="337" t="s">
        <v>243</v>
      </c>
      <c r="G421" s="317">
        <v>364989.13</v>
      </c>
      <c r="H421" s="333"/>
      <c r="I421" s="318"/>
      <c r="J421" s="109" t="s">
        <v>1344</v>
      </c>
      <c r="K421" s="95"/>
      <c r="L421" s="95"/>
      <c r="M421" s="73"/>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row>
    <row r="422" spans="1:79" s="487" customFormat="1" x14ac:dyDescent="0.25">
      <c r="A422" s="312">
        <v>409</v>
      </c>
      <c r="B422" s="322" t="s">
        <v>1337</v>
      </c>
      <c r="C422" s="322" t="s">
        <v>1335</v>
      </c>
      <c r="D422" s="352" t="s">
        <v>1336</v>
      </c>
      <c r="E422" s="336"/>
      <c r="F422" s="337" t="s">
        <v>243</v>
      </c>
      <c r="G422" s="317">
        <v>31379.27</v>
      </c>
      <c r="H422" s="333"/>
      <c r="I422" s="318"/>
      <c r="J422" s="109" t="s">
        <v>1344</v>
      </c>
      <c r="K422" s="95"/>
      <c r="L422" s="95"/>
      <c r="M422" s="73"/>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row>
    <row r="423" spans="1:79" x14ac:dyDescent="0.25">
      <c r="A423" s="312">
        <v>410</v>
      </c>
      <c r="B423" s="341" t="s">
        <v>1394</v>
      </c>
      <c r="C423" s="341" t="s">
        <v>1393</v>
      </c>
      <c r="D423" s="353" t="s">
        <v>1395</v>
      </c>
      <c r="E423" s="336"/>
      <c r="F423" s="337" t="s">
        <v>1299</v>
      </c>
      <c r="G423" s="317">
        <v>32448.34</v>
      </c>
      <c r="H423" s="333"/>
      <c r="I423" s="318"/>
      <c r="J423" s="109" t="s">
        <v>1417</v>
      </c>
      <c r="K423" s="95"/>
      <c r="L423" s="95"/>
      <c r="M423" s="73"/>
      <c r="N423" s="73"/>
      <c r="O423" s="73"/>
      <c r="P423" s="73"/>
      <c r="Q423" s="73"/>
      <c r="R423" s="73"/>
      <c r="S423" s="73"/>
      <c r="T423" s="73"/>
      <c r="U423" s="73"/>
      <c r="V423" s="73"/>
      <c r="W423" s="73"/>
      <c r="X423" s="73"/>
      <c r="Y423" s="73"/>
      <c r="Z423" s="73"/>
      <c r="AA423" s="73"/>
      <c r="AB423" s="73"/>
      <c r="AC423" s="73"/>
      <c r="AD423" s="73"/>
      <c r="AE423" s="73"/>
      <c r="AF423" s="73"/>
      <c r="AG423" s="73"/>
      <c r="AH423" s="73"/>
      <c r="AI423" s="73"/>
      <c r="AJ423" s="73"/>
      <c r="AK423" s="73"/>
      <c r="AL423" s="73"/>
      <c r="AM423" s="73"/>
      <c r="AN423" s="73"/>
      <c r="AO423" s="73"/>
      <c r="AP423" s="73"/>
      <c r="AQ423" s="73"/>
      <c r="AR423" s="73"/>
      <c r="AS423" s="73"/>
      <c r="AT423" s="73"/>
      <c r="AU423" s="73"/>
      <c r="AV423" s="73"/>
      <c r="AW423" s="73"/>
      <c r="AX423" s="73"/>
      <c r="AY423" s="73"/>
      <c r="AZ423" s="73"/>
      <c r="BA423" s="73"/>
      <c r="BB423" s="73"/>
      <c r="BC423" s="73"/>
      <c r="BD423" s="73"/>
      <c r="BE423" s="73"/>
      <c r="BF423" s="73"/>
      <c r="BG423" s="73"/>
      <c r="BH423" s="73"/>
      <c r="BI423" s="73"/>
      <c r="BJ423" s="73"/>
      <c r="BK423" s="73"/>
      <c r="BL423" s="73"/>
      <c r="BM423" s="73"/>
      <c r="BN423" s="73"/>
      <c r="BO423" s="73"/>
      <c r="BP423" s="73"/>
      <c r="BQ423" s="73"/>
      <c r="BR423" s="73"/>
      <c r="BS423" s="73"/>
      <c r="BT423" s="73"/>
      <c r="BU423" s="73"/>
      <c r="BV423" s="73"/>
      <c r="BW423" s="73"/>
      <c r="BX423" s="73"/>
      <c r="BY423" s="73"/>
      <c r="BZ423" s="73"/>
      <c r="CA423" s="73"/>
    </row>
    <row r="424" spans="1:79" x14ac:dyDescent="0.25">
      <c r="A424" s="312">
        <v>411</v>
      </c>
      <c r="B424" s="322" t="s">
        <v>1383</v>
      </c>
      <c r="C424" s="322" t="s">
        <v>1382</v>
      </c>
      <c r="D424" s="353" t="s">
        <v>1384</v>
      </c>
      <c r="E424" s="336"/>
      <c r="F424" s="337" t="s">
        <v>1299</v>
      </c>
      <c r="G424" s="317">
        <v>17823.3</v>
      </c>
      <c r="H424" s="333"/>
      <c r="I424" s="318"/>
      <c r="J424" s="109" t="s">
        <v>1417</v>
      </c>
      <c r="K424" s="95"/>
      <c r="L424" s="95"/>
      <c r="M424" s="73"/>
      <c r="N424" s="73"/>
      <c r="O424" s="73"/>
      <c r="P424" s="73"/>
      <c r="Q424" s="73"/>
      <c r="R424" s="73"/>
      <c r="S424" s="73"/>
      <c r="T424" s="73"/>
      <c r="U424" s="73"/>
      <c r="V424" s="73"/>
      <c r="W424" s="73"/>
      <c r="X424" s="73"/>
      <c r="Y424" s="73"/>
      <c r="Z424" s="73"/>
      <c r="AA424" s="73"/>
      <c r="AB424" s="73"/>
      <c r="AC424" s="73"/>
      <c r="AD424" s="73"/>
      <c r="AE424" s="73"/>
      <c r="AF424" s="73"/>
      <c r="AG424" s="73"/>
      <c r="AH424" s="73"/>
      <c r="AI424" s="73"/>
      <c r="AJ424" s="73"/>
      <c r="AK424" s="73"/>
      <c r="AL424" s="73"/>
      <c r="AM424" s="73"/>
      <c r="AN424" s="73"/>
      <c r="AO424" s="73"/>
      <c r="AP424" s="73"/>
      <c r="AQ424" s="73"/>
      <c r="AR424" s="73"/>
      <c r="AS424" s="73"/>
      <c r="AT424" s="73"/>
      <c r="AU424" s="73"/>
      <c r="AV424" s="73"/>
      <c r="AW424" s="73"/>
      <c r="AX424" s="73"/>
      <c r="AY424" s="73"/>
      <c r="AZ424" s="73"/>
      <c r="BA424" s="73"/>
      <c r="BB424" s="73"/>
      <c r="BC424" s="73"/>
      <c r="BD424" s="73"/>
      <c r="BE424" s="73"/>
      <c r="BF424" s="73"/>
      <c r="BG424" s="73"/>
      <c r="BH424" s="73"/>
      <c r="BI424" s="73"/>
      <c r="BJ424" s="73"/>
      <c r="BK424" s="73"/>
      <c r="BL424" s="73"/>
      <c r="BM424" s="73"/>
      <c r="BN424" s="73"/>
      <c r="BO424" s="73"/>
      <c r="BP424" s="73"/>
      <c r="BQ424" s="73"/>
      <c r="BR424" s="73"/>
      <c r="BS424" s="73"/>
      <c r="BT424" s="73"/>
      <c r="BU424" s="73"/>
      <c r="BV424" s="73"/>
      <c r="BW424" s="73"/>
      <c r="BX424" s="73"/>
      <c r="BY424" s="73"/>
      <c r="BZ424" s="73"/>
      <c r="CA424" s="73"/>
    </row>
    <row r="425" spans="1:79" x14ac:dyDescent="0.25">
      <c r="A425" s="312">
        <v>412</v>
      </c>
      <c r="B425" s="322" t="s">
        <v>1356</v>
      </c>
      <c r="C425" s="322" t="s">
        <v>1357</v>
      </c>
      <c r="D425" s="353" t="s">
        <v>1358</v>
      </c>
      <c r="E425" s="336"/>
      <c r="F425" s="337" t="s">
        <v>1299</v>
      </c>
      <c r="G425" s="317">
        <v>22377.21</v>
      </c>
      <c r="H425" s="333"/>
      <c r="I425" s="318"/>
      <c r="J425" s="109" t="s">
        <v>1417</v>
      </c>
      <c r="K425" s="95"/>
      <c r="L425" s="95"/>
      <c r="M425" s="73"/>
      <c r="N425" s="73"/>
      <c r="O425" s="73"/>
      <c r="P425" s="73"/>
      <c r="Q425" s="73"/>
      <c r="R425" s="73"/>
      <c r="S425" s="73"/>
      <c r="T425" s="73"/>
      <c r="U425" s="73"/>
      <c r="V425" s="73"/>
      <c r="W425" s="73"/>
      <c r="X425" s="73"/>
      <c r="Y425" s="73"/>
      <c r="Z425" s="73"/>
      <c r="AA425" s="73"/>
      <c r="AB425" s="73"/>
      <c r="AC425" s="73"/>
      <c r="AD425" s="73"/>
      <c r="AE425" s="73"/>
      <c r="AF425" s="73"/>
      <c r="AG425" s="73"/>
      <c r="AH425" s="73"/>
      <c r="AI425" s="73"/>
      <c r="AJ425" s="73"/>
      <c r="AK425" s="73"/>
      <c r="AL425" s="73"/>
      <c r="AM425" s="73"/>
      <c r="AN425" s="73"/>
      <c r="AO425" s="73"/>
      <c r="AP425" s="73"/>
      <c r="AQ425" s="73"/>
      <c r="AR425" s="73"/>
      <c r="AS425" s="73"/>
      <c r="AT425" s="73"/>
      <c r="AU425" s="73"/>
      <c r="AV425" s="73"/>
      <c r="AW425" s="73"/>
      <c r="AX425" s="73"/>
      <c r="AY425" s="73"/>
      <c r="AZ425" s="73"/>
      <c r="BA425" s="73"/>
      <c r="BB425" s="73"/>
      <c r="BC425" s="73"/>
      <c r="BD425" s="73"/>
      <c r="BE425" s="73"/>
      <c r="BF425" s="73"/>
      <c r="BG425" s="73"/>
      <c r="BH425" s="73"/>
      <c r="BI425" s="73"/>
      <c r="BJ425" s="73"/>
      <c r="BK425" s="73"/>
      <c r="BL425" s="73"/>
      <c r="BM425" s="73"/>
      <c r="BN425" s="73"/>
      <c r="BO425" s="73"/>
      <c r="BP425" s="73"/>
      <c r="BQ425" s="73"/>
      <c r="BR425" s="73"/>
      <c r="BS425" s="73"/>
      <c r="BT425" s="73"/>
      <c r="BU425" s="73"/>
      <c r="BV425" s="73"/>
      <c r="BW425" s="73"/>
      <c r="BX425" s="73"/>
      <c r="BY425" s="73"/>
      <c r="BZ425" s="73"/>
      <c r="CA425" s="73"/>
    </row>
    <row r="426" spans="1:79" x14ac:dyDescent="0.25">
      <c r="A426" s="312">
        <v>413</v>
      </c>
      <c r="B426" s="322" t="s">
        <v>1361</v>
      </c>
      <c r="C426" s="322" t="s">
        <v>1362</v>
      </c>
      <c r="D426" s="353" t="s">
        <v>1363</v>
      </c>
      <c r="E426" s="336"/>
      <c r="F426" s="337" t="s">
        <v>1299</v>
      </c>
      <c r="G426" s="317">
        <v>21348.86</v>
      </c>
      <c r="H426" s="333"/>
      <c r="I426" s="318"/>
      <c r="J426" s="109" t="s">
        <v>1417</v>
      </c>
      <c r="K426" s="95"/>
      <c r="L426" s="95"/>
      <c r="M426" s="73"/>
      <c r="N426" s="73"/>
      <c r="O426" s="73"/>
      <c r="P426" s="73"/>
      <c r="Q426" s="73"/>
      <c r="R426" s="73"/>
      <c r="S426" s="73"/>
      <c r="T426" s="73"/>
      <c r="U426" s="73"/>
      <c r="V426" s="73"/>
      <c r="W426" s="73"/>
      <c r="X426" s="73"/>
      <c r="Y426" s="73"/>
      <c r="Z426" s="73"/>
      <c r="AA426" s="73"/>
      <c r="AB426" s="73"/>
      <c r="AC426" s="73"/>
      <c r="AD426" s="73"/>
      <c r="AE426" s="73"/>
      <c r="AF426" s="73"/>
      <c r="AG426" s="73"/>
      <c r="AH426" s="73"/>
      <c r="AI426" s="73"/>
      <c r="AJ426" s="73"/>
      <c r="AK426" s="73"/>
      <c r="AL426" s="73"/>
      <c r="AM426" s="73"/>
      <c r="AN426" s="73"/>
      <c r="AO426" s="73"/>
      <c r="AP426" s="73"/>
      <c r="AQ426" s="73"/>
      <c r="AR426" s="73"/>
      <c r="AS426" s="73"/>
      <c r="AT426" s="73"/>
      <c r="AU426" s="73"/>
      <c r="AV426" s="73"/>
      <c r="AW426" s="73"/>
      <c r="AX426" s="73"/>
      <c r="AY426" s="73"/>
      <c r="AZ426" s="73"/>
      <c r="BA426" s="73"/>
      <c r="BB426" s="73"/>
      <c r="BC426" s="73"/>
      <c r="BD426" s="73"/>
      <c r="BE426" s="73"/>
      <c r="BF426" s="73"/>
      <c r="BG426" s="73"/>
      <c r="BH426" s="73"/>
      <c r="BI426" s="73"/>
      <c r="BJ426" s="73"/>
      <c r="BK426" s="73"/>
      <c r="BL426" s="73"/>
      <c r="BM426" s="73"/>
      <c r="BN426" s="73"/>
      <c r="BO426" s="73"/>
      <c r="BP426" s="73"/>
      <c r="BQ426" s="73"/>
      <c r="BR426" s="73"/>
      <c r="BS426" s="73"/>
      <c r="BT426" s="73"/>
      <c r="BU426" s="73"/>
      <c r="BV426" s="73"/>
      <c r="BW426" s="73"/>
      <c r="BX426" s="73"/>
      <c r="BY426" s="73"/>
      <c r="BZ426" s="73"/>
      <c r="CA426" s="73"/>
    </row>
    <row r="427" spans="1:79" ht="22.5" x14ac:dyDescent="0.25">
      <c r="A427" s="312">
        <v>414</v>
      </c>
      <c r="B427" s="313" t="s">
        <v>1347</v>
      </c>
      <c r="C427" s="314" t="s">
        <v>1345</v>
      </c>
      <c r="D427" s="353" t="s">
        <v>1348</v>
      </c>
      <c r="E427" s="336"/>
      <c r="F427" s="337" t="s">
        <v>243</v>
      </c>
      <c r="G427" s="317">
        <v>85404.67</v>
      </c>
      <c r="H427" s="333"/>
      <c r="I427" s="318"/>
      <c r="J427" s="109" t="s">
        <v>1417</v>
      </c>
      <c r="K427" s="95"/>
      <c r="L427" s="95"/>
      <c r="M427" s="73"/>
      <c r="N427" s="73"/>
      <c r="O427" s="73"/>
      <c r="P427" s="73"/>
      <c r="Q427" s="73"/>
      <c r="R427" s="73"/>
      <c r="S427" s="73"/>
      <c r="T427" s="73"/>
      <c r="U427" s="73"/>
      <c r="V427" s="73"/>
      <c r="W427" s="73"/>
      <c r="X427" s="73"/>
      <c r="Y427" s="73"/>
      <c r="Z427" s="73"/>
      <c r="AA427" s="73"/>
      <c r="AB427" s="73"/>
      <c r="AC427" s="73"/>
      <c r="AD427" s="73"/>
      <c r="AE427" s="73"/>
      <c r="AF427" s="73"/>
      <c r="AG427" s="73"/>
      <c r="AH427" s="73"/>
      <c r="AI427" s="73"/>
      <c r="AJ427" s="73"/>
      <c r="AK427" s="73"/>
      <c r="AL427" s="73"/>
      <c r="AM427" s="73"/>
      <c r="AN427" s="73"/>
      <c r="AO427" s="73"/>
      <c r="AP427" s="73"/>
      <c r="AQ427" s="73"/>
      <c r="AR427" s="73"/>
      <c r="AS427" s="73"/>
      <c r="AT427" s="73"/>
      <c r="AU427" s="73"/>
      <c r="AV427" s="73"/>
      <c r="AW427" s="73"/>
      <c r="AX427" s="73"/>
      <c r="AY427" s="73"/>
      <c r="AZ427" s="73"/>
      <c r="BA427" s="73"/>
      <c r="BB427" s="73"/>
      <c r="BC427" s="73"/>
      <c r="BD427" s="73"/>
      <c r="BE427" s="73"/>
      <c r="BF427" s="73"/>
      <c r="BG427" s="73"/>
      <c r="BH427" s="73"/>
      <c r="BI427" s="73"/>
      <c r="BJ427" s="73"/>
      <c r="BK427" s="73"/>
      <c r="BL427" s="73"/>
      <c r="BM427" s="73"/>
      <c r="BN427" s="73"/>
      <c r="BO427" s="73"/>
      <c r="BP427" s="73"/>
      <c r="BQ427" s="73"/>
      <c r="BR427" s="73"/>
      <c r="BS427" s="73"/>
      <c r="BT427" s="73"/>
      <c r="BU427" s="73"/>
      <c r="BV427" s="73"/>
      <c r="BW427" s="73"/>
      <c r="BX427" s="73"/>
      <c r="BY427" s="73"/>
      <c r="BZ427" s="73"/>
      <c r="CA427" s="73"/>
    </row>
    <row r="428" spans="1:79" x14ac:dyDescent="0.25">
      <c r="A428" s="312">
        <v>415</v>
      </c>
      <c r="B428" s="313" t="s">
        <v>1400</v>
      </c>
      <c r="C428" s="314" t="s">
        <v>1399</v>
      </c>
      <c r="D428" s="353" t="s">
        <v>1401</v>
      </c>
      <c r="E428" s="336"/>
      <c r="F428" s="337" t="s">
        <v>243</v>
      </c>
      <c r="G428" s="317">
        <v>277192.82</v>
      </c>
      <c r="H428" s="333"/>
      <c r="I428" s="318"/>
      <c r="J428" s="109" t="s">
        <v>1417</v>
      </c>
      <c r="K428" s="95"/>
      <c r="L428" s="95"/>
      <c r="M428" s="73"/>
      <c r="N428" s="73"/>
      <c r="O428" s="73"/>
      <c r="P428" s="73"/>
      <c r="Q428" s="73"/>
      <c r="R428" s="73"/>
      <c r="S428" s="73"/>
      <c r="T428" s="73"/>
      <c r="U428" s="73"/>
      <c r="V428" s="73"/>
      <c r="W428" s="73"/>
      <c r="X428" s="73"/>
      <c r="Y428" s="73"/>
      <c r="Z428" s="73"/>
      <c r="AA428" s="73"/>
      <c r="AB428" s="73"/>
      <c r="AC428" s="73"/>
      <c r="AD428" s="73"/>
      <c r="AE428" s="73"/>
      <c r="AF428" s="73"/>
      <c r="AG428" s="73"/>
      <c r="AH428" s="73"/>
      <c r="AI428" s="73"/>
      <c r="AJ428" s="73"/>
      <c r="AK428" s="73"/>
      <c r="AL428" s="73"/>
      <c r="AM428" s="73"/>
      <c r="AN428" s="73"/>
      <c r="AO428" s="73"/>
      <c r="AP428" s="73"/>
      <c r="AQ428" s="73"/>
      <c r="AR428" s="73"/>
      <c r="AS428" s="73"/>
      <c r="AT428" s="73"/>
      <c r="AU428" s="73"/>
      <c r="AV428" s="73"/>
      <c r="AW428" s="73"/>
      <c r="AX428" s="73"/>
      <c r="AY428" s="73"/>
      <c r="AZ428" s="73"/>
      <c r="BA428" s="73"/>
      <c r="BB428" s="73"/>
      <c r="BC428" s="73"/>
      <c r="BD428" s="73"/>
      <c r="BE428" s="73"/>
      <c r="BF428" s="73"/>
      <c r="BG428" s="73"/>
      <c r="BH428" s="73"/>
      <c r="BI428" s="73"/>
      <c r="BJ428" s="73"/>
      <c r="BK428" s="73"/>
      <c r="BL428" s="73"/>
      <c r="BM428" s="73"/>
      <c r="BN428" s="73"/>
      <c r="BO428" s="73"/>
      <c r="BP428" s="73"/>
      <c r="BQ428" s="73"/>
      <c r="BR428" s="73"/>
      <c r="BS428" s="73"/>
      <c r="BT428" s="73"/>
      <c r="BU428" s="73"/>
      <c r="BV428" s="73"/>
      <c r="BW428" s="73"/>
      <c r="BX428" s="73"/>
      <c r="BY428" s="73"/>
      <c r="BZ428" s="73"/>
      <c r="CA428" s="73"/>
    </row>
    <row r="429" spans="1:79" x14ac:dyDescent="0.25">
      <c r="A429" s="312">
        <v>416</v>
      </c>
      <c r="B429" s="313" t="s">
        <v>1388</v>
      </c>
      <c r="C429" s="314" t="s">
        <v>1387</v>
      </c>
      <c r="D429" s="353" t="s">
        <v>1389</v>
      </c>
      <c r="E429" s="336"/>
      <c r="F429" s="337" t="s">
        <v>243</v>
      </c>
      <c r="G429" s="317">
        <v>903758.85</v>
      </c>
      <c r="H429" s="333"/>
      <c r="I429" s="318"/>
      <c r="J429" s="109" t="s">
        <v>1417</v>
      </c>
      <c r="K429" s="95"/>
      <c r="L429" s="95"/>
      <c r="M429" s="73"/>
      <c r="N429" s="73"/>
      <c r="O429" s="73"/>
      <c r="P429" s="73"/>
      <c r="Q429" s="73"/>
      <c r="R429" s="73"/>
      <c r="S429" s="73"/>
      <c r="T429" s="73"/>
      <c r="U429" s="73"/>
      <c r="V429" s="73"/>
      <c r="W429" s="73"/>
      <c r="X429" s="73"/>
      <c r="Y429" s="73"/>
      <c r="Z429" s="73"/>
      <c r="AA429" s="73"/>
      <c r="AB429" s="73"/>
      <c r="AC429" s="73"/>
      <c r="AD429" s="73"/>
      <c r="AE429" s="73"/>
      <c r="AF429" s="73"/>
      <c r="AG429" s="73"/>
      <c r="AH429" s="73"/>
      <c r="AI429" s="73"/>
      <c r="AJ429" s="73"/>
      <c r="AK429" s="73"/>
      <c r="AL429" s="73"/>
      <c r="AM429" s="73"/>
      <c r="AN429" s="73"/>
      <c r="AO429" s="73"/>
      <c r="AP429" s="73"/>
      <c r="AQ429" s="73"/>
      <c r="AR429" s="73"/>
      <c r="AS429" s="73"/>
      <c r="AT429" s="73"/>
      <c r="AU429" s="73"/>
      <c r="AV429" s="73"/>
      <c r="AW429" s="73"/>
      <c r="AX429" s="73"/>
      <c r="AY429" s="73"/>
      <c r="AZ429" s="73"/>
      <c r="BA429" s="73"/>
      <c r="BB429" s="73"/>
      <c r="BC429" s="73"/>
      <c r="BD429" s="73"/>
      <c r="BE429" s="73"/>
      <c r="BF429" s="73"/>
      <c r="BG429" s="73"/>
      <c r="BH429" s="73"/>
      <c r="BI429" s="73"/>
      <c r="BJ429" s="73"/>
      <c r="BK429" s="73"/>
      <c r="BL429" s="73"/>
      <c r="BM429" s="73"/>
      <c r="BN429" s="73"/>
      <c r="BO429" s="73"/>
      <c r="BP429" s="73"/>
      <c r="BQ429" s="73"/>
      <c r="BR429" s="73"/>
      <c r="BS429" s="73"/>
      <c r="BT429" s="73"/>
      <c r="BU429" s="73"/>
      <c r="BV429" s="73"/>
      <c r="BW429" s="73"/>
      <c r="BX429" s="73"/>
      <c r="BY429" s="73"/>
      <c r="BZ429" s="73"/>
      <c r="CA429" s="73"/>
    </row>
    <row r="430" spans="1:79" x14ac:dyDescent="0.25">
      <c r="A430" s="312">
        <v>417</v>
      </c>
      <c r="B430" s="313" t="s">
        <v>1341</v>
      </c>
      <c r="C430" s="314" t="s">
        <v>1339</v>
      </c>
      <c r="D430" s="353" t="s">
        <v>1340</v>
      </c>
      <c r="E430" s="336"/>
      <c r="F430" s="337" t="s">
        <v>243</v>
      </c>
      <c r="G430" s="317">
        <f>295859.57+36676.68</f>
        <v>332536.25</v>
      </c>
      <c r="H430" s="333"/>
      <c r="I430" s="318"/>
      <c r="J430" s="109" t="s">
        <v>1417</v>
      </c>
      <c r="K430" s="95"/>
      <c r="L430" s="95"/>
      <c r="M430" s="73"/>
      <c r="N430" s="73"/>
      <c r="O430" s="73"/>
      <c r="P430" s="73"/>
      <c r="Q430" s="73"/>
      <c r="R430" s="73"/>
      <c r="S430" s="73"/>
      <c r="T430" s="73"/>
      <c r="U430" s="73"/>
      <c r="V430" s="73"/>
      <c r="W430" s="73"/>
      <c r="X430" s="73"/>
      <c r="Y430" s="73"/>
      <c r="Z430" s="73"/>
      <c r="AA430" s="73"/>
      <c r="AB430" s="73"/>
      <c r="AC430" s="73"/>
      <c r="AD430" s="73"/>
      <c r="AE430" s="73"/>
      <c r="AF430" s="73"/>
      <c r="AG430" s="73"/>
      <c r="AH430" s="73"/>
      <c r="AI430" s="73"/>
      <c r="AJ430" s="73"/>
      <c r="AK430" s="73"/>
      <c r="AL430" s="73"/>
      <c r="AM430" s="73"/>
      <c r="AN430" s="73"/>
      <c r="AO430" s="73"/>
      <c r="AP430" s="73"/>
      <c r="AQ430" s="73"/>
      <c r="AR430" s="73"/>
      <c r="AS430" s="73"/>
      <c r="AT430" s="73"/>
      <c r="AU430" s="73"/>
      <c r="AV430" s="73"/>
      <c r="AW430" s="73"/>
      <c r="AX430" s="73"/>
      <c r="AY430" s="73"/>
      <c r="AZ430" s="73"/>
      <c r="BA430" s="73"/>
      <c r="BB430" s="73"/>
      <c r="BC430" s="73"/>
      <c r="BD430" s="73"/>
      <c r="BE430" s="73"/>
      <c r="BF430" s="73"/>
      <c r="BG430" s="73"/>
      <c r="BH430" s="73"/>
      <c r="BI430" s="73"/>
      <c r="BJ430" s="73"/>
      <c r="BK430" s="73"/>
      <c r="BL430" s="73"/>
      <c r="BM430" s="73"/>
      <c r="BN430" s="73"/>
      <c r="BO430" s="73"/>
      <c r="BP430" s="73"/>
      <c r="BQ430" s="73"/>
      <c r="BR430" s="73"/>
      <c r="BS430" s="73"/>
      <c r="BT430" s="73"/>
      <c r="BU430" s="73"/>
      <c r="BV430" s="73"/>
      <c r="BW430" s="73"/>
      <c r="BX430" s="73"/>
      <c r="BY430" s="73"/>
      <c r="BZ430" s="73"/>
      <c r="CA430" s="73"/>
    </row>
    <row r="431" spans="1:79" x14ac:dyDescent="0.25">
      <c r="A431" s="312">
        <v>418</v>
      </c>
      <c r="B431" s="345" t="s">
        <v>1377</v>
      </c>
      <c r="C431" s="322" t="s">
        <v>1376</v>
      </c>
      <c r="D431" s="353" t="s">
        <v>1378</v>
      </c>
      <c r="E431" s="336"/>
      <c r="F431" s="337" t="s">
        <v>243</v>
      </c>
      <c r="G431" s="317">
        <v>115383.05</v>
      </c>
      <c r="H431" s="333"/>
      <c r="I431" s="318"/>
      <c r="J431" s="109" t="s">
        <v>1417</v>
      </c>
      <c r="K431" s="95"/>
      <c r="L431" s="95"/>
      <c r="M431" s="73"/>
      <c r="N431" s="73"/>
      <c r="O431" s="73"/>
      <c r="P431" s="73"/>
      <c r="Q431" s="73"/>
      <c r="R431" s="73"/>
      <c r="S431" s="73"/>
      <c r="T431" s="73"/>
      <c r="U431" s="73"/>
      <c r="V431" s="73"/>
      <c r="W431" s="73"/>
      <c r="X431" s="73"/>
      <c r="Y431" s="73"/>
      <c r="Z431" s="73"/>
      <c r="AA431" s="73"/>
      <c r="AB431" s="73"/>
      <c r="AC431" s="73"/>
      <c r="AD431" s="73"/>
      <c r="AE431" s="73"/>
      <c r="AF431" s="73"/>
      <c r="AG431" s="73"/>
      <c r="AH431" s="73"/>
      <c r="AI431" s="73"/>
      <c r="AJ431" s="73"/>
      <c r="AK431" s="73"/>
      <c r="AL431" s="73"/>
      <c r="AM431" s="73"/>
      <c r="AN431" s="73"/>
      <c r="AO431" s="73"/>
      <c r="AP431" s="73"/>
      <c r="AQ431" s="73"/>
      <c r="AR431" s="73"/>
      <c r="AS431" s="73"/>
      <c r="AT431" s="73"/>
      <c r="AU431" s="73"/>
      <c r="AV431" s="73"/>
      <c r="AW431" s="73"/>
      <c r="AX431" s="73"/>
      <c r="AY431" s="73"/>
      <c r="AZ431" s="73"/>
      <c r="BA431" s="73"/>
      <c r="BB431" s="73"/>
      <c r="BC431" s="73"/>
      <c r="BD431" s="73"/>
      <c r="BE431" s="73"/>
      <c r="BF431" s="73"/>
      <c r="BG431" s="73"/>
      <c r="BH431" s="73"/>
      <c r="BI431" s="73"/>
      <c r="BJ431" s="73"/>
      <c r="BK431" s="73"/>
      <c r="BL431" s="73"/>
      <c r="BM431" s="73"/>
      <c r="BN431" s="73"/>
      <c r="BO431" s="73"/>
      <c r="BP431" s="73"/>
      <c r="BQ431" s="73"/>
      <c r="BR431" s="73"/>
      <c r="BS431" s="73"/>
      <c r="BT431" s="73"/>
      <c r="BU431" s="73"/>
      <c r="BV431" s="73"/>
      <c r="BW431" s="73"/>
      <c r="BX431" s="73"/>
      <c r="BY431" s="73"/>
      <c r="BZ431" s="73"/>
      <c r="CA431" s="73"/>
    </row>
    <row r="432" spans="1:79" x14ac:dyDescent="0.25">
      <c r="A432" s="312">
        <v>419</v>
      </c>
      <c r="B432" s="345" t="s">
        <v>1409</v>
      </c>
      <c r="C432" s="322" t="s">
        <v>1408</v>
      </c>
      <c r="D432" s="353" t="s">
        <v>1410</v>
      </c>
      <c r="E432" s="336"/>
      <c r="F432" s="337" t="s">
        <v>243</v>
      </c>
      <c r="G432" s="317">
        <v>424427.15</v>
      </c>
      <c r="H432" s="333"/>
      <c r="I432" s="318"/>
      <c r="J432" s="109" t="s">
        <v>1417</v>
      </c>
      <c r="K432" s="95"/>
      <c r="L432" s="95"/>
      <c r="M432" s="73"/>
      <c r="N432" s="73"/>
      <c r="O432" s="73"/>
      <c r="P432" s="73"/>
      <c r="Q432" s="73"/>
      <c r="R432" s="73"/>
      <c r="S432" s="73"/>
      <c r="T432" s="73"/>
      <c r="U432" s="73"/>
      <c r="V432" s="73"/>
      <c r="W432" s="73"/>
      <c r="X432" s="73"/>
      <c r="Y432" s="73"/>
      <c r="Z432" s="73"/>
      <c r="AA432" s="73"/>
      <c r="AB432" s="73"/>
      <c r="AC432" s="73"/>
      <c r="AD432" s="73"/>
      <c r="AE432" s="73"/>
      <c r="AF432" s="73"/>
      <c r="AG432" s="73"/>
      <c r="AH432" s="73"/>
      <c r="AI432" s="73"/>
      <c r="AJ432" s="73"/>
      <c r="AK432" s="73"/>
      <c r="AL432" s="73"/>
      <c r="AM432" s="73"/>
      <c r="AN432" s="73"/>
      <c r="AO432" s="73"/>
      <c r="AP432" s="73"/>
      <c r="AQ432" s="73"/>
      <c r="AR432" s="73"/>
      <c r="AS432" s="73"/>
      <c r="AT432" s="73"/>
      <c r="AU432" s="73"/>
      <c r="AV432" s="73"/>
      <c r="AW432" s="73"/>
      <c r="AX432" s="73"/>
      <c r="AY432" s="73"/>
      <c r="AZ432" s="73"/>
      <c r="BA432" s="73"/>
      <c r="BB432" s="73"/>
      <c r="BC432" s="73"/>
      <c r="BD432" s="73"/>
      <c r="BE432" s="73"/>
      <c r="BF432" s="73"/>
      <c r="BG432" s="73"/>
      <c r="BH432" s="73"/>
      <c r="BI432" s="73"/>
      <c r="BJ432" s="73"/>
      <c r="BK432" s="73"/>
      <c r="BL432" s="73"/>
      <c r="BM432" s="73"/>
      <c r="BN432" s="73"/>
      <c r="BO432" s="73"/>
      <c r="BP432" s="73"/>
      <c r="BQ432" s="73"/>
      <c r="BR432" s="73"/>
      <c r="BS432" s="73"/>
      <c r="BT432" s="73"/>
      <c r="BU432" s="73"/>
      <c r="BV432" s="73"/>
      <c r="BW432" s="73"/>
      <c r="BX432" s="73"/>
      <c r="BY432" s="73"/>
      <c r="BZ432" s="73"/>
      <c r="CA432" s="73"/>
    </row>
    <row r="433" spans="1:79" x14ac:dyDescent="0.25">
      <c r="A433" s="312">
        <v>420</v>
      </c>
      <c r="B433" s="322" t="s">
        <v>1391</v>
      </c>
      <c r="C433" s="322" t="s">
        <v>1390</v>
      </c>
      <c r="D433" s="353" t="s">
        <v>1392</v>
      </c>
      <c r="E433" s="336"/>
      <c r="F433" s="337" t="s">
        <v>243</v>
      </c>
      <c r="G433" s="317">
        <v>191882.43</v>
      </c>
      <c r="H433" s="333"/>
      <c r="I433" s="318"/>
      <c r="J433" s="109" t="s">
        <v>1417</v>
      </c>
      <c r="K433" s="95"/>
      <c r="L433" s="95"/>
      <c r="M433" s="73"/>
      <c r="N433" s="73"/>
      <c r="O433" s="73"/>
      <c r="P433" s="73"/>
      <c r="Q433" s="73"/>
      <c r="R433" s="73"/>
      <c r="S433" s="73"/>
      <c r="T433" s="73"/>
      <c r="U433" s="73"/>
      <c r="V433" s="73"/>
      <c r="W433" s="73"/>
      <c r="X433" s="73"/>
      <c r="Y433" s="73"/>
      <c r="Z433" s="73"/>
      <c r="AA433" s="73"/>
      <c r="AB433" s="73"/>
      <c r="AC433" s="73"/>
      <c r="AD433" s="73"/>
      <c r="AE433" s="73"/>
      <c r="AF433" s="73"/>
      <c r="AG433" s="73"/>
      <c r="AH433" s="73"/>
      <c r="AI433" s="73"/>
      <c r="AJ433" s="73"/>
      <c r="AK433" s="73"/>
      <c r="AL433" s="73"/>
      <c r="AM433" s="73"/>
      <c r="AN433" s="73"/>
      <c r="AO433" s="73"/>
      <c r="AP433" s="73"/>
      <c r="AQ433" s="73"/>
      <c r="AR433" s="73"/>
      <c r="AS433" s="73"/>
      <c r="AT433" s="73"/>
      <c r="AU433" s="73"/>
      <c r="AV433" s="73"/>
      <c r="AW433" s="73"/>
      <c r="AX433" s="73"/>
      <c r="AY433" s="73"/>
      <c r="AZ433" s="73"/>
      <c r="BA433" s="73"/>
      <c r="BB433" s="73"/>
      <c r="BC433" s="73"/>
      <c r="BD433" s="73"/>
      <c r="BE433" s="73"/>
      <c r="BF433" s="73"/>
      <c r="BG433" s="73"/>
      <c r="BH433" s="73"/>
      <c r="BI433" s="73"/>
      <c r="BJ433" s="73"/>
      <c r="BK433" s="73"/>
      <c r="BL433" s="73"/>
      <c r="BM433" s="73"/>
      <c r="BN433" s="73"/>
      <c r="BO433" s="73"/>
      <c r="BP433" s="73"/>
      <c r="BQ433" s="73"/>
      <c r="BR433" s="73"/>
      <c r="BS433" s="73"/>
      <c r="BT433" s="73"/>
      <c r="BU433" s="73"/>
      <c r="BV433" s="73"/>
      <c r="BW433" s="73"/>
      <c r="BX433" s="73"/>
      <c r="BY433" s="73"/>
      <c r="BZ433" s="73"/>
      <c r="CA433" s="73"/>
    </row>
    <row r="434" spans="1:79" x14ac:dyDescent="0.25">
      <c r="A434" s="312">
        <v>421</v>
      </c>
      <c r="B434" s="313" t="s">
        <v>1397</v>
      </c>
      <c r="C434" s="314" t="s">
        <v>1396</v>
      </c>
      <c r="D434" s="353" t="s">
        <v>1398</v>
      </c>
      <c r="E434" s="336"/>
      <c r="F434" s="337" t="s">
        <v>243</v>
      </c>
      <c r="G434" s="317">
        <v>155821.23000000001</v>
      </c>
      <c r="H434" s="333"/>
      <c r="I434" s="318"/>
      <c r="J434" s="109" t="s">
        <v>1417</v>
      </c>
      <c r="K434" s="95"/>
      <c r="L434" s="95"/>
      <c r="M434" s="73"/>
      <c r="N434" s="73"/>
      <c r="O434" s="73"/>
      <c r="P434" s="73"/>
      <c r="Q434" s="73"/>
      <c r="R434" s="73"/>
      <c r="S434" s="73"/>
      <c r="T434" s="73"/>
      <c r="U434" s="73"/>
      <c r="V434" s="73"/>
      <c r="W434" s="73"/>
      <c r="X434" s="73"/>
      <c r="Y434" s="73"/>
      <c r="Z434" s="73"/>
      <c r="AA434" s="73"/>
      <c r="AB434" s="73"/>
      <c r="AC434" s="73"/>
      <c r="AD434" s="73"/>
      <c r="AE434" s="73"/>
      <c r="AF434" s="73"/>
      <c r="AG434" s="73"/>
      <c r="AH434" s="73"/>
      <c r="AI434" s="73"/>
      <c r="AJ434" s="73"/>
      <c r="AK434" s="73"/>
      <c r="AL434" s="73"/>
      <c r="AM434" s="73"/>
      <c r="AN434" s="73"/>
      <c r="AO434" s="73"/>
      <c r="AP434" s="73"/>
      <c r="AQ434" s="73"/>
      <c r="AR434" s="73"/>
      <c r="AS434" s="73"/>
      <c r="AT434" s="73"/>
      <c r="AU434" s="73"/>
      <c r="AV434" s="73"/>
      <c r="AW434" s="73"/>
      <c r="AX434" s="73"/>
      <c r="AY434" s="73"/>
      <c r="AZ434" s="73"/>
      <c r="BA434" s="73"/>
      <c r="BB434" s="73"/>
      <c r="BC434" s="73"/>
      <c r="BD434" s="73"/>
      <c r="BE434" s="73"/>
      <c r="BF434" s="73"/>
      <c r="BG434" s="73"/>
      <c r="BH434" s="73"/>
      <c r="BI434" s="73"/>
      <c r="BJ434" s="73"/>
      <c r="BK434" s="73"/>
      <c r="BL434" s="73"/>
      <c r="BM434" s="73"/>
      <c r="BN434" s="73"/>
      <c r="BO434" s="73"/>
      <c r="BP434" s="73"/>
      <c r="BQ434" s="73"/>
      <c r="BR434" s="73"/>
      <c r="BS434" s="73"/>
      <c r="BT434" s="73"/>
      <c r="BU434" s="73"/>
      <c r="BV434" s="73"/>
      <c r="BW434" s="73"/>
      <c r="BX434" s="73"/>
      <c r="BY434" s="73"/>
      <c r="BZ434" s="73"/>
      <c r="CA434" s="73"/>
    </row>
    <row r="435" spans="1:79" x14ac:dyDescent="0.25">
      <c r="A435" s="312">
        <v>422</v>
      </c>
      <c r="B435" s="322" t="s">
        <v>1380</v>
      </c>
      <c r="C435" s="322" t="s">
        <v>1379</v>
      </c>
      <c r="D435" s="353" t="s">
        <v>1381</v>
      </c>
      <c r="E435" s="336"/>
      <c r="F435" s="337" t="s">
        <v>243</v>
      </c>
      <c r="G435" s="317">
        <v>530795.80000000005</v>
      </c>
      <c r="H435" s="333"/>
      <c r="I435" s="318"/>
      <c r="J435" s="109" t="s">
        <v>1417</v>
      </c>
      <c r="K435" s="95"/>
      <c r="L435" s="95"/>
      <c r="M435" s="73"/>
      <c r="N435" s="73"/>
      <c r="O435" s="73"/>
      <c r="P435" s="73"/>
      <c r="Q435" s="73"/>
      <c r="R435" s="73"/>
      <c r="S435" s="73"/>
      <c r="T435" s="73"/>
      <c r="U435" s="73"/>
      <c r="V435" s="73"/>
      <c r="W435" s="73"/>
      <c r="X435" s="73"/>
      <c r="Y435" s="73"/>
      <c r="Z435" s="73"/>
      <c r="AA435" s="73"/>
      <c r="AB435" s="73"/>
      <c r="AC435" s="73"/>
      <c r="AD435" s="73"/>
      <c r="AE435" s="73"/>
      <c r="AF435" s="73"/>
      <c r="AG435" s="73"/>
      <c r="AH435" s="73"/>
      <c r="AI435" s="73"/>
      <c r="AJ435" s="73"/>
      <c r="AK435" s="73"/>
      <c r="AL435" s="73"/>
      <c r="AM435" s="73"/>
      <c r="AN435" s="73"/>
      <c r="AO435" s="73"/>
      <c r="AP435" s="73"/>
      <c r="AQ435" s="73"/>
      <c r="AR435" s="73"/>
      <c r="AS435" s="73"/>
      <c r="AT435" s="73"/>
      <c r="AU435" s="73"/>
      <c r="AV435" s="73"/>
      <c r="AW435" s="73"/>
      <c r="AX435" s="73"/>
      <c r="AY435" s="73"/>
      <c r="AZ435" s="73"/>
      <c r="BA435" s="73"/>
      <c r="BB435" s="73"/>
      <c r="BC435" s="73"/>
      <c r="BD435" s="73"/>
      <c r="BE435" s="73"/>
      <c r="BF435" s="73"/>
      <c r="BG435" s="73"/>
      <c r="BH435" s="73"/>
      <c r="BI435" s="73"/>
      <c r="BJ435" s="73"/>
      <c r="BK435" s="73"/>
      <c r="BL435" s="73"/>
      <c r="BM435" s="73"/>
      <c r="BN435" s="73"/>
      <c r="BO435" s="73"/>
      <c r="BP435" s="73"/>
      <c r="BQ435" s="73"/>
      <c r="BR435" s="73"/>
      <c r="BS435" s="73"/>
      <c r="BT435" s="73"/>
      <c r="BU435" s="73"/>
      <c r="BV435" s="73"/>
      <c r="BW435" s="73"/>
      <c r="BX435" s="73"/>
      <c r="BY435" s="73"/>
      <c r="BZ435" s="73"/>
      <c r="CA435" s="73"/>
    </row>
    <row r="436" spans="1:79" x14ac:dyDescent="0.25">
      <c r="A436" s="312">
        <v>423</v>
      </c>
      <c r="B436" s="322" t="s">
        <v>1350</v>
      </c>
      <c r="C436" s="322" t="s">
        <v>1349</v>
      </c>
      <c r="D436" s="353" t="s">
        <v>1351</v>
      </c>
      <c r="E436" s="336"/>
      <c r="F436" s="337" t="s">
        <v>243</v>
      </c>
      <c r="G436" s="317">
        <v>121079.19</v>
      </c>
      <c r="H436" s="333"/>
      <c r="I436" s="318"/>
      <c r="J436" s="109" t="s">
        <v>1417</v>
      </c>
      <c r="K436" s="95"/>
      <c r="L436" s="95"/>
      <c r="M436" s="73"/>
      <c r="N436" s="73"/>
      <c r="O436" s="73"/>
      <c r="P436" s="73"/>
      <c r="Q436" s="73"/>
      <c r="R436" s="73"/>
      <c r="S436" s="73"/>
      <c r="T436" s="73"/>
      <c r="U436" s="73"/>
      <c r="V436" s="73"/>
      <c r="W436" s="73"/>
      <c r="X436" s="73"/>
      <c r="Y436" s="73"/>
      <c r="Z436" s="73"/>
      <c r="AA436" s="73"/>
      <c r="AB436" s="73"/>
      <c r="AC436" s="73"/>
      <c r="AD436" s="73"/>
      <c r="AE436" s="73"/>
      <c r="AF436" s="73"/>
      <c r="AG436" s="73"/>
      <c r="AH436" s="73"/>
      <c r="AI436" s="73"/>
      <c r="AJ436" s="73"/>
      <c r="AK436" s="73"/>
      <c r="AL436" s="73"/>
      <c r="AM436" s="73"/>
      <c r="AN436" s="73"/>
      <c r="AO436" s="73"/>
      <c r="AP436" s="73"/>
      <c r="AQ436" s="73"/>
      <c r="AR436" s="73"/>
      <c r="AS436" s="73"/>
      <c r="AT436" s="73"/>
      <c r="AU436" s="73"/>
      <c r="AV436" s="73"/>
      <c r="AW436" s="73"/>
      <c r="AX436" s="73"/>
      <c r="AY436" s="73"/>
      <c r="AZ436" s="73"/>
      <c r="BA436" s="73"/>
      <c r="BB436" s="73"/>
      <c r="BC436" s="73"/>
      <c r="BD436" s="73"/>
      <c r="BE436" s="73"/>
      <c r="BF436" s="73"/>
      <c r="BG436" s="73"/>
      <c r="BH436" s="73"/>
      <c r="BI436" s="73"/>
      <c r="BJ436" s="73"/>
      <c r="BK436" s="73"/>
      <c r="BL436" s="73"/>
      <c r="BM436" s="73"/>
      <c r="BN436" s="73"/>
      <c r="BO436" s="73"/>
      <c r="BP436" s="73"/>
      <c r="BQ436" s="73"/>
      <c r="BR436" s="73"/>
      <c r="BS436" s="73"/>
      <c r="BT436" s="73"/>
      <c r="BU436" s="73"/>
      <c r="BV436" s="73"/>
      <c r="BW436" s="73"/>
      <c r="BX436" s="73"/>
      <c r="BY436" s="73"/>
      <c r="BZ436" s="73"/>
      <c r="CA436" s="73"/>
    </row>
    <row r="437" spans="1:79" x14ac:dyDescent="0.25">
      <c r="A437" s="312">
        <v>424</v>
      </c>
      <c r="B437" s="322" t="s">
        <v>1367</v>
      </c>
      <c r="C437" s="322" t="s">
        <v>1368</v>
      </c>
      <c r="D437" s="353" t="s">
        <v>1369</v>
      </c>
      <c r="E437" s="336"/>
      <c r="F437" s="337" t="s">
        <v>243</v>
      </c>
      <c r="G437" s="317">
        <f>619203.07+638.46</f>
        <v>619841.52999999991</v>
      </c>
      <c r="H437" s="333"/>
      <c r="I437" s="318"/>
      <c r="J437" s="109" t="s">
        <v>1417</v>
      </c>
      <c r="K437" s="95"/>
      <c r="L437" s="95"/>
      <c r="M437" s="73"/>
      <c r="N437" s="73"/>
      <c r="O437" s="73"/>
      <c r="P437" s="73"/>
      <c r="Q437" s="73"/>
      <c r="R437" s="73"/>
      <c r="S437" s="73"/>
      <c r="T437" s="73"/>
      <c r="U437" s="73"/>
      <c r="V437" s="73"/>
      <c r="W437" s="73"/>
      <c r="X437" s="73"/>
      <c r="Y437" s="73"/>
      <c r="Z437" s="73"/>
      <c r="AA437" s="73"/>
      <c r="AB437" s="73"/>
      <c r="AC437" s="73"/>
      <c r="AD437" s="73"/>
      <c r="AE437" s="73"/>
      <c r="AF437" s="73"/>
      <c r="AG437" s="73"/>
      <c r="AH437" s="73"/>
      <c r="AI437" s="73"/>
      <c r="AJ437" s="73"/>
      <c r="AK437" s="73"/>
      <c r="AL437" s="73"/>
      <c r="AM437" s="73"/>
      <c r="AN437" s="73"/>
      <c r="AO437" s="73"/>
      <c r="AP437" s="73"/>
      <c r="AQ437" s="73"/>
      <c r="AR437" s="73"/>
      <c r="AS437" s="73"/>
      <c r="AT437" s="73"/>
      <c r="AU437" s="73"/>
      <c r="AV437" s="73"/>
      <c r="AW437" s="73"/>
      <c r="AX437" s="73"/>
      <c r="AY437" s="73"/>
      <c r="AZ437" s="73"/>
      <c r="BA437" s="73"/>
      <c r="BB437" s="73"/>
      <c r="BC437" s="73"/>
      <c r="BD437" s="73"/>
      <c r="BE437" s="73"/>
      <c r="BF437" s="73"/>
      <c r="BG437" s="73"/>
      <c r="BH437" s="73"/>
      <c r="BI437" s="73"/>
      <c r="BJ437" s="73"/>
      <c r="BK437" s="73"/>
      <c r="BL437" s="73"/>
      <c r="BM437" s="73"/>
      <c r="BN437" s="73"/>
      <c r="BO437" s="73"/>
      <c r="BP437" s="73"/>
      <c r="BQ437" s="73"/>
      <c r="BR437" s="73"/>
      <c r="BS437" s="73"/>
      <c r="BT437" s="73"/>
      <c r="BU437" s="73"/>
      <c r="BV437" s="73"/>
      <c r="BW437" s="73"/>
      <c r="BX437" s="73"/>
      <c r="BY437" s="73"/>
      <c r="BZ437" s="73"/>
      <c r="CA437" s="73"/>
    </row>
    <row r="438" spans="1:79" x14ac:dyDescent="0.25">
      <c r="A438" s="312">
        <v>425</v>
      </c>
      <c r="B438" s="322" t="s">
        <v>1406</v>
      </c>
      <c r="C438" s="322" t="s">
        <v>1405</v>
      </c>
      <c r="D438" s="353" t="s">
        <v>1407</v>
      </c>
      <c r="E438" s="336"/>
      <c r="F438" s="337" t="s">
        <v>243</v>
      </c>
      <c r="G438" s="317">
        <v>685981.65</v>
      </c>
      <c r="H438" s="333"/>
      <c r="I438" s="318"/>
      <c r="J438" s="109" t="s">
        <v>1417</v>
      </c>
      <c r="K438" s="95"/>
      <c r="L438" s="95"/>
      <c r="M438" s="73"/>
      <c r="N438" s="73"/>
      <c r="O438" s="73"/>
      <c r="P438" s="73"/>
      <c r="Q438" s="73"/>
      <c r="R438" s="73"/>
      <c r="S438" s="73"/>
      <c r="T438" s="73"/>
      <c r="U438" s="73"/>
      <c r="V438" s="73"/>
      <c r="W438" s="73"/>
      <c r="X438" s="73"/>
      <c r="Y438" s="73"/>
      <c r="Z438" s="73"/>
      <c r="AA438" s="73"/>
      <c r="AB438" s="73"/>
      <c r="AC438" s="73"/>
      <c r="AD438" s="73"/>
      <c r="AE438" s="73"/>
      <c r="AF438" s="73"/>
      <c r="AG438" s="73"/>
      <c r="AH438" s="73"/>
      <c r="AI438" s="73"/>
      <c r="AJ438" s="73"/>
      <c r="AK438" s="73"/>
      <c r="AL438" s="73"/>
      <c r="AM438" s="73"/>
      <c r="AN438" s="73"/>
      <c r="AO438" s="73"/>
      <c r="AP438" s="73"/>
      <c r="AQ438" s="73"/>
      <c r="AR438" s="73"/>
      <c r="AS438" s="73"/>
      <c r="AT438" s="73"/>
      <c r="AU438" s="73"/>
      <c r="AV438" s="73"/>
      <c r="AW438" s="73"/>
      <c r="AX438" s="73"/>
      <c r="AY438" s="73"/>
      <c r="AZ438" s="73"/>
      <c r="BA438" s="73"/>
      <c r="BB438" s="73"/>
      <c r="BC438" s="73"/>
      <c r="BD438" s="73"/>
      <c r="BE438" s="73"/>
      <c r="BF438" s="73"/>
      <c r="BG438" s="73"/>
      <c r="BH438" s="73"/>
      <c r="BI438" s="73"/>
      <c r="BJ438" s="73"/>
      <c r="BK438" s="73"/>
      <c r="BL438" s="73"/>
      <c r="BM438" s="73"/>
      <c r="BN438" s="73"/>
      <c r="BO438" s="73"/>
      <c r="BP438" s="73"/>
      <c r="BQ438" s="73"/>
      <c r="BR438" s="73"/>
      <c r="BS438" s="73"/>
      <c r="BT438" s="73"/>
      <c r="BU438" s="73"/>
      <c r="BV438" s="73"/>
      <c r="BW438" s="73"/>
      <c r="BX438" s="73"/>
      <c r="BY438" s="73"/>
      <c r="BZ438" s="73"/>
      <c r="CA438" s="73"/>
    </row>
    <row r="439" spans="1:79" x14ac:dyDescent="0.25">
      <c r="A439" s="312">
        <v>426</v>
      </c>
      <c r="B439" s="322" t="s">
        <v>1385</v>
      </c>
      <c r="C439" s="322" t="s">
        <v>1328</v>
      </c>
      <c r="D439" s="353" t="s">
        <v>1386</v>
      </c>
      <c r="E439" s="336"/>
      <c r="F439" s="337" t="s">
        <v>243</v>
      </c>
      <c r="G439" s="317">
        <v>232581.77</v>
      </c>
      <c r="H439" s="333"/>
      <c r="I439" s="318"/>
      <c r="J439" s="109" t="s">
        <v>1417</v>
      </c>
      <c r="K439" s="95"/>
      <c r="L439" s="95"/>
      <c r="M439" s="73"/>
      <c r="N439" s="73"/>
      <c r="O439" s="73"/>
      <c r="P439" s="73"/>
      <c r="Q439" s="73"/>
      <c r="R439" s="73"/>
      <c r="S439" s="73"/>
      <c r="T439" s="73"/>
      <c r="U439" s="73"/>
      <c r="V439" s="73"/>
      <c r="W439" s="73"/>
      <c r="X439" s="73"/>
      <c r="Y439" s="73"/>
      <c r="Z439" s="73"/>
      <c r="AA439" s="73"/>
      <c r="AB439" s="73"/>
      <c r="AC439" s="73"/>
      <c r="AD439" s="73"/>
      <c r="AE439" s="73"/>
      <c r="AF439" s="73"/>
      <c r="AG439" s="73"/>
      <c r="AH439" s="73"/>
      <c r="AI439" s="73"/>
      <c r="AJ439" s="73"/>
      <c r="AK439" s="73"/>
      <c r="AL439" s="73"/>
      <c r="AM439" s="73"/>
      <c r="AN439" s="73"/>
      <c r="AO439" s="73"/>
      <c r="AP439" s="73"/>
      <c r="AQ439" s="73"/>
      <c r="AR439" s="73"/>
      <c r="AS439" s="73"/>
      <c r="AT439" s="73"/>
      <c r="AU439" s="73"/>
      <c r="AV439" s="73"/>
      <c r="AW439" s="73"/>
      <c r="AX439" s="73"/>
      <c r="AY439" s="73"/>
      <c r="AZ439" s="73"/>
      <c r="BA439" s="73"/>
      <c r="BB439" s="73"/>
      <c r="BC439" s="73"/>
      <c r="BD439" s="73"/>
      <c r="BE439" s="73"/>
      <c r="BF439" s="73"/>
      <c r="BG439" s="73"/>
      <c r="BH439" s="73"/>
      <c r="BI439" s="73"/>
      <c r="BJ439" s="73"/>
      <c r="BK439" s="73"/>
      <c r="BL439" s="73"/>
      <c r="BM439" s="73"/>
      <c r="BN439" s="73"/>
      <c r="BO439" s="73"/>
      <c r="BP439" s="73"/>
      <c r="BQ439" s="73"/>
      <c r="BR439" s="73"/>
      <c r="BS439" s="73"/>
      <c r="BT439" s="73"/>
      <c r="BU439" s="73"/>
      <c r="BV439" s="73"/>
      <c r="BW439" s="73"/>
      <c r="BX439" s="73"/>
      <c r="BY439" s="73"/>
      <c r="BZ439" s="73"/>
      <c r="CA439" s="73"/>
    </row>
    <row r="440" spans="1:79" x14ac:dyDescent="0.25">
      <c r="A440" s="312">
        <v>427</v>
      </c>
      <c r="B440" s="322" t="s">
        <v>1403</v>
      </c>
      <c r="C440" s="322" t="s">
        <v>1402</v>
      </c>
      <c r="D440" s="353" t="s">
        <v>1404</v>
      </c>
      <c r="E440" s="336"/>
      <c r="F440" s="354" t="s">
        <v>243</v>
      </c>
      <c r="G440" s="317">
        <v>610353.94999999995</v>
      </c>
      <c r="H440" s="333"/>
      <c r="I440" s="318"/>
      <c r="J440" s="109" t="s">
        <v>1417</v>
      </c>
      <c r="K440" s="95"/>
      <c r="L440" s="95"/>
      <c r="M440" s="73"/>
      <c r="N440" s="73"/>
      <c r="O440" s="73"/>
      <c r="P440" s="73"/>
      <c r="Q440" s="73"/>
      <c r="R440" s="73"/>
      <c r="S440" s="73"/>
      <c r="T440" s="73"/>
      <c r="U440" s="73"/>
      <c r="V440" s="73"/>
      <c r="W440" s="73"/>
      <c r="X440" s="73"/>
      <c r="Y440" s="73"/>
      <c r="Z440" s="73"/>
      <c r="AA440" s="73"/>
      <c r="AB440" s="73"/>
      <c r="AC440" s="73"/>
      <c r="AD440" s="73"/>
      <c r="AE440" s="73"/>
      <c r="AF440" s="73"/>
      <c r="AG440" s="73"/>
      <c r="AH440" s="73"/>
      <c r="AI440" s="73"/>
      <c r="AJ440" s="73"/>
      <c r="AK440" s="73"/>
      <c r="AL440" s="73"/>
      <c r="AM440" s="73"/>
      <c r="AN440" s="73"/>
      <c r="AO440" s="73"/>
      <c r="AP440" s="73"/>
      <c r="AQ440" s="73"/>
      <c r="AR440" s="73"/>
      <c r="AS440" s="73"/>
      <c r="AT440" s="73"/>
      <c r="AU440" s="73"/>
      <c r="AV440" s="73"/>
      <c r="AW440" s="73"/>
      <c r="AX440" s="73"/>
      <c r="AY440" s="73"/>
      <c r="AZ440" s="73"/>
      <c r="BA440" s="73"/>
      <c r="BB440" s="73"/>
      <c r="BC440" s="73"/>
      <c r="BD440" s="73"/>
      <c r="BE440" s="73"/>
      <c r="BF440" s="73"/>
      <c r="BG440" s="73"/>
      <c r="BH440" s="73"/>
      <c r="BI440" s="73"/>
      <c r="BJ440" s="73"/>
      <c r="BK440" s="73"/>
      <c r="BL440" s="73"/>
      <c r="BM440" s="73"/>
      <c r="BN440" s="73"/>
      <c r="BO440" s="73"/>
      <c r="BP440" s="73"/>
      <c r="BQ440" s="73"/>
      <c r="BR440" s="73"/>
      <c r="BS440" s="73"/>
      <c r="BT440" s="73"/>
      <c r="BU440" s="73"/>
      <c r="BV440" s="73"/>
      <c r="BW440" s="73"/>
      <c r="BX440" s="73"/>
      <c r="BY440" s="73"/>
      <c r="BZ440" s="73"/>
      <c r="CA440" s="73"/>
    </row>
    <row r="441" spans="1:79" x14ac:dyDescent="0.25">
      <c r="A441" s="312">
        <v>428</v>
      </c>
      <c r="B441" s="345" t="s">
        <v>1412</v>
      </c>
      <c r="C441" s="322" t="s">
        <v>1411</v>
      </c>
      <c r="D441" s="353" t="s">
        <v>1413</v>
      </c>
      <c r="E441" s="336"/>
      <c r="F441" s="337" t="s">
        <v>243</v>
      </c>
      <c r="G441" s="317">
        <v>6274494.6399999997</v>
      </c>
      <c r="H441" s="333"/>
      <c r="I441" s="318"/>
      <c r="J441" s="109" t="s">
        <v>1417</v>
      </c>
      <c r="K441" s="95"/>
      <c r="L441" s="95"/>
      <c r="M441" s="73"/>
      <c r="N441" s="73"/>
      <c r="O441" s="73"/>
      <c r="P441" s="73"/>
      <c r="Q441" s="73"/>
      <c r="R441" s="73"/>
      <c r="S441" s="73"/>
      <c r="T441" s="73"/>
      <c r="U441" s="73"/>
      <c r="V441" s="73"/>
      <c r="W441" s="73"/>
      <c r="X441" s="73"/>
      <c r="Y441" s="73"/>
      <c r="Z441" s="73"/>
      <c r="AA441" s="73"/>
      <c r="AB441" s="73"/>
      <c r="AC441" s="73"/>
      <c r="AD441" s="73"/>
      <c r="AE441" s="73"/>
      <c r="AF441" s="73"/>
      <c r="AG441" s="73"/>
      <c r="AH441" s="73"/>
      <c r="AI441" s="73"/>
      <c r="AJ441" s="73"/>
      <c r="AK441" s="73"/>
      <c r="AL441" s="73"/>
      <c r="AM441" s="73"/>
      <c r="AN441" s="73"/>
      <c r="AO441" s="73"/>
      <c r="AP441" s="73"/>
      <c r="AQ441" s="73"/>
      <c r="AR441" s="73"/>
      <c r="AS441" s="73"/>
      <c r="AT441" s="73"/>
      <c r="AU441" s="73"/>
      <c r="AV441" s="73"/>
      <c r="AW441" s="73"/>
      <c r="AX441" s="73"/>
      <c r="AY441" s="73"/>
      <c r="AZ441" s="73"/>
      <c r="BA441" s="73"/>
      <c r="BB441" s="73"/>
      <c r="BC441" s="73"/>
      <c r="BD441" s="73"/>
      <c r="BE441" s="73"/>
      <c r="BF441" s="73"/>
      <c r="BG441" s="73"/>
      <c r="BH441" s="73"/>
      <c r="BI441" s="73"/>
      <c r="BJ441" s="73"/>
      <c r="BK441" s="73"/>
      <c r="BL441" s="73"/>
      <c r="BM441" s="73"/>
      <c r="BN441" s="73"/>
      <c r="BO441" s="73"/>
      <c r="BP441" s="73"/>
      <c r="BQ441" s="73"/>
      <c r="BR441" s="73"/>
      <c r="BS441" s="73"/>
      <c r="BT441" s="73"/>
      <c r="BU441" s="73"/>
      <c r="BV441" s="73"/>
      <c r="BW441" s="73"/>
      <c r="BX441" s="73"/>
      <c r="BY441" s="73"/>
      <c r="BZ441" s="73"/>
      <c r="CA441" s="73"/>
    </row>
    <row r="442" spans="1:79" x14ac:dyDescent="0.25">
      <c r="A442" s="312">
        <v>429</v>
      </c>
      <c r="B442" s="322" t="s">
        <v>1353</v>
      </c>
      <c r="C442" s="322" t="s">
        <v>1352</v>
      </c>
      <c r="D442" s="353" t="s">
        <v>1354</v>
      </c>
      <c r="E442" s="336"/>
      <c r="F442" s="337" t="s">
        <v>243</v>
      </c>
      <c r="G442" s="317">
        <v>366684.88</v>
      </c>
      <c r="H442" s="333"/>
      <c r="I442" s="318"/>
      <c r="J442" s="109" t="s">
        <v>1417</v>
      </c>
      <c r="K442" s="95"/>
      <c r="L442" s="95"/>
      <c r="M442" s="73"/>
      <c r="N442" s="73"/>
      <c r="O442" s="73"/>
      <c r="P442" s="73"/>
      <c r="Q442" s="73"/>
      <c r="R442" s="73"/>
      <c r="S442" s="73"/>
      <c r="T442" s="73"/>
      <c r="U442" s="73"/>
      <c r="V442" s="73"/>
      <c r="W442" s="73"/>
      <c r="X442" s="73"/>
      <c r="Y442" s="73"/>
      <c r="Z442" s="73"/>
      <c r="AA442" s="73"/>
      <c r="AB442" s="73"/>
      <c r="AC442" s="73"/>
      <c r="AD442" s="73"/>
      <c r="AE442" s="73"/>
      <c r="AF442" s="73"/>
      <c r="AG442" s="73"/>
      <c r="AH442" s="73"/>
      <c r="AI442" s="73"/>
      <c r="AJ442" s="73"/>
      <c r="AK442" s="73"/>
      <c r="AL442" s="73"/>
      <c r="AM442" s="73"/>
      <c r="AN442" s="73"/>
      <c r="AO442" s="73"/>
      <c r="AP442" s="73"/>
      <c r="AQ442" s="73"/>
      <c r="AR442" s="73"/>
      <c r="AS442" s="73"/>
      <c r="AT442" s="73"/>
      <c r="AU442" s="73"/>
      <c r="AV442" s="73"/>
      <c r="AW442" s="73"/>
      <c r="AX442" s="73"/>
      <c r="AY442" s="73"/>
      <c r="AZ442" s="73"/>
      <c r="BA442" s="73"/>
      <c r="BB442" s="73"/>
      <c r="BC442" s="73"/>
      <c r="BD442" s="73"/>
      <c r="BE442" s="73"/>
      <c r="BF442" s="73"/>
      <c r="BG442" s="73"/>
      <c r="BH442" s="73"/>
      <c r="BI442" s="73"/>
      <c r="BJ442" s="73"/>
      <c r="BK442" s="73"/>
      <c r="BL442" s="73"/>
      <c r="BM442" s="73"/>
      <c r="BN442" s="73"/>
      <c r="BO442" s="73"/>
      <c r="BP442" s="73"/>
      <c r="BQ442" s="73"/>
      <c r="BR442" s="73"/>
      <c r="BS442" s="73"/>
      <c r="BT442" s="73"/>
      <c r="BU442" s="73"/>
      <c r="BV442" s="73"/>
      <c r="BW442" s="73"/>
      <c r="BX442" s="73"/>
      <c r="BY442" s="73"/>
      <c r="BZ442" s="73"/>
      <c r="CA442" s="73"/>
    </row>
    <row r="443" spans="1:79" x14ac:dyDescent="0.25">
      <c r="A443" s="312">
        <v>430</v>
      </c>
      <c r="B443" s="322" t="s">
        <v>1364</v>
      </c>
      <c r="C443" s="322" t="s">
        <v>1360</v>
      </c>
      <c r="D443" s="353" t="s">
        <v>1365</v>
      </c>
      <c r="E443" s="336"/>
      <c r="F443" s="337" t="s">
        <v>243</v>
      </c>
      <c r="G443" s="317">
        <v>54101.37</v>
      </c>
      <c r="H443" s="333"/>
      <c r="I443" s="318"/>
      <c r="J443" s="109" t="s">
        <v>1417</v>
      </c>
      <c r="K443" s="95"/>
      <c r="L443" s="95"/>
      <c r="M443" s="73"/>
      <c r="N443" s="73"/>
      <c r="O443" s="73"/>
      <c r="P443" s="73"/>
      <c r="Q443" s="73"/>
      <c r="R443" s="73"/>
      <c r="S443" s="73"/>
      <c r="T443" s="73"/>
      <c r="U443" s="73"/>
      <c r="V443" s="73"/>
      <c r="W443" s="73"/>
      <c r="X443" s="73"/>
      <c r="Y443" s="73"/>
      <c r="Z443" s="73"/>
      <c r="AA443" s="73"/>
      <c r="AB443" s="73"/>
      <c r="AC443" s="73"/>
      <c r="AD443" s="73"/>
      <c r="AE443" s="73"/>
      <c r="AF443" s="73"/>
      <c r="AG443" s="73"/>
      <c r="AH443" s="73"/>
      <c r="AI443" s="73"/>
      <c r="AJ443" s="73"/>
      <c r="AK443" s="73"/>
      <c r="AL443" s="73"/>
      <c r="AM443" s="73"/>
      <c r="AN443" s="73"/>
      <c r="AO443" s="73"/>
      <c r="AP443" s="73"/>
      <c r="AQ443" s="73"/>
      <c r="AR443" s="73"/>
      <c r="AS443" s="73"/>
      <c r="AT443" s="73"/>
      <c r="AU443" s="73"/>
      <c r="AV443" s="73"/>
      <c r="AW443" s="73"/>
      <c r="AX443" s="73"/>
      <c r="AY443" s="73"/>
      <c r="AZ443" s="73"/>
      <c r="BA443" s="73"/>
      <c r="BB443" s="73"/>
      <c r="BC443" s="73"/>
      <c r="BD443" s="73"/>
      <c r="BE443" s="73"/>
      <c r="BF443" s="73"/>
      <c r="BG443" s="73"/>
      <c r="BH443" s="73"/>
      <c r="BI443" s="73"/>
      <c r="BJ443" s="73"/>
      <c r="BK443" s="73"/>
      <c r="BL443" s="73"/>
      <c r="BM443" s="73"/>
      <c r="BN443" s="73"/>
      <c r="BO443" s="73"/>
      <c r="BP443" s="73"/>
      <c r="BQ443" s="73"/>
      <c r="BR443" s="73"/>
      <c r="BS443" s="73"/>
      <c r="BT443" s="73"/>
      <c r="BU443" s="73"/>
      <c r="BV443" s="73"/>
      <c r="BW443" s="73"/>
      <c r="BX443" s="73"/>
      <c r="BY443" s="73"/>
      <c r="BZ443" s="73"/>
      <c r="CA443" s="73"/>
    </row>
    <row r="444" spans="1:79" x14ac:dyDescent="0.25">
      <c r="A444" s="312">
        <v>431</v>
      </c>
      <c r="B444" s="322" t="s">
        <v>1371</v>
      </c>
      <c r="C444" s="322" t="s">
        <v>1370</v>
      </c>
      <c r="D444" s="353" t="s">
        <v>1372</v>
      </c>
      <c r="E444" s="336"/>
      <c r="F444" s="337" t="s">
        <v>243</v>
      </c>
      <c r="G444" s="317">
        <f>204417.12+44.26</f>
        <v>204461.38</v>
      </c>
      <c r="H444" s="333"/>
      <c r="I444" s="318"/>
      <c r="J444" s="109" t="s">
        <v>1417</v>
      </c>
      <c r="K444" s="95"/>
      <c r="L444" s="95"/>
      <c r="M444" s="73"/>
      <c r="N444" s="73"/>
      <c r="O444" s="73"/>
      <c r="P444" s="73"/>
      <c r="Q444" s="73"/>
      <c r="R444" s="73"/>
      <c r="S444" s="73"/>
      <c r="T444" s="73"/>
      <c r="U444" s="73"/>
      <c r="V444" s="73"/>
      <c r="W444" s="73"/>
      <c r="X444" s="73"/>
      <c r="Y444" s="73"/>
      <c r="Z444" s="73"/>
      <c r="AA444" s="73"/>
      <c r="AB444" s="73"/>
      <c r="AC444" s="73"/>
      <c r="AD444" s="73"/>
      <c r="AE444" s="73"/>
      <c r="AF444" s="73"/>
      <c r="AG444" s="73"/>
      <c r="AH444" s="73"/>
      <c r="AI444" s="73"/>
      <c r="AJ444" s="73"/>
      <c r="AK444" s="73"/>
      <c r="AL444" s="73"/>
      <c r="AM444" s="73"/>
      <c r="AN444" s="73"/>
      <c r="AO444" s="73"/>
      <c r="AP444" s="73"/>
      <c r="AQ444" s="73"/>
      <c r="AR444" s="73"/>
      <c r="AS444" s="73"/>
      <c r="AT444" s="73"/>
      <c r="AU444" s="73"/>
      <c r="AV444" s="73"/>
      <c r="AW444" s="73"/>
      <c r="AX444" s="73"/>
      <c r="AY444" s="73"/>
      <c r="AZ444" s="73"/>
      <c r="BA444" s="73"/>
      <c r="BB444" s="73"/>
      <c r="BC444" s="73"/>
      <c r="BD444" s="73"/>
      <c r="BE444" s="73"/>
      <c r="BF444" s="73"/>
      <c r="BG444" s="73"/>
      <c r="BH444" s="73"/>
      <c r="BI444" s="73"/>
      <c r="BJ444" s="73"/>
      <c r="BK444" s="73"/>
      <c r="BL444" s="73"/>
      <c r="BM444" s="73"/>
      <c r="BN444" s="73"/>
      <c r="BO444" s="73"/>
      <c r="BP444" s="73"/>
      <c r="BQ444" s="73"/>
      <c r="BR444" s="73"/>
      <c r="BS444" s="73"/>
      <c r="BT444" s="73"/>
      <c r="BU444" s="73"/>
      <c r="BV444" s="73"/>
      <c r="BW444" s="73"/>
      <c r="BX444" s="73"/>
      <c r="BY444" s="73"/>
      <c r="BZ444" s="73"/>
      <c r="CA444" s="73"/>
    </row>
    <row r="445" spans="1:79" x14ac:dyDescent="0.25">
      <c r="A445" s="312">
        <v>432</v>
      </c>
      <c r="B445" s="322" t="s">
        <v>1374</v>
      </c>
      <c r="C445" s="322" t="s">
        <v>1373</v>
      </c>
      <c r="D445" s="353" t="s">
        <v>1375</v>
      </c>
      <c r="E445" s="336"/>
      <c r="F445" s="337" t="s">
        <v>243</v>
      </c>
      <c r="G445" s="317">
        <v>460468.95</v>
      </c>
      <c r="H445" s="333"/>
      <c r="I445" s="318"/>
      <c r="J445" s="109" t="s">
        <v>1417</v>
      </c>
      <c r="K445" s="95"/>
      <c r="L445" s="95"/>
      <c r="M445" s="73"/>
      <c r="N445" s="73"/>
      <c r="O445" s="73"/>
      <c r="P445" s="73"/>
      <c r="Q445" s="73"/>
      <c r="R445" s="73"/>
      <c r="S445" s="73"/>
      <c r="T445" s="73"/>
      <c r="U445" s="73"/>
      <c r="V445" s="73"/>
      <c r="W445" s="73"/>
      <c r="X445" s="73"/>
      <c r="Y445" s="73"/>
      <c r="Z445" s="73"/>
      <c r="AA445" s="73"/>
      <c r="AB445" s="73"/>
      <c r="AC445" s="73"/>
      <c r="AD445" s="73"/>
      <c r="AE445" s="73"/>
      <c r="AF445" s="73"/>
      <c r="AG445" s="73"/>
      <c r="AH445" s="73"/>
      <c r="AI445" s="73"/>
      <c r="AJ445" s="73"/>
      <c r="AK445" s="73"/>
      <c r="AL445" s="73"/>
      <c r="AM445" s="73"/>
      <c r="AN445" s="73"/>
      <c r="AO445" s="73"/>
      <c r="AP445" s="73"/>
      <c r="AQ445" s="73"/>
      <c r="AR445" s="73"/>
      <c r="AS445" s="73"/>
      <c r="AT445" s="73"/>
      <c r="AU445" s="73"/>
      <c r="AV445" s="73"/>
      <c r="AW445" s="73"/>
      <c r="AX445" s="73"/>
      <c r="AY445" s="73"/>
      <c r="AZ445" s="73"/>
      <c r="BA445" s="73"/>
      <c r="BB445" s="73"/>
      <c r="BC445" s="73"/>
      <c r="BD445" s="73"/>
      <c r="BE445" s="73"/>
      <c r="BF445" s="73"/>
      <c r="BG445" s="73"/>
      <c r="BH445" s="73"/>
      <c r="BI445" s="73"/>
      <c r="BJ445" s="73"/>
      <c r="BK445" s="73"/>
      <c r="BL445" s="73"/>
      <c r="BM445" s="73"/>
      <c r="BN445" s="73"/>
      <c r="BO445" s="73"/>
      <c r="BP445" s="73"/>
      <c r="BQ445" s="73"/>
      <c r="BR445" s="73"/>
      <c r="BS445" s="73"/>
      <c r="BT445" s="73"/>
      <c r="BU445" s="73"/>
      <c r="BV445" s="73"/>
      <c r="BW445" s="73"/>
      <c r="BX445" s="73"/>
      <c r="BY445" s="73"/>
      <c r="BZ445" s="73"/>
      <c r="CA445" s="73"/>
    </row>
    <row r="446" spans="1:79" x14ac:dyDescent="0.25">
      <c r="A446" s="312">
        <v>433</v>
      </c>
      <c r="B446" s="322" t="s">
        <v>1416</v>
      </c>
      <c r="C446" s="322" t="s">
        <v>1415</v>
      </c>
      <c r="D446" s="353" t="s">
        <v>1414</v>
      </c>
      <c r="E446" s="336"/>
      <c r="F446" s="337" t="s">
        <v>243</v>
      </c>
      <c r="G446" s="317">
        <f>155086.53</f>
        <v>155086.53</v>
      </c>
      <c r="H446" s="333"/>
      <c r="I446" s="318"/>
      <c r="J446" s="109" t="s">
        <v>2296</v>
      </c>
      <c r="K446" s="95"/>
      <c r="L446" s="95"/>
      <c r="M446" s="73"/>
      <c r="N446" s="73"/>
      <c r="O446" s="73"/>
      <c r="P446" s="73"/>
      <c r="Q446" s="73"/>
      <c r="R446" s="73"/>
      <c r="S446" s="73"/>
      <c r="T446" s="73"/>
      <c r="U446" s="73"/>
      <c r="V446" s="73"/>
      <c r="W446" s="73"/>
      <c r="X446" s="73"/>
      <c r="Y446" s="73"/>
      <c r="Z446" s="73"/>
      <c r="AA446" s="73"/>
      <c r="AB446" s="73"/>
      <c r="AC446" s="73"/>
      <c r="AD446" s="73"/>
      <c r="AE446" s="73"/>
      <c r="AF446" s="73"/>
      <c r="AG446" s="73"/>
      <c r="AH446" s="73"/>
      <c r="AI446" s="73"/>
      <c r="AJ446" s="73"/>
      <c r="AK446" s="73"/>
      <c r="AL446" s="73"/>
      <c r="AM446" s="73"/>
      <c r="AN446" s="73"/>
      <c r="AO446" s="73"/>
      <c r="AP446" s="73"/>
      <c r="AQ446" s="73"/>
      <c r="AR446" s="73"/>
      <c r="AS446" s="73"/>
      <c r="AT446" s="73"/>
      <c r="AU446" s="73"/>
      <c r="AV446" s="73"/>
      <c r="AW446" s="73"/>
      <c r="AX446" s="73"/>
      <c r="AY446" s="73"/>
      <c r="AZ446" s="73"/>
      <c r="BA446" s="73"/>
      <c r="BB446" s="73"/>
      <c r="BC446" s="73"/>
      <c r="BD446" s="73"/>
      <c r="BE446" s="73"/>
      <c r="BF446" s="73"/>
      <c r="BG446" s="73"/>
      <c r="BH446" s="73"/>
      <c r="BI446" s="73"/>
      <c r="BJ446" s="73"/>
      <c r="BK446" s="73"/>
      <c r="BL446" s="73"/>
      <c r="BM446" s="73"/>
      <c r="BN446" s="73"/>
      <c r="BO446" s="73"/>
      <c r="BP446" s="73"/>
      <c r="BQ446" s="73"/>
      <c r="BR446" s="73"/>
      <c r="BS446" s="73"/>
      <c r="BT446" s="73"/>
      <c r="BU446" s="73"/>
      <c r="BV446" s="73"/>
      <c r="BW446" s="73"/>
      <c r="BX446" s="73"/>
      <c r="BY446" s="73"/>
      <c r="BZ446" s="73"/>
      <c r="CA446" s="73"/>
    </row>
    <row r="447" spans="1:79" s="487" customFormat="1" x14ac:dyDescent="0.25">
      <c r="A447" s="312">
        <v>434</v>
      </c>
      <c r="B447" s="322" t="s">
        <v>1487</v>
      </c>
      <c r="C447" s="322" t="s">
        <v>1486</v>
      </c>
      <c r="D447" s="322" t="s">
        <v>1488</v>
      </c>
      <c r="E447" s="336"/>
      <c r="F447" s="337" t="s">
        <v>1489</v>
      </c>
      <c r="G447" s="317">
        <v>43679.1</v>
      </c>
      <c r="H447" s="331"/>
      <c r="I447" s="318"/>
      <c r="J447" s="109" t="s">
        <v>1575</v>
      </c>
      <c r="K447" s="95"/>
      <c r="L447" s="95"/>
      <c r="M447" s="73"/>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row>
    <row r="448" spans="1:79" s="487" customFormat="1" ht="22.5" x14ac:dyDescent="0.25">
      <c r="A448" s="312">
        <v>435</v>
      </c>
      <c r="B448" s="322" t="s">
        <v>1518</v>
      </c>
      <c r="C448" s="322" t="s">
        <v>1519</v>
      </c>
      <c r="D448" s="329" t="s">
        <v>1517</v>
      </c>
      <c r="E448" s="355"/>
      <c r="F448" s="337" t="s">
        <v>33</v>
      </c>
      <c r="G448" s="317">
        <v>38945.589999999997</v>
      </c>
      <c r="H448" s="355"/>
      <c r="I448" s="318"/>
      <c r="J448" s="109" t="s">
        <v>1575</v>
      </c>
      <c r="K448" s="95"/>
      <c r="L448" s="95"/>
      <c r="M448" s="73"/>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row>
    <row r="449" spans="1:79" s="487" customFormat="1" x14ac:dyDescent="0.25">
      <c r="A449" s="312">
        <v>436</v>
      </c>
      <c r="B449" s="341" t="s">
        <v>1455</v>
      </c>
      <c r="C449" s="341" t="s">
        <v>1453</v>
      </c>
      <c r="D449" s="356" t="s">
        <v>1454</v>
      </c>
      <c r="E449" s="355"/>
      <c r="F449" s="341" t="s">
        <v>33</v>
      </c>
      <c r="G449" s="317">
        <v>85584.92</v>
      </c>
      <c r="H449" s="355"/>
      <c r="I449" s="318"/>
      <c r="J449" s="109" t="s">
        <v>1575</v>
      </c>
      <c r="K449" s="95"/>
      <c r="L449" s="95"/>
      <c r="M449" s="73"/>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row>
    <row r="450" spans="1:79" s="487" customFormat="1" x14ac:dyDescent="0.25">
      <c r="A450" s="312">
        <v>437</v>
      </c>
      <c r="B450" s="322" t="s">
        <v>1425</v>
      </c>
      <c r="C450" s="357" t="s">
        <v>940</v>
      </c>
      <c r="D450" s="314" t="s">
        <v>1426</v>
      </c>
      <c r="E450" s="355"/>
      <c r="F450" s="314" t="s">
        <v>33</v>
      </c>
      <c r="G450" s="317">
        <v>82077.23</v>
      </c>
      <c r="H450" s="355"/>
      <c r="I450" s="318"/>
      <c r="J450" s="109" t="s">
        <v>1575</v>
      </c>
      <c r="K450" s="95"/>
      <c r="L450" s="95"/>
      <c r="M450" s="73"/>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row>
    <row r="451" spans="1:79" s="487" customFormat="1" x14ac:dyDescent="0.25">
      <c r="A451" s="312">
        <v>438</v>
      </c>
      <c r="B451" s="322" t="s">
        <v>1482</v>
      </c>
      <c r="C451" s="322" t="s">
        <v>1481</v>
      </c>
      <c r="D451" s="322" t="s">
        <v>1480</v>
      </c>
      <c r="E451" s="336"/>
      <c r="F451" s="313" t="s">
        <v>34</v>
      </c>
      <c r="G451" s="317">
        <v>24053.39</v>
      </c>
      <c r="H451" s="333"/>
      <c r="I451" s="318"/>
      <c r="J451" s="109" t="s">
        <v>1575</v>
      </c>
      <c r="K451" s="95"/>
      <c r="L451" s="95"/>
      <c r="M451" s="73"/>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row>
    <row r="452" spans="1:79" s="487" customFormat="1" x14ac:dyDescent="0.25">
      <c r="A452" s="312">
        <v>439</v>
      </c>
      <c r="B452" s="322" t="s">
        <v>1430</v>
      </c>
      <c r="C452" s="357" t="s">
        <v>1429</v>
      </c>
      <c r="D452" s="314" t="s">
        <v>1431</v>
      </c>
      <c r="E452" s="336"/>
      <c r="F452" s="313" t="s">
        <v>34</v>
      </c>
      <c r="G452" s="317">
        <v>33286.97</v>
      </c>
      <c r="H452" s="333"/>
      <c r="I452" s="318"/>
      <c r="J452" s="109" t="s">
        <v>1575</v>
      </c>
      <c r="K452" s="95"/>
      <c r="L452" s="95"/>
      <c r="M452" s="73"/>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row>
    <row r="453" spans="1:79" s="487" customFormat="1" ht="22.5" x14ac:dyDescent="0.25">
      <c r="A453" s="312">
        <v>440</v>
      </c>
      <c r="B453" s="322" t="s">
        <v>1479</v>
      </c>
      <c r="C453" s="329" t="s">
        <v>1088</v>
      </c>
      <c r="D453" s="329" t="s">
        <v>1478</v>
      </c>
      <c r="E453" s="336"/>
      <c r="F453" s="313" t="s">
        <v>34</v>
      </c>
      <c r="G453" s="317">
        <v>51105.16</v>
      </c>
      <c r="H453" s="333"/>
      <c r="I453" s="318"/>
      <c r="J453" s="109" t="s">
        <v>1575</v>
      </c>
      <c r="K453" s="95"/>
      <c r="L453" s="95"/>
      <c r="M453" s="73"/>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row>
    <row r="454" spans="1:79" s="487" customFormat="1" ht="33.75" x14ac:dyDescent="0.25">
      <c r="A454" s="312">
        <v>441</v>
      </c>
      <c r="B454" s="322" t="s">
        <v>1477</v>
      </c>
      <c r="C454" s="329" t="s">
        <v>1476</v>
      </c>
      <c r="D454" s="329" t="s">
        <v>1566</v>
      </c>
      <c r="E454" s="336"/>
      <c r="F454" s="313" t="s">
        <v>34</v>
      </c>
      <c r="G454" s="317">
        <v>52181.27</v>
      </c>
      <c r="H454" s="333"/>
      <c r="I454" s="318"/>
      <c r="J454" s="109" t="s">
        <v>1575</v>
      </c>
      <c r="K454" s="95"/>
      <c r="L454" s="95"/>
      <c r="M454" s="73"/>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row>
    <row r="455" spans="1:79" s="487" customFormat="1" x14ac:dyDescent="0.25">
      <c r="A455" s="312">
        <v>442</v>
      </c>
      <c r="B455" s="322" t="s">
        <v>1485</v>
      </c>
      <c r="C455" s="358" t="s">
        <v>1483</v>
      </c>
      <c r="D455" s="329" t="s">
        <v>1484</v>
      </c>
      <c r="E455" s="336"/>
      <c r="F455" s="313" t="s">
        <v>34</v>
      </c>
      <c r="G455" s="317">
        <v>35944.07</v>
      </c>
      <c r="H455" s="333"/>
      <c r="I455" s="318"/>
      <c r="J455" s="109" t="s">
        <v>1575</v>
      </c>
      <c r="K455" s="95"/>
      <c r="L455" s="95"/>
      <c r="M455" s="73"/>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c r="BS455" s="18"/>
      <c r="BT455" s="18"/>
      <c r="BU455" s="18"/>
      <c r="BV455" s="18"/>
      <c r="BW455" s="18"/>
      <c r="BX455" s="18"/>
      <c r="BY455" s="18"/>
      <c r="BZ455" s="18"/>
      <c r="CA455" s="18"/>
    </row>
    <row r="456" spans="1:79" s="487" customFormat="1" ht="21.75" customHeight="1" x14ac:dyDescent="0.25">
      <c r="A456" s="312">
        <v>443</v>
      </c>
      <c r="B456" s="345" t="s">
        <v>1434</v>
      </c>
      <c r="C456" s="357" t="s">
        <v>1433</v>
      </c>
      <c r="D456" s="324" t="s">
        <v>1432</v>
      </c>
      <c r="E456" s="336"/>
      <c r="F456" s="313" t="s">
        <v>34</v>
      </c>
      <c r="G456" s="317">
        <v>32552.67</v>
      </c>
      <c r="H456" s="333"/>
      <c r="I456" s="318"/>
      <c r="J456" s="109" t="s">
        <v>1575</v>
      </c>
      <c r="K456" s="95"/>
      <c r="L456" s="95"/>
      <c r="M456" s="73"/>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c r="BR456" s="18"/>
      <c r="BS456" s="18"/>
      <c r="BT456" s="18"/>
      <c r="BU456" s="18"/>
      <c r="BV456" s="18"/>
      <c r="BW456" s="18"/>
      <c r="BX456" s="18"/>
      <c r="BY456" s="18"/>
      <c r="BZ456" s="18"/>
      <c r="CA456" s="18"/>
    </row>
    <row r="457" spans="1:79" s="487" customFormat="1" ht="21.75" customHeight="1" x14ac:dyDescent="0.25">
      <c r="A457" s="312">
        <v>444</v>
      </c>
      <c r="B457" s="322" t="s">
        <v>1551</v>
      </c>
      <c r="C457" s="322" t="s">
        <v>1550</v>
      </c>
      <c r="D457" s="352" t="s">
        <v>1549</v>
      </c>
      <c r="E457" s="336"/>
      <c r="F457" s="313" t="s">
        <v>34</v>
      </c>
      <c r="G457" s="317">
        <v>32581.8</v>
      </c>
      <c r="H457" s="333"/>
      <c r="I457" s="318"/>
      <c r="J457" s="109" t="s">
        <v>1575</v>
      </c>
      <c r="K457" s="95"/>
      <c r="L457" s="95"/>
      <c r="M457" s="73"/>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c r="BR457" s="18"/>
      <c r="BS457" s="18"/>
      <c r="BT457" s="18"/>
      <c r="BU457" s="18"/>
      <c r="BV457" s="18"/>
      <c r="BW457" s="18"/>
      <c r="BX457" s="18"/>
      <c r="BY457" s="18"/>
      <c r="BZ457" s="18"/>
      <c r="CA457" s="18"/>
    </row>
    <row r="458" spans="1:79" s="487" customFormat="1" ht="22.5" x14ac:dyDescent="0.25">
      <c r="A458" s="312">
        <v>445</v>
      </c>
      <c r="B458" s="322" t="s">
        <v>1573</v>
      </c>
      <c r="C458" s="314" t="s">
        <v>173</v>
      </c>
      <c r="D458" s="315" t="s">
        <v>84</v>
      </c>
      <c r="E458" s="316"/>
      <c r="F458" s="313" t="s">
        <v>34</v>
      </c>
      <c r="G458" s="317">
        <v>32581.8</v>
      </c>
      <c r="H458" s="333"/>
      <c r="I458" s="318"/>
      <c r="J458" s="109" t="s">
        <v>1575</v>
      </c>
      <c r="K458" s="95"/>
      <c r="L458" s="95"/>
      <c r="M458" s="73"/>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c r="BS458" s="18"/>
      <c r="BT458" s="18"/>
      <c r="BU458" s="18"/>
      <c r="BV458" s="18"/>
      <c r="BW458" s="18"/>
      <c r="BX458" s="18"/>
      <c r="BY458" s="18"/>
      <c r="BZ458" s="18"/>
      <c r="CA458" s="18"/>
    </row>
    <row r="459" spans="1:79" s="487" customFormat="1" ht="21.75" customHeight="1" x14ac:dyDescent="0.25">
      <c r="A459" s="312">
        <v>446</v>
      </c>
      <c r="B459" s="322" t="s">
        <v>1665</v>
      </c>
      <c r="C459" s="357" t="s">
        <v>1664</v>
      </c>
      <c r="D459" s="324" t="s">
        <v>1666</v>
      </c>
      <c r="E459" s="336"/>
      <c r="F459" s="313" t="s">
        <v>34</v>
      </c>
      <c r="G459" s="317">
        <v>17921.41</v>
      </c>
      <c r="H459" s="333"/>
      <c r="I459" s="318"/>
      <c r="J459" s="109" t="s">
        <v>1722</v>
      </c>
      <c r="K459" s="95"/>
      <c r="L459" s="95"/>
      <c r="M459" s="73"/>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row>
    <row r="460" spans="1:79" s="487" customFormat="1" x14ac:dyDescent="0.25">
      <c r="A460" s="312">
        <v>447</v>
      </c>
      <c r="B460" s="322" t="s">
        <v>1650</v>
      </c>
      <c r="C460" s="357" t="s">
        <v>1649</v>
      </c>
      <c r="D460" s="324" t="s">
        <v>1648</v>
      </c>
      <c r="E460" s="336"/>
      <c r="F460" s="313" t="s">
        <v>34</v>
      </c>
      <c r="G460" s="317">
        <v>21192.19</v>
      </c>
      <c r="H460" s="333"/>
      <c r="I460" s="318"/>
      <c r="J460" s="109" t="s">
        <v>1722</v>
      </c>
      <c r="K460" s="95"/>
      <c r="L460" s="95"/>
      <c r="M460" s="73"/>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c r="BS460" s="18"/>
      <c r="BT460" s="18"/>
      <c r="BU460" s="18"/>
      <c r="BV460" s="18"/>
      <c r="BW460" s="18"/>
      <c r="BX460" s="18"/>
      <c r="BY460" s="18"/>
      <c r="BZ460" s="18"/>
      <c r="CA460" s="18"/>
    </row>
    <row r="461" spans="1:79" s="487" customFormat="1" x14ac:dyDescent="0.25">
      <c r="A461" s="312">
        <v>448</v>
      </c>
      <c r="B461" s="322" t="s">
        <v>1577</v>
      </c>
      <c r="C461" s="357" t="s">
        <v>1582</v>
      </c>
      <c r="D461" s="314" t="s">
        <v>1583</v>
      </c>
      <c r="E461" s="336"/>
      <c r="F461" s="313" t="s">
        <v>34</v>
      </c>
      <c r="G461" s="317">
        <v>21198.65</v>
      </c>
      <c r="H461" s="333"/>
      <c r="I461" s="318"/>
      <c r="J461" s="109" t="s">
        <v>1722</v>
      </c>
      <c r="K461" s="95"/>
      <c r="L461" s="95"/>
      <c r="M461" s="73"/>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c r="BS461" s="18"/>
      <c r="BT461" s="18"/>
      <c r="BU461" s="18"/>
      <c r="BV461" s="18"/>
      <c r="BW461" s="18"/>
      <c r="BX461" s="18"/>
      <c r="BY461" s="18"/>
      <c r="BZ461" s="18"/>
      <c r="CA461" s="18"/>
    </row>
    <row r="462" spans="1:79" s="487" customFormat="1" x14ac:dyDescent="0.25">
      <c r="A462" s="312">
        <v>449</v>
      </c>
      <c r="B462" s="345" t="s">
        <v>1587</v>
      </c>
      <c r="C462" s="322" t="s">
        <v>1596</v>
      </c>
      <c r="D462" s="352" t="s">
        <v>1597</v>
      </c>
      <c r="E462" s="336"/>
      <c r="F462" s="313" t="s">
        <v>34</v>
      </c>
      <c r="G462" s="317">
        <v>47654.13</v>
      </c>
      <c r="H462" s="333"/>
      <c r="I462" s="318"/>
      <c r="J462" s="109" t="s">
        <v>1722</v>
      </c>
      <c r="K462" s="95"/>
      <c r="L462" s="95"/>
      <c r="M462" s="73"/>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c r="BS462" s="18"/>
      <c r="BT462" s="18"/>
      <c r="BU462" s="18"/>
      <c r="BV462" s="18"/>
      <c r="BW462" s="18"/>
      <c r="BX462" s="18"/>
      <c r="BY462" s="18"/>
      <c r="BZ462" s="18"/>
      <c r="CA462" s="18"/>
    </row>
    <row r="463" spans="1:79" s="487" customFormat="1" x14ac:dyDescent="0.25">
      <c r="A463" s="312">
        <v>450</v>
      </c>
      <c r="B463" s="345" t="s">
        <v>1623</v>
      </c>
      <c r="C463" s="322" t="s">
        <v>1625</v>
      </c>
      <c r="D463" s="352" t="s">
        <v>1624</v>
      </c>
      <c r="E463" s="336"/>
      <c r="F463" s="313" t="s">
        <v>34</v>
      </c>
      <c r="G463" s="317">
        <v>23969.38</v>
      </c>
      <c r="H463" s="333"/>
      <c r="I463" s="318"/>
      <c r="J463" s="109" t="s">
        <v>1722</v>
      </c>
      <c r="K463" s="95"/>
      <c r="L463" s="95"/>
      <c r="M463" s="73"/>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c r="BS463" s="18"/>
      <c r="BT463" s="18"/>
      <c r="BU463" s="18"/>
      <c r="BV463" s="18"/>
      <c r="BW463" s="18"/>
      <c r="BX463" s="18"/>
      <c r="BY463" s="18"/>
      <c r="BZ463" s="18"/>
      <c r="CA463" s="18"/>
    </row>
    <row r="464" spans="1:79" s="487" customFormat="1" ht="23.25" customHeight="1" x14ac:dyDescent="0.25">
      <c r="A464" s="312">
        <v>451</v>
      </c>
      <c r="B464" s="322" t="s">
        <v>1578</v>
      </c>
      <c r="C464" s="322" t="s">
        <v>1585</v>
      </c>
      <c r="D464" s="352" t="s">
        <v>1586</v>
      </c>
      <c r="E464" s="336"/>
      <c r="F464" s="313" t="s">
        <v>34</v>
      </c>
      <c r="G464" s="317">
        <v>28522.87</v>
      </c>
      <c r="H464" s="333"/>
      <c r="I464" s="318"/>
      <c r="J464" s="109" t="s">
        <v>1722</v>
      </c>
      <c r="K464" s="95"/>
      <c r="L464" s="95"/>
      <c r="M464" s="73"/>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c r="BS464" s="18"/>
      <c r="BT464" s="18"/>
      <c r="BU464" s="18"/>
      <c r="BV464" s="18"/>
      <c r="BW464" s="18"/>
      <c r="BX464" s="18"/>
      <c r="BY464" s="18"/>
      <c r="BZ464" s="18"/>
      <c r="CA464" s="18"/>
    </row>
    <row r="465" spans="1:79" s="487" customFormat="1" x14ac:dyDescent="0.25">
      <c r="A465" s="312">
        <v>452</v>
      </c>
      <c r="B465" s="322" t="s">
        <v>1584</v>
      </c>
      <c r="C465" s="322" t="s">
        <v>1588</v>
      </c>
      <c r="D465" s="352" t="s">
        <v>1589</v>
      </c>
      <c r="E465" s="336"/>
      <c r="F465" s="313" t="s">
        <v>34</v>
      </c>
      <c r="G465" s="317">
        <v>19008.62</v>
      </c>
      <c r="H465" s="333"/>
      <c r="I465" s="318"/>
      <c r="J465" s="109" t="s">
        <v>1722</v>
      </c>
      <c r="K465" s="95"/>
      <c r="L465" s="95"/>
      <c r="M465" s="73"/>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c r="BS465" s="18"/>
      <c r="BT465" s="18"/>
      <c r="BU465" s="18"/>
      <c r="BV465" s="18"/>
      <c r="BW465" s="18"/>
      <c r="BX465" s="18"/>
      <c r="BY465" s="18"/>
      <c r="BZ465" s="18"/>
      <c r="CA465" s="18"/>
    </row>
    <row r="466" spans="1:79" s="487" customFormat="1" x14ac:dyDescent="0.25">
      <c r="A466" s="312">
        <v>453</v>
      </c>
      <c r="B466" s="322" t="s">
        <v>1657</v>
      </c>
      <c r="C466" s="322" t="s">
        <v>1656</v>
      </c>
      <c r="D466" s="352" t="s">
        <v>1658</v>
      </c>
      <c r="E466" s="336"/>
      <c r="F466" s="313" t="s">
        <v>34</v>
      </c>
      <c r="G466" s="317">
        <v>19989.36</v>
      </c>
      <c r="H466" s="333"/>
      <c r="I466" s="318"/>
      <c r="J466" s="109" t="s">
        <v>1722</v>
      </c>
      <c r="K466" s="95"/>
      <c r="L466" s="95"/>
      <c r="M466" s="73"/>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c r="BS466" s="18"/>
      <c r="BT466" s="18"/>
      <c r="BU466" s="18"/>
      <c r="BV466" s="18"/>
      <c r="BW466" s="18"/>
      <c r="BX466" s="18"/>
      <c r="BY466" s="18"/>
      <c r="BZ466" s="18"/>
      <c r="CA466" s="18"/>
    </row>
    <row r="467" spans="1:79" s="487" customFormat="1" x14ac:dyDescent="0.25">
      <c r="A467" s="312">
        <v>454</v>
      </c>
      <c r="B467" s="322" t="s">
        <v>1660</v>
      </c>
      <c r="C467" s="322" t="s">
        <v>354</v>
      </c>
      <c r="D467" s="352" t="s">
        <v>1659</v>
      </c>
      <c r="E467" s="336"/>
      <c r="F467" s="313" t="s">
        <v>34</v>
      </c>
      <c r="G467" s="317">
        <v>12886.03</v>
      </c>
      <c r="H467" s="333"/>
      <c r="I467" s="318"/>
      <c r="J467" s="109" t="s">
        <v>1722</v>
      </c>
      <c r="K467" s="95"/>
      <c r="L467" s="95"/>
      <c r="M467" s="73"/>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c r="BR467" s="18"/>
      <c r="BS467" s="18"/>
      <c r="BT467" s="18"/>
      <c r="BU467" s="18"/>
      <c r="BV467" s="18"/>
      <c r="BW467" s="18"/>
      <c r="BX467" s="18"/>
      <c r="BY467" s="18"/>
      <c r="BZ467" s="18"/>
      <c r="CA467" s="18"/>
    </row>
    <row r="468" spans="1:79" s="487" customFormat="1" x14ac:dyDescent="0.25">
      <c r="A468" s="312">
        <v>455</v>
      </c>
      <c r="B468" s="322" t="s">
        <v>1643</v>
      </c>
      <c r="C468" s="322" t="s">
        <v>1641</v>
      </c>
      <c r="D468" s="352" t="s">
        <v>1642</v>
      </c>
      <c r="E468" s="336"/>
      <c r="F468" s="337" t="s">
        <v>243</v>
      </c>
      <c r="G468" s="317">
        <v>193505.14</v>
      </c>
      <c r="H468" s="333"/>
      <c r="I468" s="318"/>
      <c r="J468" s="109" t="s">
        <v>1722</v>
      </c>
      <c r="K468" s="95"/>
      <c r="L468" s="95"/>
      <c r="M468" s="73"/>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c r="BS468" s="18"/>
      <c r="BT468" s="18"/>
      <c r="BU468" s="18"/>
      <c r="BV468" s="18"/>
      <c r="BW468" s="18"/>
      <c r="BX468" s="18"/>
      <c r="BY468" s="18"/>
      <c r="BZ468" s="18"/>
      <c r="CA468" s="18"/>
    </row>
    <row r="469" spans="1:79" s="487" customFormat="1" x14ac:dyDescent="0.25">
      <c r="A469" s="312">
        <v>456</v>
      </c>
      <c r="B469" s="345" t="s">
        <v>1611</v>
      </c>
      <c r="C469" s="357" t="s">
        <v>1609</v>
      </c>
      <c r="D469" s="324" t="s">
        <v>1610</v>
      </c>
      <c r="E469" s="336"/>
      <c r="F469" s="314" t="s">
        <v>27</v>
      </c>
      <c r="G469" s="317">
        <v>188720.65</v>
      </c>
      <c r="H469" s="333"/>
      <c r="I469" s="318"/>
      <c r="J469" s="109" t="s">
        <v>1722</v>
      </c>
      <c r="K469" s="95"/>
      <c r="L469" s="95"/>
      <c r="M469" s="73"/>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c r="BS469" s="18"/>
      <c r="BT469" s="18"/>
      <c r="BU469" s="18"/>
      <c r="BV469" s="18"/>
      <c r="BW469" s="18"/>
      <c r="BX469" s="18"/>
      <c r="BY469" s="18"/>
      <c r="BZ469" s="18"/>
      <c r="CA469" s="18"/>
    </row>
    <row r="470" spans="1:79" s="487" customFormat="1" ht="22.5" x14ac:dyDescent="0.25">
      <c r="A470" s="312">
        <v>457</v>
      </c>
      <c r="B470" s="322" t="s">
        <v>1503</v>
      </c>
      <c r="C470" s="329" t="s">
        <v>1502</v>
      </c>
      <c r="D470" s="329" t="s">
        <v>1504</v>
      </c>
      <c r="E470" s="336"/>
      <c r="F470" s="337" t="s">
        <v>27</v>
      </c>
      <c r="G470" s="317">
        <v>149637.79999999999</v>
      </c>
      <c r="H470" s="333"/>
      <c r="I470" s="318"/>
      <c r="J470" s="109" t="s">
        <v>1722</v>
      </c>
      <c r="K470" s="95"/>
      <c r="L470" s="95"/>
      <c r="M470" s="73"/>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c r="BS470" s="18"/>
      <c r="BT470" s="18"/>
      <c r="BU470" s="18"/>
      <c r="BV470" s="18"/>
      <c r="BW470" s="18"/>
      <c r="BX470" s="18"/>
      <c r="BY470" s="18"/>
      <c r="BZ470" s="18"/>
      <c r="CA470" s="18"/>
    </row>
    <row r="471" spans="1:79" s="487" customFormat="1" ht="22.5" x14ac:dyDescent="0.25">
      <c r="A471" s="312">
        <v>458</v>
      </c>
      <c r="B471" s="345" t="s">
        <v>1548</v>
      </c>
      <c r="C471" s="329" t="s">
        <v>1546</v>
      </c>
      <c r="D471" s="329" t="s">
        <v>1547</v>
      </c>
      <c r="E471" s="336"/>
      <c r="F471" s="337" t="s">
        <v>27</v>
      </c>
      <c r="G471" s="317">
        <v>226819.99</v>
      </c>
      <c r="H471" s="333"/>
      <c r="I471" s="318"/>
      <c r="J471" s="109" t="s">
        <v>1722</v>
      </c>
      <c r="K471" s="95"/>
      <c r="L471" s="95"/>
      <c r="M471" s="73"/>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c r="BS471" s="18"/>
      <c r="BT471" s="18"/>
      <c r="BU471" s="18"/>
      <c r="BV471" s="18"/>
      <c r="BW471" s="18"/>
      <c r="BX471" s="18"/>
      <c r="BY471" s="18"/>
      <c r="BZ471" s="18"/>
      <c r="CA471" s="18"/>
    </row>
    <row r="472" spans="1:79" s="487" customFormat="1" ht="45" x14ac:dyDescent="0.25">
      <c r="A472" s="312">
        <v>459</v>
      </c>
      <c r="B472" s="345" t="s">
        <v>1593</v>
      </c>
      <c r="C472" s="329" t="s">
        <v>1591</v>
      </c>
      <c r="D472" s="352" t="s">
        <v>1592</v>
      </c>
      <c r="E472" s="336"/>
      <c r="F472" s="337" t="s">
        <v>27</v>
      </c>
      <c r="G472" s="317">
        <v>695088.69</v>
      </c>
      <c r="H472" s="333"/>
      <c r="I472" s="318"/>
      <c r="J472" s="109" t="s">
        <v>1722</v>
      </c>
      <c r="K472" s="95"/>
      <c r="L472" s="95"/>
      <c r="M472" s="73"/>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c r="BR472" s="18"/>
      <c r="BS472" s="18"/>
      <c r="BT472" s="18"/>
      <c r="BU472" s="18"/>
      <c r="BV472" s="18"/>
      <c r="BW472" s="18"/>
      <c r="BX472" s="18"/>
      <c r="BY472" s="18"/>
      <c r="BZ472" s="18"/>
      <c r="CA472" s="18"/>
    </row>
    <row r="473" spans="1:79" x14ac:dyDescent="0.25">
      <c r="A473" s="312">
        <v>460</v>
      </c>
      <c r="B473" s="345" t="s">
        <v>1538</v>
      </c>
      <c r="C473" s="357" t="s">
        <v>1535</v>
      </c>
      <c r="D473" s="314" t="s">
        <v>1537</v>
      </c>
      <c r="E473" s="336"/>
      <c r="F473" s="324" t="s">
        <v>33</v>
      </c>
      <c r="G473" s="317">
        <f>132000+104472.05</f>
        <v>236472.05</v>
      </c>
      <c r="H473" s="333"/>
      <c r="I473" s="318"/>
      <c r="J473" s="109" t="s">
        <v>1788</v>
      </c>
      <c r="K473" s="95"/>
      <c r="L473" s="95"/>
      <c r="M473" s="73"/>
      <c r="N473" s="73"/>
      <c r="O473" s="73"/>
      <c r="P473" s="73"/>
      <c r="Q473" s="73"/>
      <c r="R473" s="73"/>
      <c r="S473" s="73"/>
      <c r="T473" s="73"/>
      <c r="U473" s="73"/>
      <c r="V473" s="73"/>
      <c r="W473" s="73"/>
      <c r="X473" s="73"/>
      <c r="Y473" s="73"/>
      <c r="Z473" s="73"/>
      <c r="AA473" s="73"/>
      <c r="AB473" s="73"/>
      <c r="AC473" s="73"/>
      <c r="AD473" s="73"/>
      <c r="AE473" s="73"/>
      <c r="AF473" s="73"/>
      <c r="AG473" s="73"/>
      <c r="AH473" s="73"/>
      <c r="AI473" s="73"/>
      <c r="AJ473" s="73"/>
      <c r="AK473" s="73"/>
      <c r="AL473" s="73"/>
      <c r="AM473" s="73"/>
      <c r="AN473" s="73"/>
      <c r="AO473" s="73"/>
      <c r="AP473" s="73"/>
      <c r="AQ473" s="73"/>
      <c r="AR473" s="73"/>
      <c r="AS473" s="73"/>
      <c r="AT473" s="73"/>
      <c r="AU473" s="73"/>
      <c r="AV473" s="73"/>
      <c r="AW473" s="73"/>
      <c r="AX473" s="73"/>
      <c r="AY473" s="73"/>
      <c r="AZ473" s="73"/>
      <c r="BA473" s="73"/>
      <c r="BB473" s="73"/>
      <c r="BC473" s="73"/>
      <c r="BD473" s="73"/>
      <c r="BE473" s="73"/>
      <c r="BF473" s="73"/>
      <c r="BG473" s="73"/>
      <c r="BH473" s="73"/>
      <c r="BI473" s="73"/>
      <c r="BJ473" s="73"/>
      <c r="BK473" s="73"/>
      <c r="BL473" s="73"/>
      <c r="BM473" s="73"/>
      <c r="BN473" s="73"/>
      <c r="BO473" s="73"/>
      <c r="BP473" s="73"/>
      <c r="BQ473" s="73"/>
      <c r="BR473" s="73"/>
      <c r="BS473" s="73"/>
      <c r="BT473" s="73"/>
      <c r="BU473" s="73"/>
      <c r="BV473" s="73"/>
      <c r="BW473" s="73"/>
      <c r="BX473" s="73"/>
      <c r="BY473" s="73"/>
      <c r="BZ473" s="73"/>
      <c r="CA473" s="73"/>
    </row>
    <row r="474" spans="1:79" ht="22.5" x14ac:dyDescent="0.25">
      <c r="A474" s="312">
        <v>461</v>
      </c>
      <c r="B474" s="345" t="s">
        <v>1606</v>
      </c>
      <c r="C474" s="329" t="s">
        <v>1607</v>
      </c>
      <c r="D474" s="352" t="s">
        <v>1608</v>
      </c>
      <c r="E474" s="336"/>
      <c r="F474" s="337" t="s">
        <v>27</v>
      </c>
      <c r="G474" s="317">
        <v>90141.11</v>
      </c>
      <c r="H474" s="333"/>
      <c r="I474" s="318"/>
      <c r="J474" s="109" t="s">
        <v>1722</v>
      </c>
      <c r="K474" s="95"/>
      <c r="L474" s="95"/>
      <c r="M474" s="73"/>
      <c r="N474" s="73"/>
      <c r="O474" s="73"/>
      <c r="P474" s="73"/>
      <c r="Q474" s="73"/>
      <c r="R474" s="73"/>
      <c r="S474" s="73"/>
      <c r="T474" s="73"/>
      <c r="U474" s="73"/>
      <c r="V474" s="73"/>
      <c r="W474" s="73"/>
      <c r="X474" s="73"/>
      <c r="Y474" s="73"/>
      <c r="Z474" s="73"/>
      <c r="AA474" s="73"/>
      <c r="AB474" s="73"/>
      <c r="AC474" s="73"/>
      <c r="AD474" s="73"/>
      <c r="AE474" s="73"/>
      <c r="AF474" s="73"/>
      <c r="AG474" s="73"/>
      <c r="AH474" s="73"/>
      <c r="AI474" s="73"/>
      <c r="AJ474" s="73"/>
      <c r="AK474" s="73"/>
      <c r="AL474" s="73"/>
      <c r="AM474" s="73"/>
      <c r="AN474" s="73"/>
      <c r="AO474" s="73"/>
      <c r="AP474" s="73"/>
      <c r="AQ474" s="73"/>
      <c r="AR474" s="73"/>
      <c r="AS474" s="73"/>
      <c r="AT474" s="73"/>
      <c r="AU474" s="73"/>
      <c r="AV474" s="73"/>
      <c r="AW474" s="73"/>
      <c r="AX474" s="73"/>
      <c r="AY474" s="73"/>
      <c r="AZ474" s="73"/>
      <c r="BA474" s="73"/>
      <c r="BB474" s="73"/>
      <c r="BC474" s="73"/>
      <c r="BD474" s="73"/>
      <c r="BE474" s="73"/>
      <c r="BF474" s="73"/>
      <c r="BG474" s="73"/>
      <c r="BH474" s="73"/>
      <c r="BI474" s="73"/>
      <c r="BJ474" s="73"/>
      <c r="BK474" s="73"/>
      <c r="BL474" s="73"/>
      <c r="BM474" s="73"/>
      <c r="BN474" s="73"/>
      <c r="BO474" s="73"/>
      <c r="BP474" s="73"/>
      <c r="BQ474" s="73"/>
      <c r="BR474" s="73"/>
      <c r="BS474" s="73"/>
      <c r="BT474" s="73"/>
      <c r="BU474" s="73"/>
      <c r="BV474" s="73"/>
      <c r="BW474" s="73"/>
      <c r="BX474" s="73"/>
      <c r="BY474" s="73"/>
      <c r="BZ474" s="73"/>
      <c r="CA474" s="73"/>
    </row>
    <row r="475" spans="1:79" x14ac:dyDescent="0.25">
      <c r="A475" s="312">
        <v>462</v>
      </c>
      <c r="B475" s="322" t="s">
        <v>1545</v>
      </c>
      <c r="C475" s="322" t="s">
        <v>1543</v>
      </c>
      <c r="D475" s="352" t="s">
        <v>1544</v>
      </c>
      <c r="E475" s="336"/>
      <c r="F475" s="337" t="s">
        <v>27</v>
      </c>
      <c r="G475" s="317">
        <v>1327897.5900000001</v>
      </c>
      <c r="H475" s="333"/>
      <c r="I475" s="318"/>
      <c r="J475" s="109" t="s">
        <v>1722</v>
      </c>
      <c r="K475" s="95"/>
      <c r="L475" s="95"/>
      <c r="M475" s="73"/>
      <c r="N475" s="73"/>
      <c r="O475" s="73"/>
      <c r="P475" s="73"/>
      <c r="Q475" s="73"/>
      <c r="R475" s="73"/>
      <c r="S475" s="73"/>
      <c r="T475" s="73"/>
      <c r="U475" s="73"/>
      <c r="V475" s="73"/>
      <c r="W475" s="73"/>
      <c r="X475" s="73"/>
      <c r="Y475" s="73"/>
      <c r="Z475" s="73"/>
      <c r="AA475" s="73"/>
      <c r="AB475" s="73"/>
      <c r="AC475" s="73"/>
      <c r="AD475" s="73"/>
      <c r="AE475" s="73"/>
      <c r="AF475" s="73"/>
      <c r="AG475" s="73"/>
      <c r="AH475" s="73"/>
      <c r="AI475" s="73"/>
      <c r="AJ475" s="73"/>
      <c r="AK475" s="73"/>
      <c r="AL475" s="73"/>
      <c r="AM475" s="73"/>
      <c r="AN475" s="73"/>
      <c r="AO475" s="73"/>
      <c r="AP475" s="73"/>
      <c r="AQ475" s="73"/>
      <c r="AR475" s="73"/>
      <c r="AS475" s="73"/>
      <c r="AT475" s="73"/>
      <c r="AU475" s="73"/>
      <c r="AV475" s="73"/>
      <c r="AW475" s="73"/>
      <c r="AX475" s="73"/>
      <c r="AY475" s="73"/>
      <c r="AZ475" s="73"/>
      <c r="BA475" s="73"/>
      <c r="BB475" s="73"/>
      <c r="BC475" s="73"/>
      <c r="BD475" s="73"/>
      <c r="BE475" s="73"/>
      <c r="BF475" s="73"/>
      <c r="BG475" s="73"/>
      <c r="BH475" s="73"/>
      <c r="BI475" s="73"/>
      <c r="BJ475" s="73"/>
      <c r="BK475" s="73"/>
      <c r="BL475" s="73"/>
      <c r="BM475" s="73"/>
      <c r="BN475" s="73"/>
      <c r="BO475" s="73"/>
      <c r="BP475" s="73"/>
      <c r="BQ475" s="73"/>
      <c r="BR475" s="73"/>
      <c r="BS475" s="73"/>
      <c r="BT475" s="73"/>
      <c r="BU475" s="73"/>
      <c r="BV475" s="73"/>
      <c r="BW475" s="73"/>
      <c r="BX475" s="73"/>
      <c r="BY475" s="73"/>
      <c r="BZ475" s="73"/>
      <c r="CA475" s="73"/>
    </row>
    <row r="476" spans="1:79" x14ac:dyDescent="0.25">
      <c r="A476" s="312">
        <v>463</v>
      </c>
      <c r="B476" s="322" t="s">
        <v>1557</v>
      </c>
      <c r="C476" s="357" t="s">
        <v>1555</v>
      </c>
      <c r="D476" s="314" t="s">
        <v>1556</v>
      </c>
      <c r="E476" s="336"/>
      <c r="F476" s="337" t="s">
        <v>27</v>
      </c>
      <c r="G476" s="317">
        <v>427758.9</v>
      </c>
      <c r="H476" s="333"/>
      <c r="I476" s="318"/>
      <c r="J476" s="109" t="s">
        <v>1722</v>
      </c>
      <c r="K476" s="95"/>
      <c r="L476" s="95"/>
      <c r="M476" s="73"/>
      <c r="N476" s="73"/>
      <c r="O476" s="73"/>
      <c r="P476" s="73"/>
      <c r="Q476" s="73"/>
      <c r="R476" s="73"/>
      <c r="S476" s="73"/>
      <c r="T476" s="73"/>
      <c r="U476" s="73"/>
      <c r="V476" s="73"/>
      <c r="W476" s="73"/>
      <c r="X476" s="73"/>
      <c r="Y476" s="73"/>
      <c r="Z476" s="73"/>
      <c r="AA476" s="73"/>
      <c r="AB476" s="73"/>
      <c r="AC476" s="73"/>
      <c r="AD476" s="73"/>
      <c r="AE476" s="73"/>
      <c r="AF476" s="73"/>
      <c r="AG476" s="73"/>
      <c r="AH476" s="73"/>
      <c r="AI476" s="73"/>
      <c r="AJ476" s="73"/>
      <c r="AK476" s="73"/>
      <c r="AL476" s="73"/>
      <c r="AM476" s="73"/>
      <c r="AN476" s="73"/>
      <c r="AO476" s="73"/>
      <c r="AP476" s="73"/>
      <c r="AQ476" s="73"/>
      <c r="AR476" s="73"/>
      <c r="AS476" s="73"/>
      <c r="AT476" s="73"/>
      <c r="AU476" s="73"/>
      <c r="AV476" s="73"/>
      <c r="AW476" s="73"/>
      <c r="AX476" s="73"/>
      <c r="AY476" s="73"/>
      <c r="AZ476" s="73"/>
      <c r="BA476" s="73"/>
      <c r="BB476" s="73"/>
      <c r="BC476" s="73"/>
      <c r="BD476" s="73"/>
      <c r="BE476" s="73"/>
      <c r="BF476" s="73"/>
      <c r="BG476" s="73"/>
      <c r="BH476" s="73"/>
      <c r="BI476" s="73"/>
      <c r="BJ476" s="73"/>
      <c r="BK476" s="73"/>
      <c r="BL476" s="73"/>
      <c r="BM476" s="73"/>
      <c r="BN476" s="73"/>
      <c r="BO476" s="73"/>
      <c r="BP476" s="73"/>
      <c r="BQ476" s="73"/>
      <c r="BR476" s="73"/>
      <c r="BS476" s="73"/>
      <c r="BT476" s="73"/>
      <c r="BU476" s="73"/>
      <c r="BV476" s="73"/>
      <c r="BW476" s="73"/>
      <c r="BX476" s="73"/>
      <c r="BY476" s="73"/>
      <c r="BZ476" s="73"/>
      <c r="CA476" s="73"/>
    </row>
    <row r="477" spans="1:79" x14ac:dyDescent="0.25">
      <c r="A477" s="312">
        <v>464</v>
      </c>
      <c r="B477" s="322" t="s">
        <v>1524</v>
      </c>
      <c r="C477" s="322" t="s">
        <v>606</v>
      </c>
      <c r="D477" s="352" t="s">
        <v>1525</v>
      </c>
      <c r="E477" s="336"/>
      <c r="F477" s="337" t="s">
        <v>27</v>
      </c>
      <c r="G477" s="317">
        <v>93159.56</v>
      </c>
      <c r="H477" s="333"/>
      <c r="I477" s="318"/>
      <c r="J477" s="109" t="s">
        <v>1722</v>
      </c>
      <c r="K477" s="95"/>
      <c r="L477" s="95"/>
      <c r="M477" s="73"/>
      <c r="N477" s="73"/>
      <c r="O477" s="73"/>
      <c r="P477" s="73"/>
      <c r="Q477" s="73"/>
      <c r="R477" s="73"/>
      <c r="S477" s="73"/>
      <c r="T477" s="73"/>
      <c r="U477" s="73"/>
      <c r="V477" s="73"/>
      <c r="W477" s="73"/>
      <c r="X477" s="73"/>
      <c r="Y477" s="73"/>
      <c r="Z477" s="73"/>
      <c r="AA477" s="73"/>
      <c r="AB477" s="73"/>
      <c r="AC477" s="73"/>
      <c r="AD477" s="73"/>
      <c r="AE477" s="73"/>
      <c r="AF477" s="73"/>
      <c r="AG477" s="73"/>
      <c r="AH477" s="73"/>
      <c r="AI477" s="73"/>
      <c r="AJ477" s="73"/>
      <c r="AK477" s="73"/>
      <c r="AL477" s="73"/>
      <c r="AM477" s="73"/>
      <c r="AN477" s="73"/>
      <c r="AO477" s="73"/>
      <c r="AP477" s="73"/>
      <c r="AQ477" s="73"/>
      <c r="AR477" s="73"/>
      <c r="AS477" s="73"/>
      <c r="AT477" s="73"/>
      <c r="AU477" s="73"/>
      <c r="AV477" s="73"/>
      <c r="AW477" s="73"/>
      <c r="AX477" s="73"/>
      <c r="AY477" s="73"/>
      <c r="AZ477" s="73"/>
      <c r="BA477" s="73"/>
      <c r="BB477" s="73"/>
      <c r="BC477" s="73"/>
      <c r="BD477" s="73"/>
      <c r="BE477" s="73"/>
      <c r="BF477" s="73"/>
      <c r="BG477" s="73"/>
      <c r="BH477" s="73"/>
      <c r="BI477" s="73"/>
      <c r="BJ477" s="73"/>
      <c r="BK477" s="73"/>
      <c r="BL477" s="73"/>
      <c r="BM477" s="73"/>
      <c r="BN477" s="73"/>
      <c r="BO477" s="73"/>
      <c r="BP477" s="73"/>
      <c r="BQ477" s="73"/>
      <c r="BR477" s="73"/>
      <c r="BS477" s="73"/>
      <c r="BT477" s="73"/>
      <c r="BU477" s="73"/>
      <c r="BV477" s="73"/>
      <c r="BW477" s="73"/>
      <c r="BX477" s="73"/>
      <c r="BY477" s="73"/>
      <c r="BZ477" s="73"/>
      <c r="CA477" s="73"/>
    </row>
    <row r="478" spans="1:79" ht="22.5" x14ac:dyDescent="0.25">
      <c r="A478" s="312">
        <v>465</v>
      </c>
      <c r="B478" s="322" t="s">
        <v>1554</v>
      </c>
      <c r="C478" s="329" t="s">
        <v>1553</v>
      </c>
      <c r="D478" s="329" t="s">
        <v>1552</v>
      </c>
      <c r="E478" s="336"/>
      <c r="F478" s="337" t="s">
        <v>27</v>
      </c>
      <c r="G478" s="317">
        <v>527330.76</v>
      </c>
      <c r="H478" s="333"/>
      <c r="I478" s="318"/>
      <c r="J478" s="109" t="s">
        <v>1722</v>
      </c>
      <c r="K478" s="95"/>
      <c r="L478" s="95"/>
      <c r="M478" s="73"/>
      <c r="N478" s="73"/>
      <c r="O478" s="73"/>
      <c r="P478" s="73"/>
      <c r="Q478" s="73"/>
      <c r="R478" s="73"/>
      <c r="S478" s="73"/>
      <c r="T478" s="73"/>
      <c r="U478" s="73"/>
      <c r="V478" s="73"/>
      <c r="W478" s="73"/>
      <c r="X478" s="73"/>
      <c r="Y478" s="73"/>
      <c r="Z478" s="73"/>
      <c r="AA478" s="73"/>
      <c r="AB478" s="73"/>
      <c r="AC478" s="73"/>
      <c r="AD478" s="73"/>
      <c r="AE478" s="73"/>
      <c r="AF478" s="73"/>
      <c r="AG478" s="73"/>
      <c r="AH478" s="73"/>
      <c r="AI478" s="73"/>
      <c r="AJ478" s="73"/>
      <c r="AK478" s="73"/>
      <c r="AL478" s="73"/>
      <c r="AM478" s="73"/>
      <c r="AN478" s="73"/>
      <c r="AO478" s="73"/>
      <c r="AP478" s="73"/>
      <c r="AQ478" s="73"/>
      <c r="AR478" s="73"/>
      <c r="AS478" s="73"/>
      <c r="AT478" s="73"/>
      <c r="AU478" s="73"/>
      <c r="AV478" s="73"/>
      <c r="AW478" s="73"/>
      <c r="AX478" s="73"/>
      <c r="AY478" s="73"/>
      <c r="AZ478" s="73"/>
      <c r="BA478" s="73"/>
      <c r="BB478" s="73"/>
      <c r="BC478" s="73"/>
      <c r="BD478" s="73"/>
      <c r="BE478" s="73"/>
      <c r="BF478" s="73"/>
      <c r="BG478" s="73"/>
      <c r="BH478" s="73"/>
      <c r="BI478" s="73"/>
      <c r="BJ478" s="73"/>
      <c r="BK478" s="73"/>
      <c r="BL478" s="73"/>
      <c r="BM478" s="73"/>
      <c r="BN478" s="73"/>
      <c r="BO478" s="73"/>
      <c r="BP478" s="73"/>
      <c r="BQ478" s="73"/>
      <c r="BR478" s="73"/>
      <c r="BS478" s="73"/>
      <c r="BT478" s="73"/>
      <c r="BU478" s="73"/>
      <c r="BV478" s="73"/>
      <c r="BW478" s="73"/>
      <c r="BX478" s="73"/>
      <c r="BY478" s="73"/>
      <c r="BZ478" s="73"/>
      <c r="CA478" s="73"/>
    </row>
    <row r="479" spans="1:79" ht="22.5" x14ac:dyDescent="0.25">
      <c r="A479" s="312">
        <v>466</v>
      </c>
      <c r="B479" s="322" t="s">
        <v>1507</v>
      </c>
      <c r="C479" s="329" t="s">
        <v>1505</v>
      </c>
      <c r="D479" s="329" t="s">
        <v>1506</v>
      </c>
      <c r="E479" s="336"/>
      <c r="F479" s="337" t="s">
        <v>27</v>
      </c>
      <c r="G479" s="317">
        <v>412228.87</v>
      </c>
      <c r="H479" s="333"/>
      <c r="I479" s="318"/>
      <c r="J479" s="109" t="s">
        <v>1722</v>
      </c>
      <c r="K479" s="95"/>
      <c r="L479" s="95"/>
      <c r="M479" s="73"/>
      <c r="N479" s="73"/>
      <c r="O479" s="73"/>
      <c r="P479" s="73"/>
      <c r="Q479" s="73"/>
      <c r="R479" s="73"/>
      <c r="S479" s="73"/>
      <c r="T479" s="73"/>
      <c r="U479" s="73"/>
      <c r="V479" s="73"/>
      <c r="W479" s="73"/>
      <c r="X479" s="73"/>
      <c r="Y479" s="73"/>
      <c r="Z479" s="73"/>
      <c r="AA479" s="73"/>
      <c r="AB479" s="73"/>
      <c r="AC479" s="73"/>
      <c r="AD479" s="73"/>
      <c r="AE479" s="73"/>
      <c r="AF479" s="73"/>
      <c r="AG479" s="73"/>
      <c r="AH479" s="73"/>
      <c r="AI479" s="73"/>
      <c r="AJ479" s="73"/>
      <c r="AK479" s="73"/>
      <c r="AL479" s="73"/>
      <c r="AM479" s="73"/>
      <c r="AN479" s="73"/>
      <c r="AO479" s="73"/>
      <c r="AP479" s="73"/>
      <c r="AQ479" s="73"/>
      <c r="AR479" s="73"/>
      <c r="AS479" s="73"/>
      <c r="AT479" s="73"/>
      <c r="AU479" s="73"/>
      <c r="AV479" s="73"/>
      <c r="AW479" s="73"/>
      <c r="AX479" s="73"/>
      <c r="AY479" s="73"/>
      <c r="AZ479" s="73"/>
      <c r="BA479" s="73"/>
      <c r="BB479" s="73"/>
      <c r="BC479" s="73"/>
      <c r="BD479" s="73"/>
      <c r="BE479" s="73"/>
      <c r="BF479" s="73"/>
      <c r="BG479" s="73"/>
      <c r="BH479" s="73"/>
      <c r="BI479" s="73"/>
      <c r="BJ479" s="73"/>
      <c r="BK479" s="73"/>
      <c r="BL479" s="73"/>
      <c r="BM479" s="73"/>
      <c r="BN479" s="73"/>
      <c r="BO479" s="73"/>
      <c r="BP479" s="73"/>
      <c r="BQ479" s="73"/>
      <c r="BR479" s="73"/>
      <c r="BS479" s="73"/>
      <c r="BT479" s="73"/>
      <c r="BU479" s="73"/>
      <c r="BV479" s="73"/>
      <c r="BW479" s="73"/>
      <c r="BX479" s="73"/>
      <c r="BY479" s="73"/>
      <c r="BZ479" s="73"/>
      <c r="CA479" s="73"/>
    </row>
    <row r="480" spans="1:79" ht="22.5" x14ac:dyDescent="0.25">
      <c r="A480" s="312">
        <v>467</v>
      </c>
      <c r="B480" s="322" t="s">
        <v>1508</v>
      </c>
      <c r="C480" s="329" t="s">
        <v>1509</v>
      </c>
      <c r="D480" s="329" t="s">
        <v>1572</v>
      </c>
      <c r="E480" s="336"/>
      <c r="F480" s="337" t="s">
        <v>27</v>
      </c>
      <c r="G480" s="317">
        <v>234967.09</v>
      </c>
      <c r="H480" s="333"/>
      <c r="I480" s="318"/>
      <c r="J480" s="109" t="s">
        <v>1722</v>
      </c>
      <c r="K480" s="95"/>
      <c r="L480" s="95"/>
      <c r="M480" s="73"/>
      <c r="N480" s="73"/>
      <c r="O480" s="73"/>
      <c r="P480" s="73"/>
      <c r="Q480" s="73"/>
      <c r="R480" s="73"/>
      <c r="S480" s="73"/>
      <c r="T480" s="73"/>
      <c r="U480" s="73"/>
      <c r="V480" s="73"/>
      <c r="W480" s="73"/>
      <c r="X480" s="73"/>
      <c r="Y480" s="73"/>
      <c r="Z480" s="73"/>
      <c r="AA480" s="73"/>
      <c r="AB480" s="73"/>
      <c r="AC480" s="73"/>
      <c r="AD480" s="73"/>
      <c r="AE480" s="73"/>
      <c r="AF480" s="73"/>
      <c r="AG480" s="73"/>
      <c r="AH480" s="73"/>
      <c r="AI480" s="73"/>
      <c r="AJ480" s="73"/>
      <c r="AK480" s="73"/>
      <c r="AL480" s="73"/>
      <c r="AM480" s="73"/>
      <c r="AN480" s="73"/>
      <c r="AO480" s="73"/>
      <c r="AP480" s="73"/>
      <c r="AQ480" s="73"/>
      <c r="AR480" s="73"/>
      <c r="AS480" s="73"/>
      <c r="AT480" s="73"/>
      <c r="AU480" s="73"/>
      <c r="AV480" s="73"/>
      <c r="AW480" s="73"/>
      <c r="AX480" s="73"/>
      <c r="AY480" s="73"/>
      <c r="AZ480" s="73"/>
      <c r="BA480" s="73"/>
      <c r="BB480" s="73"/>
      <c r="BC480" s="73"/>
      <c r="BD480" s="73"/>
      <c r="BE480" s="73"/>
      <c r="BF480" s="73"/>
      <c r="BG480" s="73"/>
      <c r="BH480" s="73"/>
      <c r="BI480" s="73"/>
      <c r="BJ480" s="73"/>
      <c r="BK480" s="73"/>
      <c r="BL480" s="73"/>
      <c r="BM480" s="73"/>
      <c r="BN480" s="73"/>
      <c r="BO480" s="73"/>
      <c r="BP480" s="73"/>
      <c r="BQ480" s="73"/>
      <c r="BR480" s="73"/>
      <c r="BS480" s="73"/>
      <c r="BT480" s="73"/>
      <c r="BU480" s="73"/>
      <c r="BV480" s="73"/>
      <c r="BW480" s="73"/>
      <c r="BX480" s="73"/>
      <c r="BY480" s="73"/>
      <c r="BZ480" s="73"/>
      <c r="CA480" s="73"/>
    </row>
    <row r="481" spans="1:79" ht="22.5" x14ac:dyDescent="0.25">
      <c r="A481" s="312">
        <v>468</v>
      </c>
      <c r="B481" s="322" t="s">
        <v>1647</v>
      </c>
      <c r="C481" s="329" t="s">
        <v>1646</v>
      </c>
      <c r="D481" s="352" t="s">
        <v>1645</v>
      </c>
      <c r="E481" s="336"/>
      <c r="F481" s="337" t="s">
        <v>27</v>
      </c>
      <c r="G481" s="317">
        <v>105807.26</v>
      </c>
      <c r="H481" s="333"/>
      <c r="I481" s="318"/>
      <c r="J481" s="109" t="s">
        <v>1722</v>
      </c>
      <c r="K481" s="95"/>
      <c r="L481" s="95"/>
      <c r="M481" s="73"/>
      <c r="N481" s="73"/>
      <c r="O481" s="73"/>
      <c r="P481" s="73"/>
      <c r="Q481" s="73"/>
      <c r="R481" s="73"/>
      <c r="S481" s="73"/>
      <c r="T481" s="73"/>
      <c r="U481" s="73"/>
      <c r="V481" s="73"/>
      <c r="W481" s="73"/>
      <c r="X481" s="73"/>
      <c r="Y481" s="73"/>
      <c r="Z481" s="73"/>
      <c r="AA481" s="73"/>
      <c r="AB481" s="73"/>
      <c r="AC481" s="73"/>
      <c r="AD481" s="73"/>
      <c r="AE481" s="73"/>
      <c r="AF481" s="73"/>
      <c r="AG481" s="73"/>
      <c r="AH481" s="73"/>
      <c r="AI481" s="73"/>
      <c r="AJ481" s="73"/>
      <c r="AK481" s="73"/>
      <c r="AL481" s="73"/>
      <c r="AM481" s="73"/>
      <c r="AN481" s="73"/>
      <c r="AO481" s="73"/>
      <c r="AP481" s="73"/>
      <c r="AQ481" s="73"/>
      <c r="AR481" s="73"/>
      <c r="AS481" s="73"/>
      <c r="AT481" s="73"/>
      <c r="AU481" s="73"/>
      <c r="AV481" s="73"/>
      <c r="AW481" s="73"/>
      <c r="AX481" s="73"/>
      <c r="AY481" s="73"/>
      <c r="AZ481" s="73"/>
      <c r="BA481" s="73"/>
      <c r="BB481" s="73"/>
      <c r="BC481" s="73"/>
      <c r="BD481" s="73"/>
      <c r="BE481" s="73"/>
      <c r="BF481" s="73"/>
      <c r="BG481" s="73"/>
      <c r="BH481" s="73"/>
      <c r="BI481" s="73"/>
      <c r="BJ481" s="73"/>
      <c r="BK481" s="73"/>
      <c r="BL481" s="73"/>
      <c r="BM481" s="73"/>
      <c r="BN481" s="73"/>
      <c r="BO481" s="73"/>
      <c r="BP481" s="73"/>
      <c r="BQ481" s="73"/>
      <c r="BR481" s="73"/>
      <c r="BS481" s="73"/>
      <c r="BT481" s="73"/>
      <c r="BU481" s="73"/>
      <c r="BV481" s="73"/>
      <c r="BW481" s="73"/>
      <c r="BX481" s="73"/>
      <c r="BY481" s="73"/>
      <c r="BZ481" s="73"/>
      <c r="CA481" s="73"/>
    </row>
    <row r="482" spans="1:79" x14ac:dyDescent="0.25">
      <c r="A482" s="312">
        <v>469</v>
      </c>
      <c r="B482" s="322" t="s">
        <v>1491</v>
      </c>
      <c r="C482" s="322" t="s">
        <v>1490</v>
      </c>
      <c r="D482" s="352" t="s">
        <v>1492</v>
      </c>
      <c r="E482" s="336"/>
      <c r="F482" s="337" t="s">
        <v>27</v>
      </c>
      <c r="G482" s="317">
        <v>504287.92</v>
      </c>
      <c r="H482" s="333"/>
      <c r="I482" s="318"/>
      <c r="J482" s="109" t="s">
        <v>1722</v>
      </c>
      <c r="K482" s="95"/>
      <c r="L482" s="95"/>
      <c r="M482" s="73"/>
      <c r="N482" s="73"/>
      <c r="O482" s="73"/>
      <c r="P482" s="73"/>
      <c r="Q482" s="73"/>
      <c r="R482" s="73"/>
      <c r="S482" s="73"/>
      <c r="T482" s="73"/>
      <c r="U482" s="73"/>
      <c r="V482" s="73"/>
      <c r="W482" s="73"/>
      <c r="X482" s="73"/>
      <c r="Y482" s="73"/>
      <c r="Z482" s="73"/>
      <c r="AA482" s="73"/>
      <c r="AB482" s="73"/>
      <c r="AC482" s="73"/>
      <c r="AD482" s="73"/>
      <c r="AE482" s="73"/>
      <c r="AF482" s="73"/>
      <c r="AG482" s="73"/>
      <c r="AH482" s="73"/>
      <c r="AI482" s="73"/>
      <c r="AJ482" s="73"/>
      <c r="AK482" s="73"/>
      <c r="AL482" s="73"/>
      <c r="AM482" s="73"/>
      <c r="AN482" s="73"/>
      <c r="AO482" s="73"/>
      <c r="AP482" s="73"/>
      <c r="AQ482" s="73"/>
      <c r="AR482" s="73"/>
      <c r="AS482" s="73"/>
      <c r="AT482" s="73"/>
      <c r="AU482" s="73"/>
      <c r="AV482" s="73"/>
      <c r="AW482" s="73"/>
      <c r="AX482" s="73"/>
      <c r="AY482" s="73"/>
      <c r="AZ482" s="73"/>
      <c r="BA482" s="73"/>
      <c r="BB482" s="73"/>
      <c r="BC482" s="73"/>
      <c r="BD482" s="73"/>
      <c r="BE482" s="73"/>
      <c r="BF482" s="73"/>
      <c r="BG482" s="73"/>
      <c r="BH482" s="73"/>
      <c r="BI482" s="73"/>
      <c r="BJ482" s="73"/>
      <c r="BK482" s="73"/>
      <c r="BL482" s="73"/>
      <c r="BM482" s="73"/>
      <c r="BN482" s="73"/>
      <c r="BO482" s="73"/>
      <c r="BP482" s="73"/>
      <c r="BQ482" s="73"/>
      <c r="BR482" s="73"/>
      <c r="BS482" s="73"/>
      <c r="BT482" s="73"/>
      <c r="BU482" s="73"/>
      <c r="BV482" s="73"/>
      <c r="BW482" s="73"/>
      <c r="BX482" s="73"/>
      <c r="BY482" s="73"/>
      <c r="BZ482" s="73"/>
      <c r="CA482" s="73"/>
    </row>
    <row r="483" spans="1:79" x14ac:dyDescent="0.25">
      <c r="A483" s="312">
        <v>470</v>
      </c>
      <c r="B483" s="322" t="s">
        <v>1501</v>
      </c>
      <c r="C483" s="322" t="s">
        <v>1499</v>
      </c>
      <c r="D483" s="329" t="s">
        <v>1500</v>
      </c>
      <c r="E483" s="336"/>
      <c r="F483" s="337" t="s">
        <v>27</v>
      </c>
      <c r="G483" s="317">
        <v>458968.77</v>
      </c>
      <c r="H483" s="333"/>
      <c r="I483" s="318"/>
      <c r="J483" s="109" t="s">
        <v>1722</v>
      </c>
      <c r="K483" s="95"/>
      <c r="L483" s="95"/>
      <c r="M483" s="73"/>
      <c r="N483" s="73"/>
      <c r="O483" s="73"/>
      <c r="P483" s="73"/>
      <c r="Q483" s="73"/>
      <c r="R483" s="73"/>
      <c r="S483" s="73"/>
      <c r="T483" s="73"/>
      <c r="U483" s="73"/>
      <c r="V483" s="73"/>
      <c r="W483" s="73"/>
      <c r="X483" s="73"/>
      <c r="Y483" s="73"/>
      <c r="Z483" s="73"/>
      <c r="AA483" s="73"/>
      <c r="AB483" s="73"/>
      <c r="AC483" s="73"/>
      <c r="AD483" s="73"/>
      <c r="AE483" s="73"/>
      <c r="AF483" s="73"/>
      <c r="AG483" s="73"/>
      <c r="AH483" s="73"/>
      <c r="AI483" s="73"/>
      <c r="AJ483" s="73"/>
      <c r="AK483" s="73"/>
      <c r="AL483" s="73"/>
      <c r="AM483" s="73"/>
      <c r="AN483" s="73"/>
      <c r="AO483" s="73"/>
      <c r="AP483" s="73"/>
      <c r="AQ483" s="73"/>
      <c r="AR483" s="73"/>
      <c r="AS483" s="73"/>
      <c r="AT483" s="73"/>
      <c r="AU483" s="73"/>
      <c r="AV483" s="73"/>
      <c r="AW483" s="73"/>
      <c r="AX483" s="73"/>
      <c r="AY483" s="73"/>
      <c r="AZ483" s="73"/>
      <c r="BA483" s="73"/>
      <c r="BB483" s="73"/>
      <c r="BC483" s="73"/>
      <c r="BD483" s="73"/>
      <c r="BE483" s="73"/>
      <c r="BF483" s="73"/>
      <c r="BG483" s="73"/>
      <c r="BH483" s="73"/>
      <c r="BI483" s="73"/>
      <c r="BJ483" s="73"/>
      <c r="BK483" s="73"/>
      <c r="BL483" s="73"/>
      <c r="BM483" s="73"/>
      <c r="BN483" s="73"/>
      <c r="BO483" s="73"/>
      <c r="BP483" s="73"/>
      <c r="BQ483" s="73"/>
      <c r="BR483" s="73"/>
      <c r="BS483" s="73"/>
      <c r="BT483" s="73"/>
      <c r="BU483" s="73"/>
      <c r="BV483" s="73"/>
      <c r="BW483" s="73"/>
      <c r="BX483" s="73"/>
      <c r="BY483" s="73"/>
      <c r="BZ483" s="73"/>
      <c r="CA483" s="73"/>
    </row>
    <row r="484" spans="1:79" ht="22.5" x14ac:dyDescent="0.25">
      <c r="A484" s="312">
        <v>471</v>
      </c>
      <c r="B484" s="322" t="s">
        <v>1617</v>
      </c>
      <c r="C484" s="329" t="s">
        <v>1615</v>
      </c>
      <c r="D484" s="329" t="s">
        <v>1616</v>
      </c>
      <c r="E484" s="336"/>
      <c r="F484" s="337" t="s">
        <v>27</v>
      </c>
      <c r="G484" s="317">
        <v>488860.12</v>
      </c>
      <c r="H484" s="333"/>
      <c r="I484" s="318"/>
      <c r="J484" s="109" t="s">
        <v>1722</v>
      </c>
      <c r="K484" s="95"/>
      <c r="L484" s="95"/>
      <c r="M484" s="73"/>
      <c r="N484" s="73"/>
      <c r="O484" s="73"/>
      <c r="P484" s="73"/>
      <c r="Q484" s="73"/>
      <c r="R484" s="73"/>
      <c r="S484" s="73"/>
      <c r="T484" s="73"/>
      <c r="U484" s="73"/>
      <c r="V484" s="73"/>
      <c r="W484" s="73"/>
      <c r="X484" s="73"/>
      <c r="Y484" s="73"/>
      <c r="Z484" s="73"/>
      <c r="AA484" s="73"/>
      <c r="AB484" s="73"/>
      <c r="AC484" s="73"/>
      <c r="AD484" s="73"/>
      <c r="AE484" s="73"/>
      <c r="AF484" s="73"/>
      <c r="AG484" s="73"/>
      <c r="AH484" s="73"/>
      <c r="AI484" s="73"/>
      <c r="AJ484" s="73"/>
      <c r="AK484" s="73"/>
      <c r="AL484" s="73"/>
      <c r="AM484" s="73"/>
      <c r="AN484" s="73"/>
      <c r="AO484" s="73"/>
      <c r="AP484" s="73"/>
      <c r="AQ484" s="73"/>
      <c r="AR484" s="73"/>
      <c r="AS484" s="73"/>
      <c r="AT484" s="73"/>
      <c r="AU484" s="73"/>
      <c r="AV484" s="73"/>
      <c r="AW484" s="73"/>
      <c r="AX484" s="73"/>
      <c r="AY484" s="73"/>
      <c r="AZ484" s="73"/>
      <c r="BA484" s="73"/>
      <c r="BB484" s="73"/>
      <c r="BC484" s="73"/>
      <c r="BD484" s="73"/>
      <c r="BE484" s="73"/>
      <c r="BF484" s="73"/>
      <c r="BG484" s="73"/>
      <c r="BH484" s="73"/>
      <c r="BI484" s="73"/>
      <c r="BJ484" s="73"/>
      <c r="BK484" s="73"/>
      <c r="BL484" s="73"/>
      <c r="BM484" s="73"/>
      <c r="BN484" s="73"/>
      <c r="BO484" s="73"/>
      <c r="BP484" s="73"/>
      <c r="BQ484" s="73"/>
      <c r="BR484" s="73"/>
      <c r="BS484" s="73"/>
      <c r="BT484" s="73"/>
      <c r="BU484" s="73"/>
      <c r="BV484" s="73"/>
      <c r="BW484" s="73"/>
      <c r="BX484" s="73"/>
      <c r="BY484" s="73"/>
      <c r="BZ484" s="73"/>
      <c r="CA484" s="73"/>
    </row>
    <row r="485" spans="1:79" x14ac:dyDescent="0.25">
      <c r="A485" s="312">
        <v>472</v>
      </c>
      <c r="B485" s="322" t="s">
        <v>1442</v>
      </c>
      <c r="C485" s="322" t="s">
        <v>1441</v>
      </c>
      <c r="D485" s="329" t="s">
        <v>1443</v>
      </c>
      <c r="E485" s="336"/>
      <c r="F485" s="337" t="s">
        <v>27</v>
      </c>
      <c r="G485" s="317">
        <v>1973529.84</v>
      </c>
      <c r="H485" s="333"/>
      <c r="I485" s="318"/>
      <c r="J485" s="109" t="s">
        <v>1722</v>
      </c>
      <c r="K485" s="95"/>
      <c r="L485" s="95"/>
      <c r="M485" s="73"/>
      <c r="N485" s="73"/>
      <c r="O485" s="73"/>
      <c r="P485" s="73"/>
      <c r="Q485" s="73"/>
      <c r="R485" s="73"/>
      <c r="S485" s="73"/>
      <c r="T485" s="73"/>
      <c r="U485" s="73"/>
      <c r="V485" s="73"/>
      <c r="W485" s="73"/>
      <c r="X485" s="73"/>
      <c r="Y485" s="73"/>
      <c r="Z485" s="73"/>
      <c r="AA485" s="73"/>
      <c r="AB485" s="73"/>
      <c r="AC485" s="73"/>
      <c r="AD485" s="73"/>
      <c r="AE485" s="73"/>
      <c r="AF485" s="73"/>
      <c r="AG485" s="73"/>
      <c r="AH485" s="73"/>
      <c r="AI485" s="73"/>
      <c r="AJ485" s="73"/>
      <c r="AK485" s="73"/>
      <c r="AL485" s="73"/>
      <c r="AM485" s="73"/>
      <c r="AN485" s="73"/>
      <c r="AO485" s="73"/>
      <c r="AP485" s="73"/>
      <c r="AQ485" s="73"/>
      <c r="AR485" s="73"/>
      <c r="AS485" s="73"/>
      <c r="AT485" s="73"/>
      <c r="AU485" s="73"/>
      <c r="AV485" s="73"/>
      <c r="AW485" s="73"/>
      <c r="AX485" s="73"/>
      <c r="AY485" s="73"/>
      <c r="AZ485" s="73"/>
      <c r="BA485" s="73"/>
      <c r="BB485" s="73"/>
      <c r="BC485" s="73"/>
      <c r="BD485" s="73"/>
      <c r="BE485" s="73"/>
      <c r="BF485" s="73"/>
      <c r="BG485" s="73"/>
      <c r="BH485" s="73"/>
      <c r="BI485" s="73"/>
      <c r="BJ485" s="73"/>
      <c r="BK485" s="73"/>
      <c r="BL485" s="73"/>
      <c r="BM485" s="73"/>
      <c r="BN485" s="73"/>
      <c r="BO485" s="73"/>
      <c r="BP485" s="73"/>
      <c r="BQ485" s="73"/>
      <c r="BR485" s="73"/>
      <c r="BS485" s="73"/>
      <c r="BT485" s="73"/>
      <c r="BU485" s="73"/>
      <c r="BV485" s="73"/>
      <c r="BW485" s="73"/>
      <c r="BX485" s="73"/>
      <c r="BY485" s="73"/>
      <c r="BZ485" s="73"/>
      <c r="CA485" s="73"/>
    </row>
    <row r="486" spans="1:79" x14ac:dyDescent="0.25">
      <c r="A486" s="312">
        <v>473</v>
      </c>
      <c r="B486" s="322" t="s">
        <v>1468</v>
      </c>
      <c r="C486" s="322" t="s">
        <v>1467</v>
      </c>
      <c r="D486" s="352" t="s">
        <v>1469</v>
      </c>
      <c r="E486" s="336"/>
      <c r="F486" s="337" t="s">
        <v>27</v>
      </c>
      <c r="G486" s="317">
        <v>604649</v>
      </c>
      <c r="H486" s="333"/>
      <c r="I486" s="318"/>
      <c r="J486" s="109" t="s">
        <v>1722</v>
      </c>
      <c r="K486" s="95"/>
      <c r="L486" s="95"/>
      <c r="M486" s="73"/>
      <c r="N486" s="73"/>
      <c r="O486" s="73"/>
      <c r="P486" s="73"/>
      <c r="Q486" s="73"/>
      <c r="R486" s="73"/>
      <c r="S486" s="73"/>
      <c r="T486" s="73"/>
      <c r="U486" s="73"/>
      <c r="V486" s="73"/>
      <c r="W486" s="73"/>
      <c r="X486" s="73"/>
      <c r="Y486" s="73"/>
      <c r="Z486" s="73"/>
      <c r="AA486" s="73"/>
      <c r="AB486" s="73"/>
      <c r="AC486" s="73"/>
      <c r="AD486" s="73"/>
      <c r="AE486" s="73"/>
      <c r="AF486" s="73"/>
      <c r="AG486" s="73"/>
      <c r="AH486" s="73"/>
      <c r="AI486" s="73"/>
      <c r="AJ486" s="73"/>
      <c r="AK486" s="73"/>
      <c r="AL486" s="73"/>
      <c r="AM486" s="73"/>
      <c r="AN486" s="73"/>
      <c r="AO486" s="73"/>
      <c r="AP486" s="73"/>
      <c r="AQ486" s="73"/>
      <c r="AR486" s="73"/>
      <c r="AS486" s="73"/>
      <c r="AT486" s="73"/>
      <c r="AU486" s="73"/>
      <c r="AV486" s="73"/>
      <c r="AW486" s="73"/>
      <c r="AX486" s="73"/>
      <c r="AY486" s="73"/>
      <c r="AZ486" s="73"/>
      <c r="BA486" s="73"/>
      <c r="BB486" s="73"/>
      <c r="BC486" s="73"/>
      <c r="BD486" s="73"/>
      <c r="BE486" s="73"/>
      <c r="BF486" s="73"/>
      <c r="BG486" s="73"/>
      <c r="BH486" s="73"/>
      <c r="BI486" s="73"/>
      <c r="BJ486" s="73"/>
      <c r="BK486" s="73"/>
      <c r="BL486" s="73"/>
      <c r="BM486" s="73"/>
      <c r="BN486" s="73"/>
      <c r="BO486" s="73"/>
      <c r="BP486" s="73"/>
      <c r="BQ486" s="73"/>
      <c r="BR486" s="73"/>
      <c r="BS486" s="73"/>
      <c r="BT486" s="73"/>
      <c r="BU486" s="73"/>
      <c r="BV486" s="73"/>
      <c r="BW486" s="73"/>
      <c r="BX486" s="73"/>
      <c r="BY486" s="73"/>
      <c r="BZ486" s="73"/>
      <c r="CA486" s="73"/>
    </row>
    <row r="487" spans="1:79" x14ac:dyDescent="0.25">
      <c r="A487" s="312">
        <v>474</v>
      </c>
      <c r="B487" s="322" t="s">
        <v>1563</v>
      </c>
      <c r="C487" s="359" t="s">
        <v>964</v>
      </c>
      <c r="D487" s="312" t="s">
        <v>966</v>
      </c>
      <c r="E487" s="336"/>
      <c r="F487" s="337" t="s">
        <v>27</v>
      </c>
      <c r="G487" s="317">
        <v>51604.160000000003</v>
      </c>
      <c r="H487" s="333"/>
      <c r="I487" s="318"/>
      <c r="J487" s="109" t="s">
        <v>1722</v>
      </c>
      <c r="K487" s="95"/>
      <c r="L487" s="95"/>
      <c r="M487" s="73"/>
      <c r="N487" s="73"/>
      <c r="O487" s="73"/>
      <c r="P487" s="73"/>
      <c r="Q487" s="73"/>
      <c r="R487" s="73"/>
      <c r="S487" s="73"/>
      <c r="T487" s="73"/>
      <c r="U487" s="73"/>
      <c r="V487" s="73"/>
      <c r="W487" s="73"/>
      <c r="X487" s="73"/>
      <c r="Y487" s="73"/>
      <c r="Z487" s="73"/>
      <c r="AA487" s="73"/>
      <c r="AB487" s="73"/>
      <c r="AC487" s="73"/>
      <c r="AD487" s="73"/>
      <c r="AE487" s="73"/>
      <c r="AF487" s="73"/>
      <c r="AG487" s="73"/>
      <c r="AH487" s="73"/>
      <c r="AI487" s="73"/>
      <c r="AJ487" s="73"/>
      <c r="AK487" s="73"/>
      <c r="AL487" s="73"/>
      <c r="AM487" s="73"/>
      <c r="AN487" s="73"/>
      <c r="AO487" s="73"/>
      <c r="AP487" s="73"/>
      <c r="AQ487" s="73"/>
      <c r="AR487" s="73"/>
      <c r="AS487" s="73"/>
      <c r="AT487" s="73"/>
      <c r="AU487" s="73"/>
      <c r="AV487" s="73"/>
      <c r="AW487" s="73"/>
      <c r="AX487" s="73"/>
      <c r="AY487" s="73"/>
      <c r="AZ487" s="73"/>
      <c r="BA487" s="73"/>
      <c r="BB487" s="73"/>
      <c r="BC487" s="73"/>
      <c r="BD487" s="73"/>
      <c r="BE487" s="73"/>
      <c r="BF487" s="73"/>
      <c r="BG487" s="73"/>
      <c r="BH487" s="73"/>
      <c r="BI487" s="73"/>
      <c r="BJ487" s="73"/>
      <c r="BK487" s="73"/>
      <c r="BL487" s="73"/>
      <c r="BM487" s="73"/>
      <c r="BN487" s="73"/>
      <c r="BO487" s="73"/>
      <c r="BP487" s="73"/>
      <c r="BQ487" s="73"/>
      <c r="BR487" s="73"/>
      <c r="BS487" s="73"/>
      <c r="BT487" s="73"/>
      <c r="BU487" s="73"/>
      <c r="BV487" s="73"/>
      <c r="BW487" s="73"/>
      <c r="BX487" s="73"/>
      <c r="BY487" s="73"/>
      <c r="BZ487" s="73"/>
      <c r="CA487" s="73"/>
    </row>
    <row r="488" spans="1:79" x14ac:dyDescent="0.25">
      <c r="A488" s="312">
        <v>475</v>
      </c>
      <c r="B488" s="360" t="s">
        <v>1753</v>
      </c>
      <c r="C488" s="359" t="s">
        <v>1752</v>
      </c>
      <c r="D488" s="326" t="s">
        <v>1754</v>
      </c>
      <c r="E488" s="336"/>
      <c r="F488" s="361" t="s">
        <v>33</v>
      </c>
      <c r="G488" s="317">
        <v>88086.84</v>
      </c>
      <c r="H488" s="333"/>
      <c r="I488" s="318"/>
      <c r="J488" s="109" t="s">
        <v>1937</v>
      </c>
      <c r="K488" s="139"/>
      <c r="L488" s="139"/>
      <c r="M488" s="138"/>
      <c r="N488" s="73"/>
      <c r="O488" s="73"/>
      <c r="P488" s="73"/>
      <c r="Q488" s="73"/>
      <c r="R488" s="73"/>
      <c r="S488" s="73"/>
      <c r="T488" s="73"/>
      <c r="U488" s="73"/>
      <c r="V488" s="73"/>
      <c r="W488" s="73"/>
      <c r="X488" s="73"/>
      <c r="Y488" s="73"/>
      <c r="Z488" s="73"/>
      <c r="AA488" s="73"/>
      <c r="AB488" s="73"/>
      <c r="AC488" s="73"/>
      <c r="AD488" s="73"/>
      <c r="AE488" s="73"/>
      <c r="AF488" s="73"/>
      <c r="AG488" s="73"/>
      <c r="AH488" s="73"/>
      <c r="AI488" s="73"/>
      <c r="AJ488" s="73"/>
      <c r="AK488" s="73"/>
      <c r="AL488" s="73"/>
      <c r="AM488" s="73"/>
      <c r="AN488" s="73"/>
      <c r="AO488" s="73"/>
      <c r="AP488" s="73"/>
      <c r="AQ488" s="73"/>
      <c r="AR488" s="73"/>
      <c r="AS488" s="73"/>
      <c r="AT488" s="73"/>
      <c r="AU488" s="73"/>
      <c r="AV488" s="73"/>
      <c r="AW488" s="73"/>
      <c r="AX488" s="73"/>
      <c r="AY488" s="73"/>
      <c r="AZ488" s="73"/>
      <c r="BA488" s="73"/>
      <c r="BB488" s="73"/>
      <c r="BC488" s="73"/>
      <c r="BD488" s="73"/>
      <c r="BE488" s="73"/>
      <c r="BF488" s="73"/>
      <c r="BG488" s="73"/>
      <c r="BH488" s="73"/>
      <c r="BI488" s="73"/>
      <c r="BJ488" s="73"/>
      <c r="BK488" s="73"/>
      <c r="BL488" s="73"/>
      <c r="BM488" s="73"/>
      <c r="BN488" s="73"/>
      <c r="BO488" s="73"/>
      <c r="BP488" s="73"/>
      <c r="BQ488" s="73"/>
      <c r="BR488" s="73"/>
      <c r="BS488" s="73"/>
      <c r="BT488" s="73"/>
      <c r="BU488" s="73"/>
      <c r="BV488" s="73"/>
      <c r="BW488" s="73"/>
      <c r="BX488" s="73"/>
      <c r="BY488" s="73"/>
      <c r="BZ488" s="73"/>
      <c r="CA488" s="73"/>
    </row>
    <row r="489" spans="1:79" x14ac:dyDescent="0.25">
      <c r="A489" s="312">
        <v>476</v>
      </c>
      <c r="B489" s="360" t="s">
        <v>1782</v>
      </c>
      <c r="C489" s="359" t="s">
        <v>1781</v>
      </c>
      <c r="D489" s="326" t="s">
        <v>1783</v>
      </c>
      <c r="E489" s="336"/>
      <c r="F489" s="361" t="s">
        <v>1580</v>
      </c>
      <c r="G489" s="317">
        <v>19855.22</v>
      </c>
      <c r="H489" s="333"/>
      <c r="I489" s="318"/>
      <c r="J489" s="109" t="s">
        <v>1937</v>
      </c>
      <c r="K489" s="139"/>
      <c r="L489" s="139"/>
      <c r="M489" s="138"/>
      <c r="N489" s="73"/>
      <c r="O489" s="73"/>
      <c r="P489" s="73"/>
      <c r="Q489" s="73"/>
      <c r="R489" s="73"/>
      <c r="S489" s="73"/>
      <c r="T489" s="73"/>
      <c r="U489" s="73"/>
      <c r="V489" s="73"/>
      <c r="W489" s="73"/>
      <c r="X489" s="73"/>
      <c r="Y489" s="73"/>
      <c r="Z489" s="73"/>
      <c r="AA489" s="73"/>
      <c r="AB489" s="73"/>
      <c r="AC489" s="73"/>
      <c r="AD489" s="73"/>
      <c r="AE489" s="73"/>
      <c r="AF489" s="73"/>
      <c r="AG489" s="73"/>
      <c r="AH489" s="73"/>
      <c r="AI489" s="73"/>
      <c r="AJ489" s="73"/>
      <c r="AK489" s="73"/>
      <c r="AL489" s="73"/>
      <c r="AM489" s="73"/>
      <c r="AN489" s="73"/>
      <c r="AO489" s="73"/>
      <c r="AP489" s="73"/>
      <c r="AQ489" s="73"/>
      <c r="AR489" s="73"/>
      <c r="AS489" s="73"/>
      <c r="AT489" s="73"/>
      <c r="AU489" s="73"/>
      <c r="AV489" s="73"/>
      <c r="AW489" s="73"/>
      <c r="AX489" s="73"/>
      <c r="AY489" s="73"/>
      <c r="AZ489" s="73"/>
      <c r="BA489" s="73"/>
      <c r="BB489" s="73"/>
      <c r="BC489" s="73"/>
      <c r="BD489" s="73"/>
      <c r="BE489" s="73"/>
      <c r="BF489" s="73"/>
      <c r="BG489" s="73"/>
      <c r="BH489" s="73"/>
      <c r="BI489" s="73"/>
      <c r="BJ489" s="73"/>
      <c r="BK489" s="73"/>
      <c r="BL489" s="73"/>
      <c r="BM489" s="73"/>
      <c r="BN489" s="73"/>
      <c r="BO489" s="73"/>
      <c r="BP489" s="73"/>
      <c r="BQ489" s="73"/>
      <c r="BR489" s="73"/>
      <c r="BS489" s="73"/>
      <c r="BT489" s="73"/>
      <c r="BU489" s="73"/>
      <c r="BV489" s="73"/>
      <c r="BW489" s="73"/>
      <c r="BX489" s="73"/>
      <c r="BY489" s="73"/>
      <c r="BZ489" s="73"/>
      <c r="CA489" s="73"/>
    </row>
    <row r="490" spans="1:79" x14ac:dyDescent="0.25">
      <c r="A490" s="312">
        <v>477</v>
      </c>
      <c r="B490" s="322" t="s">
        <v>1703</v>
      </c>
      <c r="C490" s="359" t="s">
        <v>1701</v>
      </c>
      <c r="D490" s="362" t="s">
        <v>1702</v>
      </c>
      <c r="E490" s="336"/>
      <c r="F490" s="325" t="s">
        <v>1580</v>
      </c>
      <c r="G490" s="317">
        <v>34076.019999999997</v>
      </c>
      <c r="H490" s="333"/>
      <c r="I490" s="318"/>
      <c r="J490" s="109" t="s">
        <v>1937</v>
      </c>
      <c r="K490" s="139"/>
      <c r="L490" s="139"/>
      <c r="M490" s="106"/>
      <c r="N490" s="73"/>
      <c r="O490" s="73"/>
      <c r="P490" s="73"/>
      <c r="Q490" s="73"/>
      <c r="R490" s="73"/>
      <c r="S490" s="73"/>
      <c r="T490" s="73"/>
      <c r="U490" s="73"/>
      <c r="V490" s="73"/>
      <c r="W490" s="73"/>
      <c r="X490" s="73"/>
      <c r="Y490" s="73"/>
      <c r="Z490" s="73"/>
      <c r="AA490" s="73"/>
      <c r="AB490" s="73"/>
      <c r="AC490" s="73"/>
      <c r="AD490" s="73"/>
      <c r="AE490" s="73"/>
      <c r="AF490" s="73"/>
      <c r="AG490" s="73"/>
      <c r="AH490" s="73"/>
      <c r="AI490" s="73"/>
      <c r="AJ490" s="73"/>
      <c r="AK490" s="73"/>
      <c r="AL490" s="73"/>
      <c r="AM490" s="73"/>
      <c r="AN490" s="73"/>
      <c r="AO490" s="73"/>
      <c r="AP490" s="73"/>
      <c r="AQ490" s="73"/>
      <c r="AR490" s="73"/>
      <c r="AS490" s="73"/>
      <c r="AT490" s="73"/>
      <c r="AU490" s="73"/>
      <c r="AV490" s="73"/>
      <c r="AW490" s="73"/>
      <c r="AX490" s="73"/>
      <c r="AY490" s="73"/>
      <c r="AZ490" s="73"/>
      <c r="BA490" s="73"/>
      <c r="BB490" s="73"/>
      <c r="BC490" s="73"/>
      <c r="BD490" s="73"/>
      <c r="BE490" s="73"/>
      <c r="BF490" s="73"/>
      <c r="BG490" s="73"/>
      <c r="BH490" s="73"/>
      <c r="BI490" s="73"/>
      <c r="BJ490" s="73"/>
      <c r="BK490" s="73"/>
      <c r="BL490" s="73"/>
      <c r="BM490" s="73"/>
      <c r="BN490" s="73"/>
      <c r="BO490" s="73"/>
      <c r="BP490" s="73"/>
      <c r="BQ490" s="73"/>
      <c r="BR490" s="73"/>
      <c r="BS490" s="73"/>
      <c r="BT490" s="73"/>
      <c r="BU490" s="73"/>
      <c r="BV490" s="73"/>
      <c r="BW490" s="73"/>
      <c r="BX490" s="73"/>
      <c r="BY490" s="73"/>
      <c r="BZ490" s="73"/>
      <c r="CA490" s="73"/>
    </row>
    <row r="491" spans="1:79" x14ac:dyDescent="0.25">
      <c r="A491" s="312">
        <v>478</v>
      </c>
      <c r="B491" s="322" t="s">
        <v>1741</v>
      </c>
      <c r="C491" s="322" t="s">
        <v>1740</v>
      </c>
      <c r="D491" s="352" t="s">
        <v>1742</v>
      </c>
      <c r="E491" s="336"/>
      <c r="F491" s="361" t="s">
        <v>1580</v>
      </c>
      <c r="G491" s="317">
        <v>30873.3</v>
      </c>
      <c r="H491" s="333"/>
      <c r="I491" s="318"/>
      <c r="J491" s="109" t="s">
        <v>1937</v>
      </c>
      <c r="K491" s="139"/>
      <c r="L491" s="139"/>
      <c r="M491" s="106"/>
      <c r="N491" s="73"/>
      <c r="O491" s="73"/>
      <c r="P491" s="73"/>
      <c r="Q491" s="73"/>
      <c r="R491" s="73"/>
      <c r="S491" s="73"/>
      <c r="T491" s="73"/>
      <c r="U491" s="73"/>
      <c r="V491" s="73"/>
      <c r="W491" s="73"/>
      <c r="X491" s="73"/>
      <c r="Y491" s="73"/>
      <c r="Z491" s="73"/>
      <c r="AA491" s="73"/>
      <c r="AB491" s="73"/>
      <c r="AC491" s="73"/>
      <c r="AD491" s="73"/>
      <c r="AE491" s="73"/>
      <c r="AF491" s="73"/>
      <c r="AG491" s="73"/>
      <c r="AH491" s="73"/>
      <c r="AI491" s="73"/>
      <c r="AJ491" s="73"/>
      <c r="AK491" s="73"/>
      <c r="AL491" s="73"/>
      <c r="AM491" s="73"/>
      <c r="AN491" s="73"/>
      <c r="AO491" s="73"/>
      <c r="AP491" s="73"/>
      <c r="AQ491" s="73"/>
      <c r="AR491" s="73"/>
      <c r="AS491" s="73"/>
      <c r="AT491" s="73"/>
      <c r="AU491" s="73"/>
      <c r="AV491" s="73"/>
      <c r="AW491" s="73"/>
      <c r="AX491" s="73"/>
      <c r="AY491" s="73"/>
      <c r="AZ491" s="73"/>
      <c r="BA491" s="73"/>
      <c r="BB491" s="73"/>
      <c r="BC491" s="73"/>
      <c r="BD491" s="73"/>
      <c r="BE491" s="73"/>
      <c r="BF491" s="73"/>
      <c r="BG491" s="73"/>
      <c r="BH491" s="73"/>
      <c r="BI491" s="73"/>
      <c r="BJ491" s="73"/>
      <c r="BK491" s="73"/>
      <c r="BL491" s="73"/>
      <c r="BM491" s="73"/>
      <c r="BN491" s="73"/>
      <c r="BO491" s="73"/>
      <c r="BP491" s="73"/>
      <c r="BQ491" s="73"/>
      <c r="BR491" s="73"/>
      <c r="BS491" s="73"/>
      <c r="BT491" s="73"/>
      <c r="BU491" s="73"/>
      <c r="BV491" s="73"/>
      <c r="BW491" s="73"/>
      <c r="BX491" s="73"/>
      <c r="BY491" s="73"/>
      <c r="BZ491" s="73"/>
      <c r="CA491" s="73"/>
    </row>
    <row r="492" spans="1:79" x14ac:dyDescent="0.25">
      <c r="A492" s="312">
        <v>479</v>
      </c>
      <c r="B492" s="322" t="s">
        <v>1689</v>
      </c>
      <c r="C492" s="322" t="s">
        <v>1680</v>
      </c>
      <c r="D492" s="352" t="s">
        <v>1679</v>
      </c>
      <c r="E492" s="336"/>
      <c r="F492" s="325" t="s">
        <v>1580</v>
      </c>
      <c r="G492" s="317">
        <v>20951.189999999999</v>
      </c>
      <c r="H492" s="333"/>
      <c r="I492" s="318"/>
      <c r="J492" s="109" t="s">
        <v>1937</v>
      </c>
      <c r="K492" s="139"/>
      <c r="L492" s="139"/>
      <c r="M492" s="106"/>
      <c r="N492" s="73"/>
      <c r="O492" s="73"/>
      <c r="P492" s="73"/>
      <c r="Q492" s="73"/>
      <c r="R492" s="73"/>
      <c r="S492" s="73"/>
      <c r="T492" s="73"/>
      <c r="U492" s="73"/>
      <c r="V492" s="73"/>
      <c r="W492" s="73"/>
      <c r="X492" s="73"/>
      <c r="Y492" s="73"/>
      <c r="Z492" s="73"/>
      <c r="AA492" s="73"/>
      <c r="AB492" s="73"/>
      <c r="AC492" s="73"/>
      <c r="AD492" s="73"/>
      <c r="AE492" s="73"/>
      <c r="AF492" s="73"/>
      <c r="AG492" s="73"/>
      <c r="AH492" s="73"/>
      <c r="AI492" s="73"/>
      <c r="AJ492" s="73"/>
      <c r="AK492" s="73"/>
      <c r="AL492" s="73"/>
      <c r="AM492" s="73"/>
      <c r="AN492" s="73"/>
      <c r="AO492" s="73"/>
      <c r="AP492" s="73"/>
      <c r="AQ492" s="73"/>
      <c r="AR492" s="73"/>
      <c r="AS492" s="73"/>
      <c r="AT492" s="73"/>
      <c r="AU492" s="73"/>
      <c r="AV492" s="73"/>
      <c r="AW492" s="73"/>
      <c r="AX492" s="73"/>
      <c r="AY492" s="73"/>
      <c r="AZ492" s="73"/>
      <c r="BA492" s="73"/>
      <c r="BB492" s="73"/>
      <c r="BC492" s="73"/>
      <c r="BD492" s="73"/>
      <c r="BE492" s="73"/>
      <c r="BF492" s="73"/>
      <c r="BG492" s="73"/>
      <c r="BH492" s="73"/>
      <c r="BI492" s="73"/>
      <c r="BJ492" s="73"/>
      <c r="BK492" s="73"/>
      <c r="BL492" s="73"/>
      <c r="BM492" s="73"/>
      <c r="BN492" s="73"/>
      <c r="BO492" s="73"/>
      <c r="BP492" s="73"/>
      <c r="BQ492" s="73"/>
      <c r="BR492" s="73"/>
      <c r="BS492" s="73"/>
      <c r="BT492" s="73"/>
      <c r="BU492" s="73"/>
      <c r="BV492" s="73"/>
      <c r="BW492" s="73"/>
      <c r="BX492" s="73"/>
      <c r="BY492" s="73"/>
      <c r="BZ492" s="73"/>
      <c r="CA492" s="73"/>
    </row>
    <row r="493" spans="1:79" x14ac:dyDescent="0.25">
      <c r="A493" s="312">
        <v>480</v>
      </c>
      <c r="B493" s="322" t="s">
        <v>1690</v>
      </c>
      <c r="C493" s="322" t="s">
        <v>1681</v>
      </c>
      <c r="D493" s="352" t="s">
        <v>1682</v>
      </c>
      <c r="E493" s="336"/>
      <c r="F493" s="325" t="s">
        <v>1580</v>
      </c>
      <c r="G493" s="317">
        <v>37080.49</v>
      </c>
      <c r="H493" s="333"/>
      <c r="I493" s="318"/>
      <c r="J493" s="109" t="s">
        <v>1937</v>
      </c>
      <c r="K493" s="139"/>
      <c r="L493" s="139"/>
      <c r="M493" s="106"/>
      <c r="N493" s="73"/>
      <c r="O493" s="73"/>
      <c r="P493" s="73"/>
      <c r="Q493" s="73"/>
      <c r="R493" s="73"/>
      <c r="S493" s="73"/>
      <c r="T493" s="73"/>
      <c r="U493" s="73"/>
      <c r="V493" s="73"/>
      <c r="W493" s="73"/>
      <c r="X493" s="73"/>
      <c r="Y493" s="73"/>
      <c r="Z493" s="73"/>
      <c r="AA493" s="73"/>
      <c r="AB493" s="73"/>
      <c r="AC493" s="73"/>
      <c r="AD493" s="73"/>
      <c r="AE493" s="73"/>
      <c r="AF493" s="73"/>
      <c r="AG493" s="73"/>
      <c r="AH493" s="73"/>
      <c r="AI493" s="73"/>
      <c r="AJ493" s="73"/>
      <c r="AK493" s="73"/>
      <c r="AL493" s="73"/>
      <c r="AM493" s="73"/>
      <c r="AN493" s="73"/>
      <c r="AO493" s="73"/>
      <c r="AP493" s="73"/>
      <c r="AQ493" s="73"/>
      <c r="AR493" s="73"/>
      <c r="AS493" s="73"/>
      <c r="AT493" s="73"/>
      <c r="AU493" s="73"/>
      <c r="AV493" s="73"/>
      <c r="AW493" s="73"/>
      <c r="AX493" s="73"/>
      <c r="AY493" s="73"/>
      <c r="AZ493" s="73"/>
      <c r="BA493" s="73"/>
      <c r="BB493" s="73"/>
      <c r="BC493" s="73"/>
      <c r="BD493" s="73"/>
      <c r="BE493" s="73"/>
      <c r="BF493" s="73"/>
      <c r="BG493" s="73"/>
      <c r="BH493" s="73"/>
      <c r="BI493" s="73"/>
      <c r="BJ493" s="73"/>
      <c r="BK493" s="73"/>
      <c r="BL493" s="73"/>
      <c r="BM493" s="73"/>
      <c r="BN493" s="73"/>
      <c r="BO493" s="73"/>
      <c r="BP493" s="73"/>
      <c r="BQ493" s="73"/>
      <c r="BR493" s="73"/>
      <c r="BS493" s="73"/>
      <c r="BT493" s="73"/>
      <c r="BU493" s="73"/>
      <c r="BV493" s="73"/>
      <c r="BW493" s="73"/>
      <c r="BX493" s="73"/>
      <c r="BY493" s="73"/>
      <c r="BZ493" s="73"/>
      <c r="CA493" s="73"/>
    </row>
    <row r="494" spans="1:79" x14ac:dyDescent="0.25">
      <c r="A494" s="312">
        <v>481</v>
      </c>
      <c r="B494" s="322" t="s">
        <v>1700</v>
      </c>
      <c r="C494" s="322" t="s">
        <v>1698</v>
      </c>
      <c r="D494" s="352" t="s">
        <v>1699</v>
      </c>
      <c r="E494" s="336"/>
      <c r="F494" s="325" t="s">
        <v>1580</v>
      </c>
      <c r="G494" s="317">
        <v>18366.240000000002</v>
      </c>
      <c r="H494" s="333"/>
      <c r="I494" s="318"/>
      <c r="J494" s="109" t="s">
        <v>1937</v>
      </c>
      <c r="K494" s="139"/>
      <c r="L494" s="139"/>
      <c r="M494" s="106"/>
      <c r="N494" s="73"/>
      <c r="O494" s="73"/>
      <c r="P494" s="73"/>
      <c r="Q494" s="73"/>
      <c r="R494" s="73"/>
      <c r="S494" s="73"/>
      <c r="T494" s="73"/>
      <c r="U494" s="73"/>
      <c r="V494" s="73"/>
      <c r="W494" s="73"/>
      <c r="X494" s="73"/>
      <c r="Y494" s="73"/>
      <c r="Z494" s="73"/>
      <c r="AA494" s="73"/>
      <c r="AB494" s="73"/>
      <c r="AC494" s="73"/>
      <c r="AD494" s="73"/>
      <c r="AE494" s="73"/>
      <c r="AF494" s="73"/>
      <c r="AG494" s="73"/>
      <c r="AH494" s="73"/>
      <c r="AI494" s="73"/>
      <c r="AJ494" s="73"/>
      <c r="AK494" s="73"/>
      <c r="AL494" s="73"/>
      <c r="AM494" s="73"/>
      <c r="AN494" s="73"/>
      <c r="AO494" s="73"/>
      <c r="AP494" s="73"/>
      <c r="AQ494" s="73"/>
      <c r="AR494" s="73"/>
      <c r="AS494" s="73"/>
      <c r="AT494" s="73"/>
      <c r="AU494" s="73"/>
      <c r="AV494" s="73"/>
      <c r="AW494" s="73"/>
      <c r="AX494" s="73"/>
      <c r="AY494" s="73"/>
      <c r="AZ494" s="73"/>
      <c r="BA494" s="73"/>
      <c r="BB494" s="73"/>
      <c r="BC494" s="73"/>
      <c r="BD494" s="73"/>
      <c r="BE494" s="73"/>
      <c r="BF494" s="73"/>
      <c r="BG494" s="73"/>
      <c r="BH494" s="73"/>
      <c r="BI494" s="73"/>
      <c r="BJ494" s="73"/>
      <c r="BK494" s="73"/>
      <c r="BL494" s="73"/>
      <c r="BM494" s="73"/>
      <c r="BN494" s="73"/>
      <c r="BO494" s="73"/>
      <c r="BP494" s="73"/>
      <c r="BQ494" s="73"/>
      <c r="BR494" s="73"/>
      <c r="BS494" s="73"/>
      <c r="BT494" s="73"/>
      <c r="BU494" s="73"/>
      <c r="BV494" s="73"/>
      <c r="BW494" s="73"/>
      <c r="BX494" s="73"/>
      <c r="BY494" s="73"/>
      <c r="BZ494" s="73"/>
      <c r="CA494" s="73"/>
    </row>
    <row r="495" spans="1:79" x14ac:dyDescent="0.25">
      <c r="A495" s="312">
        <v>482</v>
      </c>
      <c r="B495" s="322" t="s">
        <v>1718</v>
      </c>
      <c r="C495" s="322" t="s">
        <v>1717</v>
      </c>
      <c r="D495" s="352" t="s">
        <v>1716</v>
      </c>
      <c r="E495" s="336"/>
      <c r="F495" s="325" t="s">
        <v>1580</v>
      </c>
      <c r="G495" s="317">
        <v>25316.6</v>
      </c>
      <c r="H495" s="333"/>
      <c r="I495" s="318"/>
      <c r="J495" s="109" t="s">
        <v>1937</v>
      </c>
      <c r="K495" s="139"/>
      <c r="L495" s="139"/>
      <c r="M495" s="106"/>
      <c r="N495" s="73"/>
      <c r="O495" s="73"/>
      <c r="P495" s="73"/>
      <c r="Q495" s="73"/>
      <c r="R495" s="73"/>
      <c r="S495" s="73"/>
      <c r="T495" s="73"/>
      <c r="U495" s="73"/>
      <c r="V495" s="73"/>
      <c r="W495" s="73"/>
      <c r="X495" s="73"/>
      <c r="Y495" s="73"/>
      <c r="Z495" s="73"/>
      <c r="AA495" s="73"/>
      <c r="AB495" s="73"/>
      <c r="AC495" s="73"/>
      <c r="AD495" s="73"/>
      <c r="AE495" s="73"/>
      <c r="AF495" s="73"/>
      <c r="AG495" s="73"/>
      <c r="AH495" s="73"/>
      <c r="AI495" s="73"/>
      <c r="AJ495" s="73"/>
      <c r="AK495" s="73"/>
      <c r="AL495" s="73"/>
      <c r="AM495" s="73"/>
      <c r="AN495" s="73"/>
      <c r="AO495" s="73"/>
      <c r="AP495" s="73"/>
      <c r="AQ495" s="73"/>
      <c r="AR495" s="73"/>
      <c r="AS495" s="73"/>
      <c r="AT495" s="73"/>
      <c r="AU495" s="73"/>
      <c r="AV495" s="73"/>
      <c r="AW495" s="73"/>
      <c r="AX495" s="73"/>
      <c r="AY495" s="73"/>
      <c r="AZ495" s="73"/>
      <c r="BA495" s="73"/>
      <c r="BB495" s="73"/>
      <c r="BC495" s="73"/>
      <c r="BD495" s="73"/>
      <c r="BE495" s="73"/>
      <c r="BF495" s="73"/>
      <c r="BG495" s="73"/>
      <c r="BH495" s="73"/>
      <c r="BI495" s="73"/>
      <c r="BJ495" s="73"/>
      <c r="BK495" s="73"/>
      <c r="BL495" s="73"/>
      <c r="BM495" s="73"/>
      <c r="BN495" s="73"/>
      <c r="BO495" s="73"/>
      <c r="BP495" s="73"/>
      <c r="BQ495" s="73"/>
      <c r="BR495" s="73"/>
      <c r="BS495" s="73"/>
      <c r="BT495" s="73"/>
      <c r="BU495" s="73"/>
      <c r="BV495" s="73"/>
      <c r="BW495" s="73"/>
      <c r="BX495" s="73"/>
      <c r="BY495" s="73"/>
      <c r="BZ495" s="73"/>
      <c r="CA495" s="73"/>
    </row>
    <row r="496" spans="1:79" x14ac:dyDescent="0.25">
      <c r="A496" s="312">
        <v>483</v>
      </c>
      <c r="B496" s="322" t="s">
        <v>1715</v>
      </c>
      <c r="C496" s="322" t="s">
        <v>1713</v>
      </c>
      <c r="D496" s="352" t="s">
        <v>1714</v>
      </c>
      <c r="E496" s="336"/>
      <c r="F496" s="325" t="s">
        <v>1580</v>
      </c>
      <c r="G496" s="317">
        <v>38303.01</v>
      </c>
      <c r="H496" s="333"/>
      <c r="I496" s="318"/>
      <c r="J496" s="109" t="s">
        <v>1937</v>
      </c>
      <c r="K496" s="139"/>
      <c r="L496" s="139"/>
      <c r="M496" s="106"/>
      <c r="N496" s="73"/>
      <c r="O496" s="73"/>
      <c r="P496" s="73"/>
      <c r="Q496" s="73"/>
      <c r="R496" s="73"/>
      <c r="S496" s="73"/>
      <c r="T496" s="73"/>
      <c r="U496" s="73"/>
      <c r="V496" s="73"/>
      <c r="W496" s="73"/>
      <c r="X496" s="73"/>
      <c r="Y496" s="73"/>
      <c r="Z496" s="73"/>
      <c r="AA496" s="73"/>
      <c r="AB496" s="73"/>
      <c r="AC496" s="73"/>
      <c r="AD496" s="73"/>
      <c r="AE496" s="73"/>
      <c r="AF496" s="73"/>
      <c r="AG496" s="73"/>
      <c r="AH496" s="73"/>
      <c r="AI496" s="73"/>
      <c r="AJ496" s="73"/>
      <c r="AK496" s="73"/>
      <c r="AL496" s="73"/>
      <c r="AM496" s="73"/>
      <c r="AN496" s="73"/>
      <c r="AO496" s="73"/>
      <c r="AP496" s="73"/>
      <c r="AQ496" s="73"/>
      <c r="AR496" s="73"/>
      <c r="AS496" s="73"/>
      <c r="AT496" s="73"/>
      <c r="AU496" s="73"/>
      <c r="AV496" s="73"/>
      <c r="AW496" s="73"/>
      <c r="AX496" s="73"/>
      <c r="AY496" s="73"/>
      <c r="AZ496" s="73"/>
      <c r="BA496" s="73"/>
      <c r="BB496" s="73"/>
      <c r="BC496" s="73"/>
      <c r="BD496" s="73"/>
      <c r="BE496" s="73"/>
      <c r="BF496" s="73"/>
      <c r="BG496" s="73"/>
      <c r="BH496" s="73"/>
      <c r="BI496" s="73"/>
      <c r="BJ496" s="73"/>
      <c r="BK496" s="73"/>
      <c r="BL496" s="73"/>
      <c r="BM496" s="73"/>
      <c r="BN496" s="73"/>
      <c r="BO496" s="73"/>
      <c r="BP496" s="73"/>
      <c r="BQ496" s="73"/>
      <c r="BR496" s="73"/>
      <c r="BS496" s="73"/>
      <c r="BT496" s="73"/>
      <c r="BU496" s="73"/>
      <c r="BV496" s="73"/>
      <c r="BW496" s="73"/>
      <c r="BX496" s="73"/>
      <c r="BY496" s="73"/>
      <c r="BZ496" s="73"/>
      <c r="CA496" s="73"/>
    </row>
    <row r="497" spans="1:79" ht="22.5" x14ac:dyDescent="0.25">
      <c r="A497" s="312">
        <v>484</v>
      </c>
      <c r="B497" s="322" t="s">
        <v>1779</v>
      </c>
      <c r="C497" s="322" t="s">
        <v>564</v>
      </c>
      <c r="D497" s="352" t="s">
        <v>1780</v>
      </c>
      <c r="E497" s="336"/>
      <c r="F497" s="325" t="s">
        <v>1580</v>
      </c>
      <c r="G497" s="317">
        <v>25696.75</v>
      </c>
      <c r="H497" s="333"/>
      <c r="I497" s="318"/>
      <c r="J497" s="109" t="s">
        <v>1937</v>
      </c>
      <c r="K497" s="139"/>
      <c r="L497" s="139"/>
      <c r="M497" s="106"/>
      <c r="N497" s="73"/>
      <c r="O497" s="73"/>
      <c r="P497" s="73"/>
      <c r="Q497" s="73"/>
      <c r="R497" s="73"/>
      <c r="S497" s="73"/>
      <c r="T497" s="73"/>
      <c r="U497" s="73"/>
      <c r="V497" s="73"/>
      <c r="W497" s="73"/>
      <c r="X497" s="73"/>
      <c r="Y497" s="73"/>
      <c r="Z497" s="73"/>
      <c r="AA497" s="73"/>
      <c r="AB497" s="73"/>
      <c r="AC497" s="73"/>
      <c r="AD497" s="73"/>
      <c r="AE497" s="73"/>
      <c r="AF497" s="73"/>
      <c r="AG497" s="73"/>
      <c r="AH497" s="73"/>
      <c r="AI497" s="73"/>
      <c r="AJ497" s="73"/>
      <c r="AK497" s="73"/>
      <c r="AL497" s="73"/>
      <c r="AM497" s="73"/>
      <c r="AN497" s="73"/>
      <c r="AO497" s="73"/>
      <c r="AP497" s="73"/>
      <c r="AQ497" s="73"/>
      <c r="AR497" s="73"/>
      <c r="AS497" s="73"/>
      <c r="AT497" s="73"/>
      <c r="AU497" s="73"/>
      <c r="AV497" s="73"/>
      <c r="AW497" s="73"/>
      <c r="AX497" s="73"/>
      <c r="AY497" s="73"/>
      <c r="AZ497" s="73"/>
      <c r="BA497" s="73"/>
      <c r="BB497" s="73"/>
      <c r="BC497" s="73"/>
      <c r="BD497" s="73"/>
      <c r="BE497" s="73"/>
      <c r="BF497" s="73"/>
      <c r="BG497" s="73"/>
      <c r="BH497" s="73"/>
      <c r="BI497" s="73"/>
      <c r="BJ497" s="73"/>
      <c r="BK497" s="73"/>
      <c r="BL497" s="73"/>
      <c r="BM497" s="73"/>
      <c r="BN497" s="73"/>
      <c r="BO497" s="73"/>
      <c r="BP497" s="73"/>
      <c r="BQ497" s="73"/>
      <c r="BR497" s="73"/>
      <c r="BS497" s="73"/>
      <c r="BT497" s="73"/>
      <c r="BU497" s="73"/>
      <c r="BV497" s="73"/>
      <c r="BW497" s="73"/>
      <c r="BX497" s="73"/>
      <c r="BY497" s="73"/>
      <c r="BZ497" s="73"/>
      <c r="CA497" s="73"/>
    </row>
    <row r="498" spans="1:79" x14ac:dyDescent="0.25">
      <c r="A498" s="312">
        <v>485</v>
      </c>
      <c r="B498" s="322" t="s">
        <v>1771</v>
      </c>
      <c r="C498" s="322" t="s">
        <v>1770</v>
      </c>
      <c r="D498" s="352" t="s">
        <v>1772</v>
      </c>
      <c r="E498" s="336"/>
      <c r="F498" s="325" t="s">
        <v>1580</v>
      </c>
      <c r="G498" s="317">
        <v>30190.080000000002</v>
      </c>
      <c r="H498" s="333"/>
      <c r="I498" s="318"/>
      <c r="J498" s="109" t="s">
        <v>1937</v>
      </c>
      <c r="K498" s="139"/>
      <c r="L498" s="139"/>
      <c r="M498" s="106"/>
      <c r="N498" s="73"/>
      <c r="O498" s="73"/>
      <c r="P498" s="73"/>
      <c r="Q498" s="73"/>
      <c r="R498" s="73"/>
      <c r="S498" s="73"/>
      <c r="T498" s="73"/>
      <c r="U498" s="73"/>
      <c r="V498" s="73"/>
      <c r="W498" s="73"/>
      <c r="X498" s="73"/>
      <c r="Y498" s="73"/>
      <c r="Z498" s="73"/>
      <c r="AA498" s="73"/>
      <c r="AB498" s="73"/>
      <c r="AC498" s="73"/>
      <c r="AD498" s="73"/>
      <c r="AE498" s="73"/>
      <c r="AF498" s="73"/>
      <c r="AG498" s="73"/>
      <c r="AH498" s="73"/>
      <c r="AI498" s="73"/>
      <c r="AJ498" s="73"/>
      <c r="AK498" s="73"/>
      <c r="AL498" s="73"/>
      <c r="AM498" s="73"/>
      <c r="AN498" s="73"/>
      <c r="AO498" s="73"/>
      <c r="AP498" s="73"/>
      <c r="AQ498" s="73"/>
      <c r="AR498" s="73"/>
      <c r="AS498" s="73"/>
      <c r="AT498" s="73"/>
      <c r="AU498" s="73"/>
      <c r="AV498" s="73"/>
      <c r="AW498" s="73"/>
      <c r="AX498" s="73"/>
      <c r="AY498" s="73"/>
      <c r="AZ498" s="73"/>
      <c r="BA498" s="73"/>
      <c r="BB498" s="73"/>
      <c r="BC498" s="73"/>
      <c r="BD498" s="73"/>
      <c r="BE498" s="73"/>
      <c r="BF498" s="73"/>
      <c r="BG498" s="73"/>
      <c r="BH498" s="73"/>
      <c r="BI498" s="73"/>
      <c r="BJ498" s="73"/>
      <c r="BK498" s="73"/>
      <c r="BL498" s="73"/>
      <c r="BM498" s="73"/>
      <c r="BN498" s="73"/>
      <c r="BO498" s="73"/>
      <c r="BP498" s="73"/>
      <c r="BQ498" s="73"/>
      <c r="BR498" s="73"/>
      <c r="BS498" s="73"/>
      <c r="BT498" s="73"/>
      <c r="BU498" s="73"/>
      <c r="BV498" s="73"/>
      <c r="BW498" s="73"/>
      <c r="BX498" s="73"/>
      <c r="BY498" s="73"/>
      <c r="BZ498" s="73"/>
      <c r="CA498" s="73"/>
    </row>
    <row r="499" spans="1:79" x14ac:dyDescent="0.25">
      <c r="A499" s="312">
        <v>486</v>
      </c>
      <c r="B499" s="322" t="s">
        <v>1759</v>
      </c>
      <c r="C499" s="322" t="s">
        <v>1758</v>
      </c>
      <c r="D499" s="352" t="s">
        <v>1760</v>
      </c>
      <c r="E499" s="336"/>
      <c r="F499" s="325" t="s">
        <v>1580</v>
      </c>
      <c r="G499" s="317">
        <v>26780.34</v>
      </c>
      <c r="H499" s="333"/>
      <c r="I499" s="318"/>
      <c r="J499" s="109" t="s">
        <v>1937</v>
      </c>
      <c r="K499" s="139"/>
      <c r="L499" s="139"/>
      <c r="M499" s="106"/>
      <c r="N499" s="73"/>
      <c r="O499" s="73"/>
      <c r="P499" s="73"/>
      <c r="Q499" s="73"/>
      <c r="R499" s="73"/>
      <c r="S499" s="73"/>
      <c r="T499" s="73"/>
      <c r="U499" s="73"/>
      <c r="V499" s="73"/>
      <c r="W499" s="73"/>
      <c r="X499" s="73"/>
      <c r="Y499" s="73"/>
      <c r="Z499" s="73"/>
      <c r="AA499" s="73"/>
      <c r="AB499" s="73"/>
      <c r="AC499" s="73"/>
      <c r="AD499" s="73"/>
      <c r="AE499" s="73"/>
      <c r="AF499" s="73"/>
      <c r="AG499" s="73"/>
      <c r="AH499" s="73"/>
      <c r="AI499" s="73"/>
      <c r="AJ499" s="73"/>
      <c r="AK499" s="73"/>
      <c r="AL499" s="73"/>
      <c r="AM499" s="73"/>
      <c r="AN499" s="73"/>
      <c r="AO499" s="73"/>
      <c r="AP499" s="73"/>
      <c r="AQ499" s="73"/>
      <c r="AR499" s="73"/>
      <c r="AS499" s="73"/>
      <c r="AT499" s="73"/>
      <c r="AU499" s="73"/>
      <c r="AV499" s="73"/>
      <c r="AW499" s="73"/>
      <c r="AX499" s="73"/>
      <c r="AY499" s="73"/>
      <c r="AZ499" s="73"/>
      <c r="BA499" s="73"/>
      <c r="BB499" s="73"/>
      <c r="BC499" s="73"/>
      <c r="BD499" s="73"/>
      <c r="BE499" s="73"/>
      <c r="BF499" s="73"/>
      <c r="BG499" s="73"/>
      <c r="BH499" s="73"/>
      <c r="BI499" s="73"/>
      <c r="BJ499" s="73"/>
      <c r="BK499" s="73"/>
      <c r="BL499" s="73"/>
      <c r="BM499" s="73"/>
      <c r="BN499" s="73"/>
      <c r="BO499" s="73"/>
      <c r="BP499" s="73"/>
      <c r="BQ499" s="73"/>
      <c r="BR499" s="73"/>
      <c r="BS499" s="73"/>
      <c r="BT499" s="73"/>
      <c r="BU499" s="73"/>
      <c r="BV499" s="73"/>
      <c r="BW499" s="73"/>
      <c r="BX499" s="73"/>
      <c r="BY499" s="73"/>
      <c r="BZ499" s="73"/>
      <c r="CA499" s="73"/>
    </row>
    <row r="500" spans="1:79" x14ac:dyDescent="0.25">
      <c r="A500" s="312">
        <v>487</v>
      </c>
      <c r="B500" s="322" t="s">
        <v>1747</v>
      </c>
      <c r="C500" s="322" t="s">
        <v>1746</v>
      </c>
      <c r="D500" s="352" t="s">
        <v>1748</v>
      </c>
      <c r="E500" s="336"/>
      <c r="F500" s="325" t="s">
        <v>1580</v>
      </c>
      <c r="G500" s="317">
        <v>55016.81</v>
      </c>
      <c r="H500" s="333"/>
      <c r="I500" s="318"/>
      <c r="J500" s="109" t="s">
        <v>1937</v>
      </c>
      <c r="K500" s="139"/>
      <c r="L500" s="139"/>
      <c r="M500" s="106"/>
      <c r="N500" s="73"/>
      <c r="O500" s="73"/>
      <c r="P500" s="73"/>
      <c r="Q500" s="73"/>
      <c r="R500" s="73"/>
      <c r="S500" s="73"/>
      <c r="T500" s="73"/>
      <c r="U500" s="73"/>
      <c r="V500" s="73"/>
      <c r="W500" s="73"/>
      <c r="X500" s="73"/>
      <c r="Y500" s="73"/>
      <c r="Z500" s="73"/>
      <c r="AA500" s="73"/>
      <c r="AB500" s="73"/>
      <c r="AC500" s="73"/>
      <c r="AD500" s="73"/>
      <c r="AE500" s="73"/>
      <c r="AF500" s="73"/>
      <c r="AG500" s="73"/>
      <c r="AH500" s="73"/>
      <c r="AI500" s="73"/>
      <c r="AJ500" s="73"/>
      <c r="AK500" s="73"/>
      <c r="AL500" s="73"/>
      <c r="AM500" s="73"/>
      <c r="AN500" s="73"/>
      <c r="AO500" s="73"/>
      <c r="AP500" s="73"/>
      <c r="AQ500" s="73"/>
      <c r="AR500" s="73"/>
      <c r="AS500" s="73"/>
      <c r="AT500" s="73"/>
      <c r="AU500" s="73"/>
      <c r="AV500" s="73"/>
      <c r="AW500" s="73"/>
      <c r="AX500" s="73"/>
      <c r="AY500" s="73"/>
      <c r="AZ500" s="73"/>
      <c r="BA500" s="73"/>
      <c r="BB500" s="73"/>
      <c r="BC500" s="73"/>
      <c r="BD500" s="73"/>
      <c r="BE500" s="73"/>
      <c r="BF500" s="73"/>
      <c r="BG500" s="73"/>
      <c r="BH500" s="73"/>
      <c r="BI500" s="73"/>
      <c r="BJ500" s="73"/>
      <c r="BK500" s="73"/>
      <c r="BL500" s="73"/>
      <c r="BM500" s="73"/>
      <c r="BN500" s="73"/>
      <c r="BO500" s="73"/>
      <c r="BP500" s="73"/>
      <c r="BQ500" s="73"/>
      <c r="BR500" s="73"/>
      <c r="BS500" s="73"/>
      <c r="BT500" s="73"/>
      <c r="BU500" s="73"/>
      <c r="BV500" s="73"/>
      <c r="BW500" s="73"/>
      <c r="BX500" s="73"/>
      <c r="BY500" s="73"/>
      <c r="BZ500" s="73"/>
      <c r="CA500" s="73"/>
    </row>
    <row r="501" spans="1:79" x14ac:dyDescent="0.25">
      <c r="A501" s="312">
        <v>488</v>
      </c>
      <c r="B501" s="322" t="s">
        <v>1774</v>
      </c>
      <c r="C501" s="322" t="s">
        <v>1773</v>
      </c>
      <c r="D501" s="352" t="s">
        <v>1775</v>
      </c>
      <c r="E501" s="336"/>
      <c r="F501" s="325" t="s">
        <v>1580</v>
      </c>
      <c r="G501" s="317">
        <v>48442.39</v>
      </c>
      <c r="H501" s="333"/>
      <c r="I501" s="318"/>
      <c r="J501" s="109" t="s">
        <v>1937</v>
      </c>
      <c r="K501" s="139"/>
      <c r="L501" s="139"/>
      <c r="M501" s="106"/>
      <c r="N501" s="73"/>
      <c r="O501" s="73"/>
      <c r="P501" s="73"/>
      <c r="Q501" s="73"/>
      <c r="R501" s="73"/>
      <c r="S501" s="73"/>
      <c r="T501" s="73"/>
      <c r="U501" s="73"/>
      <c r="V501" s="73"/>
      <c r="W501" s="73"/>
      <c r="X501" s="73"/>
      <c r="Y501" s="73"/>
      <c r="Z501" s="73"/>
      <c r="AA501" s="73"/>
      <c r="AB501" s="73"/>
      <c r="AC501" s="73"/>
      <c r="AD501" s="73"/>
      <c r="AE501" s="73"/>
      <c r="AF501" s="73"/>
      <c r="AG501" s="73"/>
      <c r="AH501" s="73"/>
      <c r="AI501" s="73"/>
      <c r="AJ501" s="73"/>
      <c r="AK501" s="73"/>
      <c r="AL501" s="73"/>
      <c r="AM501" s="73"/>
      <c r="AN501" s="73"/>
      <c r="AO501" s="73"/>
      <c r="AP501" s="73"/>
      <c r="AQ501" s="73"/>
      <c r="AR501" s="73"/>
      <c r="AS501" s="73"/>
      <c r="AT501" s="73"/>
      <c r="AU501" s="73"/>
      <c r="AV501" s="73"/>
      <c r="AW501" s="73"/>
      <c r="AX501" s="73"/>
      <c r="AY501" s="73"/>
      <c r="AZ501" s="73"/>
      <c r="BA501" s="73"/>
      <c r="BB501" s="73"/>
      <c r="BC501" s="73"/>
      <c r="BD501" s="73"/>
      <c r="BE501" s="73"/>
      <c r="BF501" s="73"/>
      <c r="BG501" s="73"/>
      <c r="BH501" s="73"/>
      <c r="BI501" s="73"/>
      <c r="BJ501" s="73"/>
      <c r="BK501" s="73"/>
      <c r="BL501" s="73"/>
      <c r="BM501" s="73"/>
      <c r="BN501" s="73"/>
      <c r="BO501" s="73"/>
      <c r="BP501" s="73"/>
      <c r="BQ501" s="73"/>
      <c r="BR501" s="73"/>
      <c r="BS501" s="73"/>
      <c r="BT501" s="73"/>
      <c r="BU501" s="73"/>
      <c r="BV501" s="73"/>
      <c r="BW501" s="73"/>
      <c r="BX501" s="73"/>
      <c r="BY501" s="73"/>
      <c r="BZ501" s="73"/>
      <c r="CA501" s="73"/>
    </row>
    <row r="502" spans="1:79" x14ac:dyDescent="0.25">
      <c r="A502" s="312">
        <v>489</v>
      </c>
      <c r="B502" s="345" t="s">
        <v>1762</v>
      </c>
      <c r="C502" s="359" t="s">
        <v>1761</v>
      </c>
      <c r="D502" s="326" t="s">
        <v>1763</v>
      </c>
      <c r="E502" s="336"/>
      <c r="F502" s="312" t="s">
        <v>27</v>
      </c>
      <c r="G502" s="317">
        <v>119862.27</v>
      </c>
      <c r="H502" s="333"/>
      <c r="I502" s="318"/>
      <c r="J502" s="109" t="s">
        <v>1937</v>
      </c>
      <c r="K502" s="139"/>
      <c r="L502" s="139"/>
      <c r="M502" s="106"/>
      <c r="N502" s="73"/>
      <c r="O502" s="73"/>
      <c r="P502" s="73"/>
      <c r="Q502" s="73"/>
      <c r="R502" s="73"/>
      <c r="S502" s="73"/>
      <c r="T502" s="73"/>
      <c r="U502" s="73"/>
      <c r="V502" s="73"/>
      <c r="W502" s="73"/>
      <c r="X502" s="73"/>
      <c r="Y502" s="73"/>
      <c r="Z502" s="73"/>
      <c r="AA502" s="73"/>
      <c r="AB502" s="73"/>
      <c r="AC502" s="73"/>
      <c r="AD502" s="73"/>
      <c r="AE502" s="73"/>
      <c r="AF502" s="73"/>
      <c r="AG502" s="73"/>
      <c r="AH502" s="73"/>
      <c r="AI502" s="73"/>
      <c r="AJ502" s="73"/>
      <c r="AK502" s="73"/>
      <c r="AL502" s="73"/>
      <c r="AM502" s="73"/>
      <c r="AN502" s="73"/>
      <c r="AO502" s="73"/>
      <c r="AP502" s="73"/>
      <c r="AQ502" s="73"/>
      <c r="AR502" s="73"/>
      <c r="AS502" s="73"/>
      <c r="AT502" s="73"/>
      <c r="AU502" s="73"/>
      <c r="AV502" s="73"/>
      <c r="AW502" s="73"/>
      <c r="AX502" s="73"/>
      <c r="AY502" s="73"/>
      <c r="AZ502" s="73"/>
      <c r="BA502" s="73"/>
      <c r="BB502" s="73"/>
      <c r="BC502" s="73"/>
      <c r="BD502" s="73"/>
      <c r="BE502" s="73"/>
      <c r="BF502" s="73"/>
      <c r="BG502" s="73"/>
      <c r="BH502" s="73"/>
      <c r="BI502" s="73"/>
      <c r="BJ502" s="73"/>
      <c r="BK502" s="73"/>
      <c r="BL502" s="73"/>
      <c r="BM502" s="73"/>
      <c r="BN502" s="73"/>
      <c r="BO502" s="73"/>
      <c r="BP502" s="73"/>
      <c r="BQ502" s="73"/>
      <c r="BR502" s="73"/>
      <c r="BS502" s="73"/>
      <c r="BT502" s="73"/>
      <c r="BU502" s="73"/>
      <c r="BV502" s="73"/>
      <c r="BW502" s="73"/>
      <c r="BX502" s="73"/>
      <c r="BY502" s="73"/>
      <c r="BZ502" s="73"/>
      <c r="CA502" s="73"/>
    </row>
    <row r="503" spans="1:79" x14ac:dyDescent="0.25">
      <c r="A503" s="312">
        <v>490</v>
      </c>
      <c r="B503" s="345" t="s">
        <v>1765</v>
      </c>
      <c r="C503" s="359" t="s">
        <v>1767</v>
      </c>
      <c r="D503" s="326" t="s">
        <v>1768</v>
      </c>
      <c r="E503" s="336"/>
      <c r="F503" s="312" t="s">
        <v>27</v>
      </c>
      <c r="G503" s="317">
        <v>263362.12</v>
      </c>
      <c r="H503" s="333"/>
      <c r="I503" s="318"/>
      <c r="J503" s="109" t="s">
        <v>1937</v>
      </c>
      <c r="K503" s="139"/>
      <c r="L503" s="139"/>
      <c r="M503" s="106"/>
      <c r="N503" s="73"/>
      <c r="O503" s="73"/>
      <c r="P503" s="73"/>
      <c r="Q503" s="73"/>
      <c r="R503" s="73"/>
      <c r="S503" s="73"/>
      <c r="T503" s="73"/>
      <c r="U503" s="73"/>
      <c r="V503" s="73"/>
      <c r="W503" s="73"/>
      <c r="X503" s="73"/>
      <c r="Y503" s="73"/>
      <c r="Z503" s="73"/>
      <c r="AA503" s="73"/>
      <c r="AB503" s="73"/>
      <c r="AC503" s="73"/>
      <c r="AD503" s="73"/>
      <c r="AE503" s="73"/>
      <c r="AF503" s="73"/>
      <c r="AG503" s="73"/>
      <c r="AH503" s="73"/>
      <c r="AI503" s="73"/>
      <c r="AJ503" s="73"/>
      <c r="AK503" s="73"/>
      <c r="AL503" s="73"/>
      <c r="AM503" s="73"/>
      <c r="AN503" s="73"/>
      <c r="AO503" s="73"/>
      <c r="AP503" s="73"/>
      <c r="AQ503" s="73"/>
      <c r="AR503" s="73"/>
      <c r="AS503" s="73"/>
      <c r="AT503" s="73"/>
      <c r="AU503" s="73"/>
      <c r="AV503" s="73"/>
      <c r="AW503" s="73"/>
      <c r="AX503" s="73"/>
      <c r="AY503" s="73"/>
      <c r="AZ503" s="73"/>
      <c r="BA503" s="73"/>
      <c r="BB503" s="73"/>
      <c r="BC503" s="73"/>
      <c r="BD503" s="73"/>
      <c r="BE503" s="73"/>
      <c r="BF503" s="73"/>
      <c r="BG503" s="73"/>
      <c r="BH503" s="73"/>
      <c r="BI503" s="73"/>
      <c r="BJ503" s="73"/>
      <c r="BK503" s="73"/>
      <c r="BL503" s="73"/>
      <c r="BM503" s="73"/>
      <c r="BN503" s="73"/>
      <c r="BO503" s="73"/>
      <c r="BP503" s="73"/>
      <c r="BQ503" s="73"/>
      <c r="BR503" s="73"/>
      <c r="BS503" s="73"/>
      <c r="BT503" s="73"/>
      <c r="BU503" s="73"/>
      <c r="BV503" s="73"/>
      <c r="BW503" s="73"/>
      <c r="BX503" s="73"/>
      <c r="BY503" s="73"/>
      <c r="BZ503" s="73"/>
      <c r="CA503" s="73"/>
    </row>
    <row r="504" spans="1:79" x14ac:dyDescent="0.25">
      <c r="A504" s="312">
        <v>491</v>
      </c>
      <c r="B504" s="360" t="s">
        <v>1687</v>
      </c>
      <c r="C504" s="359" t="s">
        <v>1673</v>
      </c>
      <c r="D504" s="326" t="s">
        <v>1672</v>
      </c>
      <c r="E504" s="336"/>
      <c r="F504" s="361" t="s">
        <v>27</v>
      </c>
      <c r="G504" s="317">
        <v>91084.3</v>
      </c>
      <c r="H504" s="333"/>
      <c r="I504" s="318"/>
      <c r="J504" s="109" t="s">
        <v>1937</v>
      </c>
      <c r="K504" s="139"/>
      <c r="L504" s="139"/>
      <c r="M504" s="138"/>
      <c r="N504" s="73"/>
      <c r="O504" s="73"/>
      <c r="P504" s="73"/>
      <c r="Q504" s="73"/>
      <c r="R504" s="73"/>
      <c r="S504" s="73"/>
      <c r="T504" s="73"/>
      <c r="U504" s="73"/>
      <c r="V504" s="73"/>
      <c r="W504" s="73"/>
      <c r="X504" s="73"/>
      <c r="Y504" s="73"/>
      <c r="Z504" s="73"/>
      <c r="AA504" s="73"/>
      <c r="AB504" s="73"/>
      <c r="AC504" s="73"/>
      <c r="AD504" s="73"/>
      <c r="AE504" s="73"/>
      <c r="AF504" s="73"/>
      <c r="AG504" s="73"/>
      <c r="AH504" s="73"/>
      <c r="AI504" s="73"/>
      <c r="AJ504" s="73"/>
      <c r="AK504" s="73"/>
      <c r="AL504" s="73"/>
      <c r="AM504" s="73"/>
      <c r="AN504" s="73"/>
      <c r="AO504" s="73"/>
      <c r="AP504" s="73"/>
      <c r="AQ504" s="73"/>
      <c r="AR504" s="73"/>
      <c r="AS504" s="73"/>
      <c r="AT504" s="73"/>
      <c r="AU504" s="73"/>
      <c r="AV504" s="73"/>
      <c r="AW504" s="73"/>
      <c r="AX504" s="73"/>
      <c r="AY504" s="73"/>
      <c r="AZ504" s="73"/>
      <c r="BA504" s="73"/>
      <c r="BB504" s="73"/>
      <c r="BC504" s="73"/>
      <c r="BD504" s="73"/>
      <c r="BE504" s="73"/>
      <c r="BF504" s="73"/>
      <c r="BG504" s="73"/>
      <c r="BH504" s="73"/>
      <c r="BI504" s="73"/>
      <c r="BJ504" s="73"/>
      <c r="BK504" s="73"/>
      <c r="BL504" s="73"/>
      <c r="BM504" s="73"/>
      <c r="BN504" s="73"/>
      <c r="BO504" s="73"/>
      <c r="BP504" s="73"/>
      <c r="BQ504" s="73"/>
      <c r="BR504" s="73"/>
      <c r="BS504" s="73"/>
      <c r="BT504" s="73"/>
      <c r="BU504" s="73"/>
      <c r="BV504" s="73"/>
      <c r="BW504" s="73"/>
      <c r="BX504" s="73"/>
      <c r="BY504" s="73"/>
      <c r="BZ504" s="73"/>
      <c r="CA504" s="73"/>
    </row>
    <row r="505" spans="1:79" ht="22.5" x14ac:dyDescent="0.25">
      <c r="A505" s="312">
        <v>492</v>
      </c>
      <c r="B505" s="345" t="s">
        <v>1688</v>
      </c>
      <c r="C505" s="329" t="s">
        <v>561</v>
      </c>
      <c r="D505" s="352" t="s">
        <v>1677</v>
      </c>
      <c r="E505" s="336"/>
      <c r="F505" s="361" t="s">
        <v>27</v>
      </c>
      <c r="G505" s="317">
        <v>72199.48</v>
      </c>
      <c r="H505" s="333"/>
      <c r="I505" s="318"/>
      <c r="J505" s="109" t="s">
        <v>1937</v>
      </c>
      <c r="K505" s="139"/>
      <c r="L505" s="139"/>
      <c r="M505" s="106"/>
      <c r="N505" s="73"/>
      <c r="O505" s="73"/>
      <c r="P505" s="73"/>
      <c r="Q505" s="73"/>
      <c r="R505" s="73"/>
      <c r="S505" s="73"/>
      <c r="T505" s="73"/>
      <c r="U505" s="73"/>
      <c r="V505" s="73"/>
      <c r="W505" s="73"/>
      <c r="X505" s="73"/>
      <c r="Y505" s="73"/>
      <c r="Z505" s="73"/>
      <c r="AA505" s="73"/>
      <c r="AB505" s="73"/>
      <c r="AC505" s="73"/>
      <c r="AD505" s="73"/>
      <c r="AE505" s="73"/>
      <c r="AF505" s="73"/>
      <c r="AG505" s="73"/>
      <c r="AH505" s="73"/>
      <c r="AI505" s="73"/>
      <c r="AJ505" s="73"/>
      <c r="AK505" s="73"/>
      <c r="AL505" s="73"/>
      <c r="AM505" s="73"/>
      <c r="AN505" s="73"/>
      <c r="AO505" s="73"/>
      <c r="AP505" s="73"/>
      <c r="AQ505" s="73"/>
      <c r="AR505" s="73"/>
      <c r="AS505" s="73"/>
      <c r="AT505" s="73"/>
      <c r="AU505" s="73"/>
      <c r="AV505" s="73"/>
      <c r="AW505" s="73"/>
      <c r="AX505" s="73"/>
      <c r="AY505" s="73"/>
      <c r="AZ505" s="73"/>
      <c r="BA505" s="73"/>
      <c r="BB505" s="73"/>
      <c r="BC505" s="73"/>
      <c r="BD505" s="73"/>
      <c r="BE505" s="73"/>
      <c r="BF505" s="73"/>
      <c r="BG505" s="73"/>
      <c r="BH505" s="73"/>
      <c r="BI505" s="73"/>
      <c r="BJ505" s="73"/>
      <c r="BK505" s="73"/>
      <c r="BL505" s="73"/>
      <c r="BM505" s="73"/>
      <c r="BN505" s="73"/>
      <c r="BO505" s="73"/>
      <c r="BP505" s="73"/>
      <c r="BQ505" s="73"/>
      <c r="BR505" s="73"/>
      <c r="BS505" s="73"/>
      <c r="BT505" s="73"/>
      <c r="BU505" s="73"/>
      <c r="BV505" s="73"/>
      <c r="BW505" s="73"/>
      <c r="BX505" s="73"/>
      <c r="BY505" s="73"/>
      <c r="BZ505" s="73"/>
      <c r="CA505" s="73"/>
    </row>
    <row r="506" spans="1:79" x14ac:dyDescent="0.25">
      <c r="A506" s="312">
        <v>493</v>
      </c>
      <c r="B506" s="345" t="s">
        <v>1750</v>
      </c>
      <c r="C506" s="322" t="s">
        <v>1749</v>
      </c>
      <c r="D506" s="352" t="s">
        <v>1751</v>
      </c>
      <c r="E506" s="336"/>
      <c r="F506" s="361" t="s">
        <v>27</v>
      </c>
      <c r="G506" s="317">
        <v>533489.81999999995</v>
      </c>
      <c r="H506" s="333"/>
      <c r="I506" s="318"/>
      <c r="J506" s="109" t="s">
        <v>1937</v>
      </c>
      <c r="K506" s="139"/>
      <c r="L506" s="139"/>
      <c r="M506" s="106"/>
      <c r="N506" s="73"/>
      <c r="O506" s="73"/>
      <c r="P506" s="73"/>
      <c r="Q506" s="73"/>
      <c r="R506" s="73"/>
      <c r="S506" s="73"/>
      <c r="T506" s="73"/>
      <c r="U506" s="73"/>
      <c r="V506" s="73"/>
      <c r="W506" s="73"/>
      <c r="X506" s="73"/>
      <c r="Y506" s="73"/>
      <c r="Z506" s="73"/>
      <c r="AA506" s="73"/>
      <c r="AB506" s="73"/>
      <c r="AC506" s="73"/>
      <c r="AD506" s="73"/>
      <c r="AE506" s="73"/>
      <c r="AF506" s="73"/>
      <c r="AG506" s="73"/>
      <c r="AH506" s="73"/>
      <c r="AI506" s="73"/>
      <c r="AJ506" s="73"/>
      <c r="AK506" s="73"/>
      <c r="AL506" s="73"/>
      <c r="AM506" s="73"/>
      <c r="AN506" s="73"/>
      <c r="AO506" s="73"/>
      <c r="AP506" s="73"/>
      <c r="AQ506" s="73"/>
      <c r="AR506" s="73"/>
      <c r="AS506" s="73"/>
      <c r="AT506" s="73"/>
      <c r="AU506" s="73"/>
      <c r="AV506" s="73"/>
      <c r="AW506" s="73"/>
      <c r="AX506" s="73"/>
      <c r="AY506" s="73"/>
      <c r="AZ506" s="73"/>
      <c r="BA506" s="73"/>
      <c r="BB506" s="73"/>
      <c r="BC506" s="73"/>
      <c r="BD506" s="73"/>
      <c r="BE506" s="73"/>
      <c r="BF506" s="73"/>
      <c r="BG506" s="73"/>
      <c r="BH506" s="73"/>
      <c r="BI506" s="73"/>
      <c r="BJ506" s="73"/>
      <c r="BK506" s="73"/>
      <c r="BL506" s="73"/>
      <c r="BM506" s="73"/>
      <c r="BN506" s="73"/>
      <c r="BO506" s="73"/>
      <c r="BP506" s="73"/>
      <c r="BQ506" s="73"/>
      <c r="BR506" s="73"/>
      <c r="BS506" s="73"/>
      <c r="BT506" s="73"/>
      <c r="BU506" s="73"/>
      <c r="BV506" s="73"/>
      <c r="BW506" s="73"/>
      <c r="BX506" s="73"/>
      <c r="BY506" s="73"/>
      <c r="BZ506" s="73"/>
      <c r="CA506" s="73"/>
    </row>
    <row r="507" spans="1:79" x14ac:dyDescent="0.25">
      <c r="A507" s="312">
        <v>494</v>
      </c>
      <c r="B507" s="363" t="s">
        <v>1686</v>
      </c>
      <c r="C507" s="322" t="s">
        <v>1674</v>
      </c>
      <c r="D507" s="352" t="s">
        <v>1675</v>
      </c>
      <c r="E507" s="336"/>
      <c r="F507" s="361" t="s">
        <v>27</v>
      </c>
      <c r="G507" s="317">
        <v>61459.42</v>
      </c>
      <c r="H507" s="333"/>
      <c r="I507" s="318"/>
      <c r="J507" s="109" t="s">
        <v>1937</v>
      </c>
      <c r="K507" s="139"/>
      <c r="L507" s="139"/>
      <c r="M507" s="106"/>
      <c r="N507" s="73"/>
      <c r="O507" s="73"/>
      <c r="P507" s="73"/>
      <c r="Q507" s="73"/>
      <c r="R507" s="73"/>
      <c r="S507" s="73"/>
      <c r="T507" s="73"/>
      <c r="U507" s="73"/>
      <c r="V507" s="73"/>
      <c r="W507" s="73"/>
      <c r="X507" s="73"/>
      <c r="Y507" s="73"/>
      <c r="Z507" s="73"/>
      <c r="AA507" s="73"/>
      <c r="AB507" s="73"/>
      <c r="AC507" s="73"/>
      <c r="AD507" s="73"/>
      <c r="AE507" s="73"/>
      <c r="AF507" s="73"/>
      <c r="AG507" s="73"/>
      <c r="AH507" s="73"/>
      <c r="AI507" s="73"/>
      <c r="AJ507" s="73"/>
      <c r="AK507" s="73"/>
      <c r="AL507" s="73"/>
      <c r="AM507" s="73"/>
      <c r="AN507" s="73"/>
      <c r="AO507" s="73"/>
      <c r="AP507" s="73"/>
      <c r="AQ507" s="73"/>
      <c r="AR507" s="73"/>
      <c r="AS507" s="73"/>
      <c r="AT507" s="73"/>
      <c r="AU507" s="73"/>
      <c r="AV507" s="73"/>
      <c r="AW507" s="73"/>
      <c r="AX507" s="73"/>
      <c r="AY507" s="73"/>
      <c r="AZ507" s="73"/>
      <c r="BA507" s="73"/>
      <c r="BB507" s="73"/>
      <c r="BC507" s="73"/>
      <c r="BD507" s="73"/>
      <c r="BE507" s="73"/>
      <c r="BF507" s="73"/>
      <c r="BG507" s="73"/>
      <c r="BH507" s="73"/>
      <c r="BI507" s="73"/>
      <c r="BJ507" s="73"/>
      <c r="BK507" s="73"/>
      <c r="BL507" s="73"/>
      <c r="BM507" s="73"/>
      <c r="BN507" s="73"/>
      <c r="BO507" s="73"/>
      <c r="BP507" s="73"/>
      <c r="BQ507" s="73"/>
      <c r="BR507" s="73"/>
      <c r="BS507" s="73"/>
      <c r="BT507" s="73"/>
      <c r="BU507" s="73"/>
      <c r="BV507" s="73"/>
      <c r="BW507" s="73"/>
      <c r="BX507" s="73"/>
      <c r="BY507" s="73"/>
      <c r="BZ507" s="73"/>
      <c r="CA507" s="73"/>
    </row>
    <row r="508" spans="1:79" x14ac:dyDescent="0.25">
      <c r="A508" s="312">
        <v>495</v>
      </c>
      <c r="B508" s="322" t="s">
        <v>1691</v>
      </c>
      <c r="C508" s="322" t="s">
        <v>1684</v>
      </c>
      <c r="D508" s="352" t="s">
        <v>1683</v>
      </c>
      <c r="E508" s="336"/>
      <c r="F508" s="361" t="s">
        <v>27</v>
      </c>
      <c r="G508" s="317">
        <v>1364937.28</v>
      </c>
      <c r="H508" s="333"/>
      <c r="I508" s="318"/>
      <c r="J508" s="109" t="s">
        <v>1937</v>
      </c>
      <c r="K508" s="139"/>
      <c r="L508" s="139"/>
      <c r="M508" s="106"/>
      <c r="N508" s="73"/>
      <c r="O508" s="73"/>
      <c r="P508" s="73"/>
      <c r="Q508" s="73"/>
      <c r="R508" s="73"/>
      <c r="S508" s="73"/>
      <c r="T508" s="73"/>
      <c r="U508" s="73"/>
      <c r="V508" s="73"/>
      <c r="W508" s="73"/>
      <c r="X508" s="73"/>
      <c r="Y508" s="73"/>
      <c r="Z508" s="73"/>
      <c r="AA508" s="73"/>
      <c r="AB508" s="73"/>
      <c r="AC508" s="73"/>
      <c r="AD508" s="73"/>
      <c r="AE508" s="73"/>
      <c r="AF508" s="73"/>
      <c r="AG508" s="73"/>
      <c r="AH508" s="73"/>
      <c r="AI508" s="73"/>
      <c r="AJ508" s="73"/>
      <c r="AK508" s="73"/>
      <c r="AL508" s="73"/>
      <c r="AM508" s="73"/>
      <c r="AN508" s="73"/>
      <c r="AO508" s="73"/>
      <c r="AP508" s="73"/>
      <c r="AQ508" s="73"/>
      <c r="AR508" s="73"/>
      <c r="AS508" s="73"/>
      <c r="AT508" s="73"/>
      <c r="AU508" s="73"/>
      <c r="AV508" s="73"/>
      <c r="AW508" s="73"/>
      <c r="AX508" s="73"/>
      <c r="AY508" s="73"/>
      <c r="AZ508" s="73"/>
      <c r="BA508" s="73"/>
      <c r="BB508" s="73"/>
      <c r="BC508" s="73"/>
      <c r="BD508" s="73"/>
      <c r="BE508" s="73"/>
      <c r="BF508" s="73"/>
      <c r="BG508" s="73"/>
      <c r="BH508" s="73"/>
      <c r="BI508" s="73"/>
      <c r="BJ508" s="73"/>
      <c r="BK508" s="73"/>
      <c r="BL508" s="73"/>
      <c r="BM508" s="73"/>
      <c r="BN508" s="73"/>
      <c r="BO508" s="73"/>
      <c r="BP508" s="73"/>
      <c r="BQ508" s="73"/>
      <c r="BR508" s="73"/>
      <c r="BS508" s="73"/>
      <c r="BT508" s="73"/>
      <c r="BU508" s="73"/>
      <c r="BV508" s="73"/>
      <c r="BW508" s="73"/>
      <c r="BX508" s="73"/>
      <c r="BY508" s="73"/>
      <c r="BZ508" s="73"/>
      <c r="CA508" s="73"/>
    </row>
    <row r="509" spans="1:79" x14ac:dyDescent="0.25">
      <c r="A509" s="312">
        <v>496</v>
      </c>
      <c r="B509" s="322" t="s">
        <v>1706</v>
      </c>
      <c r="C509" s="322" t="s">
        <v>1704</v>
      </c>
      <c r="D509" s="352" t="s">
        <v>1705</v>
      </c>
      <c r="E509" s="336"/>
      <c r="F509" s="361" t="s">
        <v>27</v>
      </c>
      <c r="G509" s="317">
        <v>105424.93</v>
      </c>
      <c r="H509" s="333"/>
      <c r="I509" s="318"/>
      <c r="J509" s="109" t="s">
        <v>1937</v>
      </c>
      <c r="K509" s="139"/>
      <c r="L509" s="139"/>
      <c r="M509" s="106"/>
      <c r="N509" s="73"/>
      <c r="O509" s="73"/>
      <c r="P509" s="73"/>
      <c r="Q509" s="73"/>
      <c r="R509" s="73"/>
      <c r="S509" s="73"/>
      <c r="T509" s="73"/>
      <c r="U509" s="73"/>
      <c r="V509" s="73"/>
      <c r="W509" s="73"/>
      <c r="X509" s="73"/>
      <c r="Y509" s="73"/>
      <c r="Z509" s="73"/>
      <c r="AA509" s="73"/>
      <c r="AB509" s="73"/>
      <c r="AC509" s="73"/>
      <c r="AD509" s="73"/>
      <c r="AE509" s="73"/>
      <c r="AF509" s="73"/>
      <c r="AG509" s="73"/>
      <c r="AH509" s="73"/>
      <c r="AI509" s="73"/>
      <c r="AJ509" s="73"/>
      <c r="AK509" s="73"/>
      <c r="AL509" s="73"/>
      <c r="AM509" s="73"/>
      <c r="AN509" s="73"/>
      <c r="AO509" s="73"/>
      <c r="AP509" s="73"/>
      <c r="AQ509" s="73"/>
      <c r="AR509" s="73"/>
      <c r="AS509" s="73"/>
      <c r="AT509" s="73"/>
      <c r="AU509" s="73"/>
      <c r="AV509" s="73"/>
      <c r="AW509" s="73"/>
      <c r="AX509" s="73"/>
      <c r="AY509" s="73"/>
      <c r="AZ509" s="73"/>
      <c r="BA509" s="73"/>
      <c r="BB509" s="73"/>
      <c r="BC509" s="73"/>
      <c r="BD509" s="73"/>
      <c r="BE509" s="73"/>
      <c r="BF509" s="73"/>
      <c r="BG509" s="73"/>
      <c r="BH509" s="73"/>
      <c r="BI509" s="73"/>
      <c r="BJ509" s="73"/>
      <c r="BK509" s="73"/>
      <c r="BL509" s="73"/>
      <c r="BM509" s="73"/>
      <c r="BN509" s="73"/>
      <c r="BO509" s="73"/>
      <c r="BP509" s="73"/>
      <c r="BQ509" s="73"/>
      <c r="BR509" s="73"/>
      <c r="BS509" s="73"/>
      <c r="BT509" s="73"/>
      <c r="BU509" s="73"/>
      <c r="BV509" s="73"/>
      <c r="BW509" s="73"/>
      <c r="BX509" s="73"/>
      <c r="BY509" s="73"/>
      <c r="BZ509" s="73"/>
      <c r="CA509" s="73"/>
    </row>
    <row r="510" spans="1:79" x14ac:dyDescent="0.25">
      <c r="A510" s="312">
        <v>497</v>
      </c>
      <c r="B510" s="322" t="s">
        <v>1724</v>
      </c>
      <c r="C510" s="359" t="s">
        <v>1723</v>
      </c>
      <c r="D510" s="326" t="s">
        <v>1769</v>
      </c>
      <c r="E510" s="336"/>
      <c r="F510" s="361" t="s">
        <v>27</v>
      </c>
      <c r="G510" s="317">
        <v>62994.22</v>
      </c>
      <c r="H510" s="333"/>
      <c r="I510" s="318"/>
      <c r="J510" s="109" t="s">
        <v>1937</v>
      </c>
      <c r="K510" s="139"/>
      <c r="L510" s="139"/>
      <c r="M510" s="106"/>
      <c r="N510" s="73"/>
      <c r="O510" s="73"/>
      <c r="P510" s="73"/>
      <c r="Q510" s="73"/>
      <c r="R510" s="73"/>
      <c r="S510" s="73"/>
      <c r="T510" s="73"/>
      <c r="U510" s="73"/>
      <c r="V510" s="73"/>
      <c r="W510" s="73"/>
      <c r="X510" s="73"/>
      <c r="Y510" s="73"/>
      <c r="Z510" s="73"/>
      <c r="AA510" s="73"/>
      <c r="AB510" s="73"/>
      <c r="AC510" s="73"/>
      <c r="AD510" s="73"/>
      <c r="AE510" s="73"/>
      <c r="AF510" s="73"/>
      <c r="AG510" s="73"/>
      <c r="AH510" s="73"/>
      <c r="AI510" s="73"/>
      <c r="AJ510" s="73"/>
      <c r="AK510" s="73"/>
      <c r="AL510" s="73"/>
      <c r="AM510" s="73"/>
      <c r="AN510" s="73"/>
      <c r="AO510" s="73"/>
      <c r="AP510" s="73"/>
      <c r="AQ510" s="73"/>
      <c r="AR510" s="73"/>
      <c r="AS510" s="73"/>
      <c r="AT510" s="73"/>
      <c r="AU510" s="73"/>
      <c r="AV510" s="73"/>
      <c r="AW510" s="73"/>
      <c r="AX510" s="73"/>
      <c r="AY510" s="73"/>
      <c r="AZ510" s="73"/>
      <c r="BA510" s="73"/>
      <c r="BB510" s="73"/>
      <c r="BC510" s="73"/>
      <c r="BD510" s="73"/>
      <c r="BE510" s="73"/>
      <c r="BF510" s="73"/>
      <c r="BG510" s="73"/>
      <c r="BH510" s="73"/>
      <c r="BI510" s="73"/>
      <c r="BJ510" s="73"/>
      <c r="BK510" s="73"/>
      <c r="BL510" s="73"/>
      <c r="BM510" s="73"/>
      <c r="BN510" s="73"/>
      <c r="BO510" s="73"/>
      <c r="BP510" s="73"/>
      <c r="BQ510" s="73"/>
      <c r="BR510" s="73"/>
      <c r="BS510" s="73"/>
      <c r="BT510" s="73"/>
      <c r="BU510" s="73"/>
      <c r="BV510" s="73"/>
      <c r="BW510" s="73"/>
      <c r="BX510" s="73"/>
      <c r="BY510" s="73"/>
      <c r="BZ510" s="73"/>
      <c r="CA510" s="73"/>
    </row>
    <row r="511" spans="1:79" ht="45" x14ac:dyDescent="0.25">
      <c r="A511" s="312">
        <v>498</v>
      </c>
      <c r="B511" s="322" t="s">
        <v>1605</v>
      </c>
      <c r="C511" s="359" t="s">
        <v>1594</v>
      </c>
      <c r="D511" s="326" t="s">
        <v>1595</v>
      </c>
      <c r="E511" s="336"/>
      <c r="F511" s="361" t="s">
        <v>27</v>
      </c>
      <c r="G511" s="317">
        <f>429492.3+1074074.59</f>
        <v>1503566.8900000001</v>
      </c>
      <c r="H511" s="348"/>
      <c r="I511" s="318"/>
      <c r="J511" s="109" t="s">
        <v>1938</v>
      </c>
      <c r="K511" s="95"/>
      <c r="L511" s="95"/>
      <c r="M511" s="73"/>
      <c r="N511" s="73"/>
      <c r="O511" s="73"/>
      <c r="P511" s="73"/>
      <c r="Q511" s="73"/>
      <c r="R511" s="73"/>
      <c r="S511" s="73"/>
      <c r="T511" s="73"/>
      <c r="U511" s="73"/>
      <c r="V511" s="73"/>
      <c r="W511" s="73"/>
      <c r="X511" s="73"/>
      <c r="Y511" s="73"/>
      <c r="Z511" s="73"/>
      <c r="AA511" s="73"/>
      <c r="AB511" s="73"/>
      <c r="AC511" s="73"/>
      <c r="AD511" s="73"/>
      <c r="AE511" s="73"/>
      <c r="AF511" s="73"/>
      <c r="AG511" s="73"/>
      <c r="AH511" s="73"/>
      <c r="AI511" s="73"/>
      <c r="AJ511" s="73"/>
      <c r="AK511" s="73"/>
      <c r="AL511" s="73"/>
      <c r="AM511" s="73"/>
      <c r="AN511" s="73"/>
      <c r="AO511" s="73"/>
      <c r="AP511" s="73"/>
      <c r="AQ511" s="73"/>
      <c r="AR511" s="73"/>
      <c r="AS511" s="73"/>
      <c r="AT511" s="73"/>
      <c r="AU511" s="73"/>
      <c r="AV511" s="73"/>
      <c r="AW511" s="73"/>
      <c r="AX511" s="73"/>
      <c r="AY511" s="73"/>
      <c r="AZ511" s="73"/>
      <c r="BA511" s="73"/>
      <c r="BB511" s="73"/>
      <c r="BC511" s="73"/>
      <c r="BD511" s="73"/>
      <c r="BE511" s="73"/>
      <c r="BF511" s="73"/>
      <c r="BG511" s="73"/>
      <c r="BH511" s="73"/>
      <c r="BI511" s="73"/>
      <c r="BJ511" s="73"/>
      <c r="BK511" s="73"/>
      <c r="BL511" s="73"/>
      <c r="BM511" s="73"/>
      <c r="BN511" s="73"/>
      <c r="BO511" s="73"/>
      <c r="BP511" s="73"/>
      <c r="BQ511" s="73"/>
      <c r="BR511" s="73"/>
      <c r="BS511" s="73"/>
      <c r="BT511" s="73"/>
      <c r="BU511" s="73"/>
      <c r="BV511" s="73"/>
      <c r="BW511" s="73"/>
      <c r="BX511" s="73"/>
      <c r="BY511" s="73"/>
      <c r="BZ511" s="73"/>
      <c r="CA511" s="73"/>
    </row>
    <row r="512" spans="1:79" x14ac:dyDescent="0.25">
      <c r="A512" s="312">
        <v>499</v>
      </c>
      <c r="B512" s="322" t="s">
        <v>1562</v>
      </c>
      <c r="C512" s="322" t="s">
        <v>1558</v>
      </c>
      <c r="D512" s="352" t="s">
        <v>1561</v>
      </c>
      <c r="E512" s="336"/>
      <c r="F512" s="361" t="s">
        <v>27</v>
      </c>
      <c r="G512" s="317">
        <v>56455.78</v>
      </c>
      <c r="H512" s="333"/>
      <c r="I512" s="318"/>
      <c r="J512" s="109" t="s">
        <v>1937</v>
      </c>
      <c r="K512" s="139"/>
      <c r="L512" s="139"/>
      <c r="M512" s="106"/>
      <c r="N512" s="73"/>
      <c r="O512" s="73"/>
      <c r="P512" s="73"/>
      <c r="Q512" s="73"/>
      <c r="R512" s="73"/>
      <c r="S512" s="73"/>
      <c r="T512" s="73"/>
      <c r="U512" s="73"/>
      <c r="V512" s="73"/>
      <c r="W512" s="73"/>
      <c r="X512" s="73"/>
      <c r="Y512" s="73"/>
      <c r="Z512" s="73"/>
      <c r="AA512" s="73"/>
      <c r="AB512" s="73"/>
      <c r="AC512" s="73"/>
      <c r="AD512" s="73"/>
      <c r="AE512" s="73"/>
      <c r="AF512" s="73"/>
      <c r="AG512" s="73"/>
      <c r="AH512" s="73"/>
      <c r="AI512" s="73"/>
      <c r="AJ512" s="73"/>
      <c r="AK512" s="73"/>
      <c r="AL512" s="73"/>
      <c r="AM512" s="73"/>
      <c r="AN512" s="73"/>
      <c r="AO512" s="73"/>
      <c r="AP512" s="73"/>
      <c r="AQ512" s="73"/>
      <c r="AR512" s="73"/>
      <c r="AS512" s="73"/>
      <c r="AT512" s="73"/>
      <c r="AU512" s="73"/>
      <c r="AV512" s="73"/>
      <c r="AW512" s="73"/>
      <c r="AX512" s="73"/>
      <c r="AY512" s="73"/>
      <c r="AZ512" s="73"/>
      <c r="BA512" s="73"/>
      <c r="BB512" s="73"/>
      <c r="BC512" s="73"/>
      <c r="BD512" s="73"/>
      <c r="BE512" s="73"/>
      <c r="BF512" s="73"/>
      <c r="BG512" s="73"/>
      <c r="BH512" s="73"/>
      <c r="BI512" s="73"/>
      <c r="BJ512" s="73"/>
      <c r="BK512" s="73"/>
      <c r="BL512" s="73"/>
      <c r="BM512" s="73"/>
      <c r="BN512" s="73"/>
      <c r="BO512" s="73"/>
      <c r="BP512" s="73"/>
      <c r="BQ512" s="73"/>
      <c r="BR512" s="73"/>
      <c r="BS512" s="73"/>
      <c r="BT512" s="73"/>
      <c r="BU512" s="73"/>
      <c r="BV512" s="73"/>
      <c r="BW512" s="73"/>
      <c r="BX512" s="73"/>
      <c r="BY512" s="73"/>
      <c r="BZ512" s="73"/>
      <c r="CA512" s="73"/>
    </row>
    <row r="513" spans="1:79" ht="22.5" x14ac:dyDescent="0.25">
      <c r="A513" s="312">
        <v>500</v>
      </c>
      <c r="B513" s="345" t="s">
        <v>1439</v>
      </c>
      <c r="C513" s="359" t="s">
        <v>1438</v>
      </c>
      <c r="D513" s="329" t="s">
        <v>1440</v>
      </c>
      <c r="E513" s="336"/>
      <c r="F513" s="361" t="s">
        <v>27</v>
      </c>
      <c r="G513" s="317">
        <v>130624.04</v>
      </c>
      <c r="H513" s="333"/>
      <c r="I513" s="318"/>
      <c r="J513" s="109" t="s">
        <v>1937</v>
      </c>
      <c r="K513" s="139"/>
      <c r="L513" s="139"/>
      <c r="M513" s="106"/>
      <c r="N513" s="73"/>
      <c r="O513" s="73"/>
      <c r="P513" s="73"/>
      <c r="Q513" s="73"/>
      <c r="R513" s="73"/>
      <c r="S513" s="73"/>
      <c r="T513" s="73"/>
      <c r="U513" s="73"/>
      <c r="V513" s="73"/>
      <c r="W513" s="73"/>
      <c r="X513" s="73"/>
      <c r="Y513" s="73"/>
      <c r="Z513" s="73"/>
      <c r="AA513" s="73"/>
      <c r="AB513" s="73"/>
      <c r="AC513" s="73"/>
      <c r="AD513" s="73"/>
      <c r="AE513" s="73"/>
      <c r="AF513" s="73"/>
      <c r="AG513" s="73"/>
      <c r="AH513" s="73"/>
      <c r="AI513" s="73"/>
      <c r="AJ513" s="73"/>
      <c r="AK513" s="73"/>
      <c r="AL513" s="73"/>
      <c r="AM513" s="73"/>
      <c r="AN513" s="73"/>
      <c r="AO513" s="73"/>
      <c r="AP513" s="73"/>
      <c r="AQ513" s="73"/>
      <c r="AR513" s="73"/>
      <c r="AS513" s="73"/>
      <c r="AT513" s="73"/>
      <c r="AU513" s="73"/>
      <c r="AV513" s="73"/>
      <c r="AW513" s="73"/>
      <c r="AX513" s="73"/>
      <c r="AY513" s="73"/>
      <c r="AZ513" s="73"/>
      <c r="BA513" s="73"/>
      <c r="BB513" s="73"/>
      <c r="BC513" s="73"/>
      <c r="BD513" s="73"/>
      <c r="BE513" s="73"/>
      <c r="BF513" s="73"/>
      <c r="BG513" s="73"/>
      <c r="BH513" s="73"/>
      <c r="BI513" s="73"/>
      <c r="BJ513" s="73"/>
      <c r="BK513" s="73"/>
      <c r="BL513" s="73"/>
      <c r="BM513" s="73"/>
      <c r="BN513" s="73"/>
      <c r="BO513" s="73"/>
      <c r="BP513" s="73"/>
      <c r="BQ513" s="73"/>
      <c r="BR513" s="73"/>
      <c r="BS513" s="73"/>
      <c r="BT513" s="73"/>
      <c r="BU513" s="73"/>
      <c r="BV513" s="73"/>
      <c r="BW513" s="73"/>
      <c r="BX513" s="73"/>
      <c r="BY513" s="73"/>
      <c r="BZ513" s="73"/>
      <c r="CA513" s="73"/>
    </row>
    <row r="514" spans="1:79" x14ac:dyDescent="0.25">
      <c r="A514" s="312">
        <v>501</v>
      </c>
      <c r="B514" s="322" t="s">
        <v>1472</v>
      </c>
      <c r="C514" s="322" t="s">
        <v>1470</v>
      </c>
      <c r="D514" s="352" t="s">
        <v>1471</v>
      </c>
      <c r="E514" s="336"/>
      <c r="F514" s="361" t="s">
        <v>27</v>
      </c>
      <c r="G514" s="317">
        <v>336408.15</v>
      </c>
      <c r="H514" s="333"/>
      <c r="I514" s="318"/>
      <c r="J514" s="109" t="s">
        <v>1937</v>
      </c>
      <c r="K514" s="139"/>
      <c r="L514" s="139"/>
      <c r="M514" s="106"/>
      <c r="N514" s="73"/>
      <c r="O514" s="73"/>
      <c r="P514" s="73"/>
      <c r="Q514" s="73"/>
      <c r="R514" s="73"/>
      <c r="S514" s="73"/>
      <c r="T514" s="73"/>
      <c r="U514" s="73"/>
      <c r="V514" s="73"/>
      <c r="W514" s="73"/>
      <c r="X514" s="73"/>
      <c r="Y514" s="73"/>
      <c r="Z514" s="73"/>
      <c r="AA514" s="73"/>
      <c r="AB514" s="73"/>
      <c r="AC514" s="73"/>
      <c r="AD514" s="73"/>
      <c r="AE514" s="73"/>
      <c r="AF514" s="73"/>
      <c r="AG514" s="73"/>
      <c r="AH514" s="73"/>
      <c r="AI514" s="73"/>
      <c r="AJ514" s="73"/>
      <c r="AK514" s="73"/>
      <c r="AL514" s="73"/>
      <c r="AM514" s="73"/>
      <c r="AN514" s="73"/>
      <c r="AO514" s="73"/>
      <c r="AP514" s="73"/>
      <c r="AQ514" s="73"/>
      <c r="AR514" s="73"/>
      <c r="AS514" s="73"/>
      <c r="AT514" s="73"/>
      <c r="AU514" s="73"/>
      <c r="AV514" s="73"/>
      <c r="AW514" s="73"/>
      <c r="AX514" s="73"/>
      <c r="AY514" s="73"/>
      <c r="AZ514" s="73"/>
      <c r="BA514" s="73"/>
      <c r="BB514" s="73"/>
      <c r="BC514" s="73"/>
      <c r="BD514" s="73"/>
      <c r="BE514" s="73"/>
      <c r="BF514" s="73"/>
      <c r="BG514" s="73"/>
      <c r="BH514" s="73"/>
      <c r="BI514" s="73"/>
      <c r="BJ514" s="73"/>
      <c r="BK514" s="73"/>
      <c r="BL514" s="73"/>
      <c r="BM514" s="73"/>
      <c r="BN514" s="73"/>
      <c r="BO514" s="73"/>
      <c r="BP514" s="73"/>
      <c r="BQ514" s="73"/>
      <c r="BR514" s="73"/>
      <c r="BS514" s="73"/>
      <c r="BT514" s="73"/>
      <c r="BU514" s="73"/>
      <c r="BV514" s="73"/>
      <c r="BW514" s="73"/>
      <c r="BX514" s="73"/>
      <c r="BY514" s="73"/>
      <c r="BZ514" s="73"/>
      <c r="CA514" s="73"/>
    </row>
    <row r="515" spans="1:79" x14ac:dyDescent="0.25">
      <c r="A515" s="312">
        <v>502</v>
      </c>
      <c r="B515" s="322" t="s">
        <v>1729</v>
      </c>
      <c r="C515" s="322" t="s">
        <v>1728</v>
      </c>
      <c r="D515" s="352" t="s">
        <v>1730</v>
      </c>
      <c r="E515" s="336"/>
      <c r="F515" s="361" t="s">
        <v>27</v>
      </c>
      <c r="G515" s="317">
        <v>840885.66</v>
      </c>
      <c r="H515" s="333"/>
      <c r="I515" s="318"/>
      <c r="J515" s="109" t="s">
        <v>1937</v>
      </c>
      <c r="K515" s="139"/>
      <c r="L515" s="139"/>
      <c r="M515" s="106"/>
      <c r="N515" s="73"/>
      <c r="O515" s="73"/>
      <c r="P515" s="73"/>
      <c r="Q515" s="73"/>
      <c r="R515" s="73"/>
      <c r="S515" s="73"/>
      <c r="T515" s="73"/>
      <c r="U515" s="73"/>
      <c r="V515" s="73"/>
      <c r="W515" s="73"/>
      <c r="X515" s="73"/>
      <c r="Y515" s="73"/>
      <c r="Z515" s="73"/>
      <c r="AA515" s="73"/>
      <c r="AB515" s="73"/>
      <c r="AC515" s="73"/>
      <c r="AD515" s="73"/>
      <c r="AE515" s="73"/>
      <c r="AF515" s="73"/>
      <c r="AG515" s="73"/>
      <c r="AH515" s="73"/>
      <c r="AI515" s="73"/>
      <c r="AJ515" s="73"/>
      <c r="AK515" s="73"/>
      <c r="AL515" s="73"/>
      <c r="AM515" s="73"/>
      <c r="AN515" s="73"/>
      <c r="AO515" s="73"/>
      <c r="AP515" s="73"/>
      <c r="AQ515" s="73"/>
      <c r="AR515" s="73"/>
      <c r="AS515" s="73"/>
      <c r="AT515" s="73"/>
      <c r="AU515" s="73"/>
      <c r="AV515" s="73"/>
      <c r="AW515" s="73"/>
      <c r="AX515" s="73"/>
      <c r="AY515" s="73"/>
      <c r="AZ515" s="73"/>
      <c r="BA515" s="73"/>
      <c r="BB515" s="73"/>
      <c r="BC515" s="73"/>
      <c r="BD515" s="73"/>
      <c r="BE515" s="73"/>
      <c r="BF515" s="73"/>
      <c r="BG515" s="73"/>
      <c r="BH515" s="73"/>
      <c r="BI515" s="73"/>
      <c r="BJ515" s="73"/>
      <c r="BK515" s="73"/>
      <c r="BL515" s="73"/>
      <c r="BM515" s="73"/>
      <c r="BN515" s="73"/>
      <c r="BO515" s="73"/>
      <c r="BP515" s="73"/>
      <c r="BQ515" s="73"/>
      <c r="BR515" s="73"/>
      <c r="BS515" s="73"/>
      <c r="BT515" s="73"/>
      <c r="BU515" s="73"/>
      <c r="BV515" s="73"/>
      <c r="BW515" s="73"/>
      <c r="BX515" s="73"/>
      <c r="BY515" s="73"/>
      <c r="BZ515" s="73"/>
      <c r="CA515" s="73"/>
    </row>
    <row r="516" spans="1:79" x14ac:dyDescent="0.25">
      <c r="A516" s="312">
        <v>503</v>
      </c>
      <c r="B516" s="322" t="s">
        <v>1445</v>
      </c>
      <c r="C516" s="322" t="s">
        <v>1444</v>
      </c>
      <c r="D516" s="329" t="s">
        <v>1446</v>
      </c>
      <c r="E516" s="336"/>
      <c r="F516" s="361" t="s">
        <v>27</v>
      </c>
      <c r="G516" s="317">
        <v>158055.16</v>
      </c>
      <c r="H516" s="333"/>
      <c r="I516" s="318"/>
      <c r="J516" s="109" t="s">
        <v>1937</v>
      </c>
      <c r="K516" s="139"/>
      <c r="L516" s="139"/>
      <c r="M516" s="106"/>
      <c r="N516" s="73"/>
      <c r="O516" s="73"/>
      <c r="P516" s="73"/>
      <c r="Q516" s="73"/>
      <c r="R516" s="73"/>
      <c r="S516" s="73"/>
      <c r="T516" s="73"/>
      <c r="U516" s="73"/>
      <c r="V516" s="73"/>
      <c r="W516" s="73"/>
      <c r="X516" s="73"/>
      <c r="Y516" s="73"/>
      <c r="Z516" s="73"/>
      <c r="AA516" s="73"/>
      <c r="AB516" s="73"/>
      <c r="AC516" s="73"/>
      <c r="AD516" s="73"/>
      <c r="AE516" s="73"/>
      <c r="AF516" s="73"/>
      <c r="AG516" s="73"/>
      <c r="AH516" s="73"/>
      <c r="AI516" s="73"/>
      <c r="AJ516" s="73"/>
      <c r="AK516" s="73"/>
      <c r="AL516" s="73"/>
      <c r="AM516" s="73"/>
      <c r="AN516" s="73"/>
      <c r="AO516" s="73"/>
      <c r="AP516" s="73"/>
      <c r="AQ516" s="73"/>
      <c r="AR516" s="73"/>
      <c r="AS516" s="73"/>
      <c r="AT516" s="73"/>
      <c r="AU516" s="73"/>
      <c r="AV516" s="73"/>
      <c r="AW516" s="73"/>
      <c r="AX516" s="73"/>
      <c r="AY516" s="73"/>
      <c r="AZ516" s="73"/>
      <c r="BA516" s="73"/>
      <c r="BB516" s="73"/>
      <c r="BC516" s="73"/>
      <c r="BD516" s="73"/>
      <c r="BE516" s="73"/>
      <c r="BF516" s="73"/>
      <c r="BG516" s="73"/>
      <c r="BH516" s="73"/>
      <c r="BI516" s="73"/>
      <c r="BJ516" s="73"/>
      <c r="BK516" s="73"/>
      <c r="BL516" s="73"/>
      <c r="BM516" s="73"/>
      <c r="BN516" s="73"/>
      <c r="BO516" s="73"/>
      <c r="BP516" s="73"/>
      <c r="BQ516" s="73"/>
      <c r="BR516" s="73"/>
      <c r="BS516" s="73"/>
      <c r="BT516" s="73"/>
      <c r="BU516" s="73"/>
      <c r="BV516" s="73"/>
      <c r="BW516" s="73"/>
      <c r="BX516" s="73"/>
      <c r="BY516" s="73"/>
      <c r="BZ516" s="73"/>
      <c r="CA516" s="73"/>
    </row>
    <row r="517" spans="1:79" x14ac:dyDescent="0.25">
      <c r="A517" s="312">
        <v>504</v>
      </c>
      <c r="B517" s="322" t="s">
        <v>1520</v>
      </c>
      <c r="C517" s="322" t="s">
        <v>339</v>
      </c>
      <c r="D517" s="352" t="s">
        <v>1571</v>
      </c>
      <c r="E517" s="336"/>
      <c r="F517" s="361" t="s">
        <v>27</v>
      </c>
      <c r="G517" s="317">
        <v>72542.92</v>
      </c>
      <c r="H517" s="333"/>
      <c r="I517" s="318"/>
      <c r="J517" s="109" t="s">
        <v>1937</v>
      </c>
      <c r="K517" s="139"/>
      <c r="L517" s="139"/>
      <c r="M517" s="106"/>
      <c r="N517" s="73"/>
      <c r="O517" s="73"/>
      <c r="P517" s="73"/>
      <c r="Q517" s="73"/>
      <c r="R517" s="73"/>
      <c r="S517" s="73"/>
      <c r="T517" s="73"/>
      <c r="U517" s="73"/>
      <c r="V517" s="73"/>
      <c r="W517" s="73"/>
      <c r="X517" s="73"/>
      <c r="Y517" s="73"/>
      <c r="Z517" s="73"/>
      <c r="AA517" s="73"/>
      <c r="AB517" s="73"/>
      <c r="AC517" s="73"/>
      <c r="AD517" s="73"/>
      <c r="AE517" s="73"/>
      <c r="AF517" s="73"/>
      <c r="AG517" s="73"/>
      <c r="AH517" s="73"/>
      <c r="AI517" s="73"/>
      <c r="AJ517" s="73"/>
      <c r="AK517" s="73"/>
      <c r="AL517" s="73"/>
      <c r="AM517" s="73"/>
      <c r="AN517" s="73"/>
      <c r="AO517" s="73"/>
      <c r="AP517" s="73"/>
      <c r="AQ517" s="73"/>
      <c r="AR517" s="73"/>
      <c r="AS517" s="73"/>
      <c r="AT517" s="73"/>
      <c r="AU517" s="73"/>
      <c r="AV517" s="73"/>
      <c r="AW517" s="73"/>
      <c r="AX517" s="73"/>
      <c r="AY517" s="73"/>
      <c r="AZ517" s="73"/>
      <c r="BA517" s="73"/>
      <c r="BB517" s="73"/>
      <c r="BC517" s="73"/>
      <c r="BD517" s="73"/>
      <c r="BE517" s="73"/>
      <c r="BF517" s="73"/>
      <c r="BG517" s="73"/>
      <c r="BH517" s="73"/>
      <c r="BI517" s="73"/>
      <c r="BJ517" s="73"/>
      <c r="BK517" s="73"/>
      <c r="BL517" s="73"/>
      <c r="BM517" s="73"/>
      <c r="BN517" s="73"/>
      <c r="BO517" s="73"/>
      <c r="BP517" s="73"/>
      <c r="BQ517" s="73"/>
      <c r="BR517" s="73"/>
      <c r="BS517" s="73"/>
      <c r="BT517" s="73"/>
      <c r="BU517" s="73"/>
      <c r="BV517" s="73"/>
      <c r="BW517" s="73"/>
      <c r="BX517" s="73"/>
      <c r="BY517" s="73"/>
      <c r="BZ517" s="73"/>
      <c r="CA517" s="73"/>
    </row>
    <row r="518" spans="1:79" x14ac:dyDescent="0.25">
      <c r="A518" s="312">
        <v>505</v>
      </c>
      <c r="B518" s="345" t="s">
        <v>1451</v>
      </c>
      <c r="C518" s="322" t="s">
        <v>1450</v>
      </c>
      <c r="D518" s="352" t="s">
        <v>1452</v>
      </c>
      <c r="E518" s="336"/>
      <c r="F518" s="361" t="s">
        <v>27</v>
      </c>
      <c r="G518" s="317">
        <v>108480.36</v>
      </c>
      <c r="H518" s="333"/>
      <c r="I518" s="318"/>
      <c r="J518" s="109" t="s">
        <v>1937</v>
      </c>
      <c r="K518" s="139"/>
      <c r="L518" s="139"/>
      <c r="M518" s="106"/>
      <c r="N518" s="17"/>
      <c r="O518" s="149"/>
      <c r="P518" s="136"/>
      <c r="Q518" s="81"/>
      <c r="R518" s="73"/>
      <c r="S518" s="73"/>
      <c r="T518" s="73"/>
      <c r="U518" s="73"/>
      <c r="V518" s="73"/>
      <c r="W518" s="73"/>
      <c r="X518" s="73"/>
      <c r="Y518" s="73"/>
      <c r="Z518" s="73"/>
      <c r="AA518" s="73"/>
      <c r="AB518" s="73"/>
      <c r="AC518" s="73"/>
      <c r="AD518" s="73"/>
      <c r="AE518" s="73"/>
      <c r="AF518" s="73"/>
      <c r="AG518" s="73"/>
      <c r="AH518" s="73"/>
      <c r="AI518" s="73"/>
      <c r="AJ518" s="73"/>
      <c r="AK518" s="73"/>
      <c r="AL518" s="73"/>
      <c r="AM518" s="73"/>
      <c r="AN518" s="73"/>
      <c r="AO518" s="73"/>
      <c r="AP518" s="73"/>
      <c r="AQ518" s="73"/>
      <c r="AR518" s="73"/>
      <c r="AS518" s="73"/>
      <c r="AT518" s="73"/>
      <c r="AU518" s="73"/>
      <c r="AV518" s="73"/>
      <c r="AW518" s="73"/>
      <c r="AX518" s="73"/>
      <c r="AY518" s="73"/>
      <c r="AZ518" s="73"/>
      <c r="BA518" s="73"/>
      <c r="BB518" s="73"/>
      <c r="BC518" s="73"/>
      <c r="BD518" s="73"/>
      <c r="BE518" s="73"/>
      <c r="BF518" s="73"/>
      <c r="BG518" s="73"/>
      <c r="BH518" s="73"/>
      <c r="BI518" s="73"/>
      <c r="BJ518" s="73"/>
      <c r="BK518" s="73"/>
      <c r="BL518" s="73"/>
      <c r="BM518" s="73"/>
      <c r="BN518" s="73"/>
      <c r="BO518" s="73"/>
      <c r="BP518" s="73"/>
      <c r="BQ518" s="73"/>
      <c r="BR518" s="73"/>
      <c r="BS518" s="73"/>
      <c r="BT518" s="73"/>
      <c r="BU518" s="73"/>
      <c r="BV518" s="73"/>
      <c r="BW518" s="73"/>
      <c r="BX518" s="73"/>
      <c r="BY518" s="73"/>
      <c r="BZ518" s="73"/>
      <c r="CA518" s="73"/>
    </row>
    <row r="519" spans="1:79" x14ac:dyDescent="0.25">
      <c r="A519" s="312">
        <v>506</v>
      </c>
      <c r="B519" s="322" t="s">
        <v>1523</v>
      </c>
      <c r="C519" s="322" t="s">
        <v>1522</v>
      </c>
      <c r="D519" s="352" t="s">
        <v>1521</v>
      </c>
      <c r="E519" s="336"/>
      <c r="F519" s="361" t="s">
        <v>27</v>
      </c>
      <c r="G519" s="317">
        <v>434169.5</v>
      </c>
      <c r="H519" s="333"/>
      <c r="I519" s="318"/>
      <c r="J519" s="109" t="s">
        <v>1937</v>
      </c>
      <c r="K519" s="139"/>
      <c r="L519" s="139"/>
      <c r="M519" s="106"/>
      <c r="N519" s="17"/>
      <c r="O519" s="149"/>
      <c r="P519" s="136"/>
      <c r="Q519" s="81"/>
      <c r="R519" s="73"/>
      <c r="S519" s="73"/>
      <c r="T519" s="73"/>
      <c r="U519" s="73"/>
      <c r="V519" s="73"/>
      <c r="W519" s="73"/>
      <c r="X519" s="73"/>
      <c r="Y519" s="73"/>
      <c r="Z519" s="73"/>
      <c r="AA519" s="73"/>
      <c r="AB519" s="73"/>
      <c r="AC519" s="73"/>
      <c r="AD519" s="73"/>
      <c r="AE519" s="73"/>
      <c r="AF519" s="73"/>
      <c r="AG519" s="73"/>
      <c r="AH519" s="73"/>
      <c r="AI519" s="73"/>
      <c r="AJ519" s="73"/>
      <c r="AK519" s="73"/>
      <c r="AL519" s="73"/>
      <c r="AM519" s="73"/>
      <c r="AN519" s="73"/>
      <c r="AO519" s="73"/>
      <c r="AP519" s="73"/>
      <c r="AQ519" s="73"/>
      <c r="AR519" s="73"/>
      <c r="AS519" s="73"/>
      <c r="AT519" s="73"/>
      <c r="AU519" s="73"/>
      <c r="AV519" s="73"/>
      <c r="AW519" s="73"/>
      <c r="AX519" s="73"/>
      <c r="AY519" s="73"/>
      <c r="AZ519" s="73"/>
      <c r="BA519" s="73"/>
      <c r="BB519" s="73"/>
      <c r="BC519" s="73"/>
      <c r="BD519" s="73"/>
      <c r="BE519" s="73"/>
      <c r="BF519" s="73"/>
      <c r="BG519" s="73"/>
      <c r="BH519" s="73"/>
      <c r="BI519" s="73"/>
      <c r="BJ519" s="73"/>
      <c r="BK519" s="73"/>
      <c r="BL519" s="73"/>
      <c r="BM519" s="73"/>
      <c r="BN519" s="73"/>
      <c r="BO519" s="73"/>
      <c r="BP519" s="73"/>
      <c r="BQ519" s="73"/>
      <c r="BR519" s="73"/>
      <c r="BS519" s="73"/>
      <c r="BT519" s="73"/>
      <c r="BU519" s="73"/>
      <c r="BV519" s="73"/>
      <c r="BW519" s="73"/>
      <c r="BX519" s="73"/>
      <c r="BY519" s="73"/>
      <c r="BZ519" s="73"/>
      <c r="CA519" s="73"/>
    </row>
    <row r="520" spans="1:79" x14ac:dyDescent="0.25">
      <c r="A520" s="312">
        <v>507</v>
      </c>
      <c r="B520" s="322" t="s">
        <v>1540</v>
      </c>
      <c r="C520" s="322" t="s">
        <v>1536</v>
      </c>
      <c r="D520" s="352" t="s">
        <v>1539</v>
      </c>
      <c r="E520" s="336"/>
      <c r="F520" s="361" t="s">
        <v>27</v>
      </c>
      <c r="G520" s="317">
        <v>201723.95</v>
      </c>
      <c r="H520" s="333"/>
      <c r="I520" s="318"/>
      <c r="J520" s="109" t="s">
        <v>1937</v>
      </c>
      <c r="K520" s="139"/>
      <c r="L520" s="139"/>
      <c r="M520" s="106"/>
      <c r="N520" s="17"/>
      <c r="O520" s="149"/>
      <c r="P520" s="136"/>
      <c r="Q520" s="81"/>
      <c r="R520" s="73"/>
      <c r="S520" s="73"/>
      <c r="T520" s="73"/>
      <c r="U520" s="73"/>
      <c r="V520" s="73"/>
      <c r="W520" s="73"/>
      <c r="X520" s="73"/>
      <c r="Y520" s="73"/>
      <c r="Z520" s="73"/>
      <c r="AA520" s="73"/>
      <c r="AB520" s="73"/>
      <c r="AC520" s="73"/>
      <c r="AD520" s="73"/>
      <c r="AE520" s="73"/>
      <c r="AF520" s="73"/>
      <c r="AG520" s="73"/>
      <c r="AH520" s="73"/>
      <c r="AI520" s="73"/>
      <c r="AJ520" s="73"/>
      <c r="AK520" s="73"/>
      <c r="AL520" s="73"/>
      <c r="AM520" s="73"/>
      <c r="AN520" s="73"/>
      <c r="AO520" s="73"/>
      <c r="AP520" s="73"/>
      <c r="AQ520" s="73"/>
      <c r="AR520" s="73"/>
      <c r="AS520" s="73"/>
      <c r="AT520" s="73"/>
      <c r="AU520" s="73"/>
      <c r="AV520" s="73"/>
      <c r="AW520" s="73"/>
      <c r="AX520" s="73"/>
      <c r="AY520" s="73"/>
      <c r="AZ520" s="73"/>
      <c r="BA520" s="73"/>
      <c r="BB520" s="73"/>
      <c r="BC520" s="73"/>
      <c r="BD520" s="73"/>
      <c r="BE520" s="73"/>
      <c r="BF520" s="73"/>
      <c r="BG520" s="73"/>
      <c r="BH520" s="73"/>
      <c r="BI520" s="73"/>
      <c r="BJ520" s="73"/>
      <c r="BK520" s="73"/>
      <c r="BL520" s="73"/>
      <c r="BM520" s="73"/>
      <c r="BN520" s="73"/>
      <c r="BO520" s="73"/>
      <c r="BP520" s="73"/>
      <c r="BQ520" s="73"/>
      <c r="BR520" s="73"/>
      <c r="BS520" s="73"/>
      <c r="BT520" s="73"/>
      <c r="BU520" s="73"/>
      <c r="BV520" s="73"/>
      <c r="BW520" s="73"/>
      <c r="BX520" s="73"/>
      <c r="BY520" s="73"/>
      <c r="BZ520" s="73"/>
      <c r="CA520" s="73"/>
    </row>
    <row r="521" spans="1:79" x14ac:dyDescent="0.25">
      <c r="A521" s="312">
        <v>508</v>
      </c>
      <c r="B521" s="322" t="s">
        <v>1526</v>
      </c>
      <c r="C521" s="322" t="s">
        <v>1527</v>
      </c>
      <c r="D521" s="352" t="s">
        <v>1528</v>
      </c>
      <c r="E521" s="336"/>
      <c r="F521" s="361" t="s">
        <v>27</v>
      </c>
      <c r="G521" s="317">
        <v>761609.61</v>
      </c>
      <c r="H521" s="333"/>
      <c r="I521" s="318"/>
      <c r="J521" s="109" t="s">
        <v>1937</v>
      </c>
      <c r="K521" s="139"/>
      <c r="L521" s="139"/>
      <c r="M521" s="106"/>
      <c r="N521" s="17"/>
      <c r="O521" s="149"/>
      <c r="P521" s="136"/>
      <c r="Q521" s="81"/>
      <c r="R521" s="73"/>
      <c r="S521" s="73"/>
      <c r="T521" s="73"/>
      <c r="U521" s="73"/>
      <c r="V521" s="73"/>
      <c r="W521" s="73"/>
      <c r="X521" s="73"/>
      <c r="Y521" s="73"/>
      <c r="Z521" s="73"/>
      <c r="AA521" s="73"/>
      <c r="AB521" s="73"/>
      <c r="AC521" s="73"/>
      <c r="AD521" s="73"/>
      <c r="AE521" s="73"/>
      <c r="AF521" s="73"/>
      <c r="AG521" s="73"/>
      <c r="AH521" s="73"/>
      <c r="AI521" s="73"/>
      <c r="AJ521" s="73"/>
      <c r="AK521" s="73"/>
      <c r="AL521" s="73"/>
      <c r="AM521" s="73"/>
      <c r="AN521" s="73"/>
      <c r="AO521" s="73"/>
      <c r="AP521" s="73"/>
      <c r="AQ521" s="73"/>
      <c r="AR521" s="73"/>
      <c r="AS521" s="73"/>
      <c r="AT521" s="73"/>
      <c r="AU521" s="73"/>
      <c r="AV521" s="73"/>
      <c r="AW521" s="73"/>
      <c r="AX521" s="73"/>
      <c r="AY521" s="73"/>
      <c r="AZ521" s="73"/>
      <c r="BA521" s="73"/>
      <c r="BB521" s="73"/>
      <c r="BC521" s="73"/>
      <c r="BD521" s="73"/>
      <c r="BE521" s="73"/>
      <c r="BF521" s="73"/>
      <c r="BG521" s="73"/>
      <c r="BH521" s="73"/>
      <c r="BI521" s="73"/>
      <c r="BJ521" s="73"/>
      <c r="BK521" s="73"/>
      <c r="BL521" s="73"/>
      <c r="BM521" s="73"/>
      <c r="BN521" s="73"/>
      <c r="BO521" s="73"/>
      <c r="BP521" s="73"/>
      <c r="BQ521" s="73"/>
      <c r="BR521" s="73"/>
      <c r="BS521" s="73"/>
      <c r="BT521" s="73"/>
      <c r="BU521" s="73"/>
      <c r="BV521" s="73"/>
      <c r="BW521" s="73"/>
      <c r="BX521" s="73"/>
      <c r="BY521" s="73"/>
      <c r="BZ521" s="73"/>
      <c r="CA521" s="73"/>
    </row>
    <row r="522" spans="1:79" x14ac:dyDescent="0.25">
      <c r="A522" s="312">
        <v>509</v>
      </c>
      <c r="B522" s="322" t="s">
        <v>1614</v>
      </c>
      <c r="C522" s="322" t="s">
        <v>1612</v>
      </c>
      <c r="D522" s="352" t="s">
        <v>1613</v>
      </c>
      <c r="E522" s="336"/>
      <c r="F522" s="361" t="s">
        <v>27</v>
      </c>
      <c r="G522" s="317">
        <v>365765.64</v>
      </c>
      <c r="H522" s="333"/>
      <c r="I522" s="318"/>
      <c r="J522" s="109" t="s">
        <v>1937</v>
      </c>
      <c r="K522" s="139"/>
      <c r="L522" s="139"/>
      <c r="M522" s="106"/>
      <c r="N522" s="17"/>
      <c r="O522" s="149"/>
      <c r="P522" s="136"/>
      <c r="Q522" s="81"/>
      <c r="R522" s="73"/>
      <c r="S522" s="73"/>
      <c r="T522" s="73"/>
      <c r="U522" s="73"/>
      <c r="V522" s="73"/>
      <c r="W522" s="73"/>
      <c r="X522" s="73"/>
      <c r="Y522" s="73"/>
      <c r="Z522" s="73"/>
      <c r="AA522" s="73"/>
      <c r="AB522" s="73"/>
      <c r="AC522" s="73"/>
      <c r="AD522" s="73"/>
      <c r="AE522" s="73"/>
      <c r="AF522" s="73"/>
      <c r="AG522" s="73"/>
      <c r="AH522" s="73"/>
      <c r="AI522" s="73"/>
      <c r="AJ522" s="73"/>
      <c r="AK522" s="73"/>
      <c r="AL522" s="73"/>
      <c r="AM522" s="73"/>
      <c r="AN522" s="73"/>
      <c r="AO522" s="73"/>
      <c r="AP522" s="73"/>
      <c r="AQ522" s="73"/>
      <c r="AR522" s="73"/>
      <c r="AS522" s="73"/>
      <c r="AT522" s="73"/>
      <c r="AU522" s="73"/>
      <c r="AV522" s="73"/>
      <c r="AW522" s="73"/>
      <c r="AX522" s="73"/>
      <c r="AY522" s="73"/>
      <c r="AZ522" s="73"/>
      <c r="BA522" s="73"/>
      <c r="BB522" s="73"/>
      <c r="BC522" s="73"/>
      <c r="BD522" s="73"/>
      <c r="BE522" s="73"/>
      <c r="BF522" s="73"/>
      <c r="BG522" s="73"/>
      <c r="BH522" s="73"/>
      <c r="BI522" s="73"/>
      <c r="BJ522" s="73"/>
      <c r="BK522" s="73"/>
      <c r="BL522" s="73"/>
      <c r="BM522" s="73"/>
      <c r="BN522" s="73"/>
      <c r="BO522" s="73"/>
      <c r="BP522" s="73"/>
      <c r="BQ522" s="73"/>
      <c r="BR522" s="73"/>
      <c r="BS522" s="73"/>
      <c r="BT522" s="73"/>
      <c r="BU522" s="73"/>
      <c r="BV522" s="73"/>
      <c r="BW522" s="73"/>
      <c r="BX522" s="73"/>
      <c r="BY522" s="73"/>
      <c r="BZ522" s="73"/>
      <c r="CA522" s="73"/>
    </row>
    <row r="523" spans="1:79" x14ac:dyDescent="0.25">
      <c r="A523" s="312">
        <v>510</v>
      </c>
      <c r="B523" s="322" t="s">
        <v>1448</v>
      </c>
      <c r="C523" s="322" t="s">
        <v>1447</v>
      </c>
      <c r="D523" s="352" t="s">
        <v>1449</v>
      </c>
      <c r="E523" s="336"/>
      <c r="F523" s="361" t="s">
        <v>27</v>
      </c>
      <c r="G523" s="317">
        <v>108634.75</v>
      </c>
      <c r="H523" s="333"/>
      <c r="I523" s="318"/>
      <c r="J523" s="109" t="s">
        <v>1937</v>
      </c>
      <c r="K523" s="139"/>
      <c r="L523" s="139"/>
      <c r="M523" s="106"/>
      <c r="N523" s="17"/>
      <c r="O523" s="149"/>
      <c r="P523" s="136"/>
      <c r="Q523" s="81"/>
      <c r="R523" s="73"/>
      <c r="S523" s="73"/>
      <c r="T523" s="73"/>
      <c r="U523" s="73"/>
      <c r="V523" s="73"/>
      <c r="W523" s="73"/>
      <c r="X523" s="73"/>
      <c r="Y523" s="73"/>
      <c r="Z523" s="73"/>
      <c r="AA523" s="73"/>
      <c r="AB523" s="73"/>
      <c r="AC523" s="73"/>
      <c r="AD523" s="73"/>
      <c r="AE523" s="73"/>
      <c r="AF523" s="73"/>
      <c r="AG523" s="73"/>
      <c r="AH523" s="73"/>
      <c r="AI523" s="73"/>
      <c r="AJ523" s="73"/>
      <c r="AK523" s="73"/>
      <c r="AL523" s="73"/>
      <c r="AM523" s="73"/>
      <c r="AN523" s="73"/>
      <c r="AO523" s="73"/>
      <c r="AP523" s="73"/>
      <c r="AQ523" s="73"/>
      <c r="AR523" s="73"/>
      <c r="AS523" s="73"/>
      <c r="AT523" s="73"/>
      <c r="AU523" s="73"/>
      <c r="AV523" s="73"/>
      <c r="AW523" s="73"/>
      <c r="AX523" s="73"/>
      <c r="AY523" s="73"/>
      <c r="AZ523" s="73"/>
      <c r="BA523" s="73"/>
      <c r="BB523" s="73"/>
      <c r="BC523" s="73"/>
      <c r="BD523" s="73"/>
      <c r="BE523" s="73"/>
      <c r="BF523" s="73"/>
      <c r="BG523" s="73"/>
      <c r="BH523" s="73"/>
      <c r="BI523" s="73"/>
      <c r="BJ523" s="73"/>
      <c r="BK523" s="73"/>
      <c r="BL523" s="73"/>
      <c r="BM523" s="73"/>
      <c r="BN523" s="73"/>
      <c r="BO523" s="73"/>
      <c r="BP523" s="73"/>
      <c r="BQ523" s="73"/>
      <c r="BR523" s="73"/>
      <c r="BS523" s="73"/>
      <c r="BT523" s="73"/>
      <c r="BU523" s="73"/>
      <c r="BV523" s="73"/>
      <c r="BW523" s="73"/>
      <c r="BX523" s="73"/>
      <c r="BY523" s="73"/>
      <c r="BZ523" s="73"/>
      <c r="CA523" s="73"/>
    </row>
    <row r="524" spans="1:79" x14ac:dyDescent="0.25">
      <c r="A524" s="312">
        <v>511</v>
      </c>
      <c r="B524" s="322" t="s">
        <v>1428</v>
      </c>
      <c r="C524" s="322" t="s">
        <v>1427</v>
      </c>
      <c r="D524" s="329" t="s">
        <v>1564</v>
      </c>
      <c r="E524" s="336"/>
      <c r="F524" s="361" t="s">
        <v>27</v>
      </c>
      <c r="G524" s="317">
        <v>237240.44</v>
      </c>
      <c r="H524" s="333"/>
      <c r="I524" s="318"/>
      <c r="J524" s="109" t="s">
        <v>1937</v>
      </c>
      <c r="K524" s="139"/>
      <c r="L524" s="139"/>
      <c r="M524" s="106"/>
      <c r="N524" s="17"/>
      <c r="O524" s="149"/>
      <c r="P524" s="136"/>
      <c r="Q524" s="81"/>
      <c r="R524" s="73"/>
      <c r="S524" s="73"/>
      <c r="T524" s="73"/>
      <c r="U524" s="73"/>
      <c r="V524" s="73"/>
      <c r="W524" s="73"/>
      <c r="X524" s="73"/>
      <c r="Y524" s="73"/>
      <c r="Z524" s="73"/>
      <c r="AA524" s="73"/>
      <c r="AB524" s="73"/>
      <c r="AC524" s="73"/>
      <c r="AD524" s="73"/>
      <c r="AE524" s="73"/>
      <c r="AF524" s="73"/>
      <c r="AG524" s="73"/>
      <c r="AH524" s="73"/>
      <c r="AI524" s="73"/>
      <c r="AJ524" s="73"/>
      <c r="AK524" s="73"/>
      <c r="AL524" s="73"/>
      <c r="AM524" s="73"/>
      <c r="AN524" s="73"/>
      <c r="AO524" s="73"/>
      <c r="AP524" s="73"/>
      <c r="AQ524" s="73"/>
      <c r="AR524" s="73"/>
      <c r="AS524" s="73"/>
      <c r="AT524" s="73"/>
      <c r="AU524" s="73"/>
      <c r="AV524" s="73"/>
      <c r="AW524" s="73"/>
      <c r="AX524" s="73"/>
      <c r="AY524" s="73"/>
      <c r="AZ524" s="73"/>
      <c r="BA524" s="73"/>
      <c r="BB524" s="73"/>
      <c r="BC524" s="73"/>
      <c r="BD524" s="73"/>
      <c r="BE524" s="73"/>
      <c r="BF524" s="73"/>
      <c r="BG524" s="73"/>
      <c r="BH524" s="73"/>
      <c r="BI524" s="73"/>
      <c r="BJ524" s="73"/>
      <c r="BK524" s="73"/>
      <c r="BL524" s="73"/>
      <c r="BM524" s="73"/>
      <c r="BN524" s="73"/>
      <c r="BO524" s="73"/>
      <c r="BP524" s="73"/>
      <c r="BQ524" s="73"/>
      <c r="BR524" s="73"/>
      <c r="BS524" s="73"/>
      <c r="BT524" s="73"/>
      <c r="BU524" s="73"/>
      <c r="BV524" s="73"/>
      <c r="BW524" s="73"/>
      <c r="BX524" s="73"/>
      <c r="BY524" s="73"/>
      <c r="BZ524" s="73"/>
      <c r="CA524" s="73"/>
    </row>
    <row r="525" spans="1:79" x14ac:dyDescent="0.25">
      <c r="A525" s="312">
        <v>512</v>
      </c>
      <c r="B525" s="322" t="s">
        <v>1785</v>
      </c>
      <c r="C525" s="322" t="s">
        <v>1784</v>
      </c>
      <c r="D525" s="352" t="s">
        <v>1786</v>
      </c>
      <c r="E525" s="336"/>
      <c r="F525" s="361" t="s">
        <v>27</v>
      </c>
      <c r="G525" s="317">
        <v>475595.43</v>
      </c>
      <c r="H525" s="333"/>
      <c r="I525" s="318"/>
      <c r="J525" s="109" t="s">
        <v>1937</v>
      </c>
      <c r="K525" s="139"/>
      <c r="L525" s="139"/>
      <c r="M525" s="106"/>
      <c r="N525" s="17"/>
      <c r="O525" s="149"/>
      <c r="P525" s="136"/>
      <c r="Q525" s="81"/>
      <c r="R525" s="73"/>
      <c r="S525" s="73"/>
      <c r="T525" s="73"/>
      <c r="U525" s="73"/>
      <c r="V525" s="73"/>
      <c r="W525" s="73"/>
      <c r="X525" s="73"/>
      <c r="Y525" s="73"/>
      <c r="Z525" s="73"/>
      <c r="AA525" s="73"/>
      <c r="AB525" s="73"/>
      <c r="AC525" s="73"/>
      <c r="AD525" s="73"/>
      <c r="AE525" s="73"/>
      <c r="AF525" s="73"/>
      <c r="AG525" s="73"/>
      <c r="AH525" s="73"/>
      <c r="AI525" s="73"/>
      <c r="AJ525" s="73"/>
      <c r="AK525" s="73"/>
      <c r="AL525" s="73"/>
      <c r="AM525" s="73"/>
      <c r="AN525" s="73"/>
      <c r="AO525" s="73"/>
      <c r="AP525" s="73"/>
      <c r="AQ525" s="73"/>
      <c r="AR525" s="73"/>
      <c r="AS525" s="73"/>
      <c r="AT525" s="73"/>
      <c r="AU525" s="73"/>
      <c r="AV525" s="73"/>
      <c r="AW525" s="73"/>
      <c r="AX525" s="73"/>
      <c r="AY525" s="73"/>
      <c r="AZ525" s="73"/>
      <c r="BA525" s="73"/>
      <c r="BB525" s="73"/>
      <c r="BC525" s="73"/>
      <c r="BD525" s="73"/>
      <c r="BE525" s="73"/>
      <c r="BF525" s="73"/>
      <c r="BG525" s="73"/>
      <c r="BH525" s="73"/>
      <c r="BI525" s="73"/>
      <c r="BJ525" s="73"/>
      <c r="BK525" s="73"/>
      <c r="BL525" s="73"/>
      <c r="BM525" s="73"/>
      <c r="BN525" s="73"/>
      <c r="BO525" s="73"/>
      <c r="BP525" s="73"/>
      <c r="BQ525" s="73"/>
      <c r="BR525" s="73"/>
      <c r="BS525" s="73"/>
      <c r="BT525" s="73"/>
      <c r="BU525" s="73"/>
      <c r="BV525" s="73"/>
      <c r="BW525" s="73"/>
      <c r="BX525" s="73"/>
      <c r="BY525" s="73"/>
      <c r="BZ525" s="73"/>
      <c r="CA525" s="73"/>
    </row>
    <row r="526" spans="1:79" x14ac:dyDescent="0.25">
      <c r="A526" s="312">
        <v>513</v>
      </c>
      <c r="B526" s="322" t="s">
        <v>1498</v>
      </c>
      <c r="C526" s="322" t="s">
        <v>1496</v>
      </c>
      <c r="D526" s="352" t="s">
        <v>1497</v>
      </c>
      <c r="E526" s="336"/>
      <c r="F526" s="361" t="s">
        <v>27</v>
      </c>
      <c r="G526" s="317">
        <v>333304.58</v>
      </c>
      <c r="H526" s="333"/>
      <c r="I526" s="318"/>
      <c r="J526" s="109" t="s">
        <v>1937</v>
      </c>
      <c r="K526" s="139"/>
      <c r="L526" s="139"/>
      <c r="M526" s="106"/>
      <c r="N526" s="17"/>
      <c r="O526" s="149"/>
      <c r="P526" s="136"/>
      <c r="Q526" s="81"/>
      <c r="R526" s="73"/>
      <c r="S526" s="73"/>
      <c r="T526" s="73"/>
      <c r="U526" s="73"/>
      <c r="V526" s="73"/>
      <c r="W526" s="73"/>
      <c r="X526" s="73"/>
      <c r="Y526" s="73"/>
      <c r="Z526" s="73"/>
      <c r="AA526" s="73"/>
      <c r="AB526" s="73"/>
      <c r="AC526" s="73"/>
      <c r="AD526" s="73"/>
      <c r="AE526" s="73"/>
      <c r="AF526" s="73"/>
      <c r="AG526" s="73"/>
      <c r="AH526" s="73"/>
      <c r="AI526" s="73"/>
      <c r="AJ526" s="73"/>
      <c r="AK526" s="73"/>
      <c r="AL526" s="73"/>
      <c r="AM526" s="73"/>
      <c r="AN526" s="73"/>
      <c r="AO526" s="73"/>
      <c r="AP526" s="73"/>
      <c r="AQ526" s="73"/>
      <c r="AR526" s="73"/>
      <c r="AS526" s="73"/>
      <c r="AT526" s="73"/>
      <c r="AU526" s="73"/>
      <c r="AV526" s="73"/>
      <c r="AW526" s="73"/>
      <c r="AX526" s="73"/>
      <c r="AY526" s="73"/>
      <c r="AZ526" s="73"/>
      <c r="BA526" s="73"/>
      <c r="BB526" s="73"/>
      <c r="BC526" s="73"/>
      <c r="BD526" s="73"/>
      <c r="BE526" s="73"/>
      <c r="BF526" s="73"/>
      <c r="BG526" s="73"/>
      <c r="BH526" s="73"/>
      <c r="BI526" s="73"/>
      <c r="BJ526" s="73"/>
      <c r="BK526" s="73"/>
      <c r="BL526" s="73"/>
      <c r="BM526" s="73"/>
      <c r="BN526" s="73"/>
      <c r="BO526" s="73"/>
      <c r="BP526" s="73"/>
      <c r="BQ526" s="73"/>
      <c r="BR526" s="73"/>
      <c r="BS526" s="73"/>
      <c r="BT526" s="73"/>
      <c r="BU526" s="73"/>
      <c r="BV526" s="73"/>
      <c r="BW526" s="73"/>
      <c r="BX526" s="73"/>
      <c r="BY526" s="73"/>
      <c r="BZ526" s="73"/>
      <c r="CA526" s="73"/>
    </row>
    <row r="527" spans="1:79" x14ac:dyDescent="0.25">
      <c r="A527" s="312">
        <v>514</v>
      </c>
      <c r="B527" s="322" t="s">
        <v>1515</v>
      </c>
      <c r="C527" s="322" t="s">
        <v>321</v>
      </c>
      <c r="D527" s="329" t="s">
        <v>1516</v>
      </c>
      <c r="E527" s="336"/>
      <c r="F527" s="361" t="s">
        <v>27</v>
      </c>
      <c r="G527" s="317">
        <v>68482.11</v>
      </c>
      <c r="H527" s="333"/>
      <c r="I527" s="318"/>
      <c r="J527" s="109" t="s">
        <v>1937</v>
      </c>
      <c r="K527" s="139"/>
      <c r="L527" s="139"/>
      <c r="M527" s="106"/>
      <c r="N527" s="17"/>
      <c r="O527" s="149"/>
      <c r="P527" s="136"/>
      <c r="Q527" s="81"/>
      <c r="R527" s="73"/>
      <c r="S527" s="73"/>
      <c r="T527" s="73"/>
      <c r="U527" s="73"/>
      <c r="V527" s="73"/>
      <c r="W527" s="73"/>
      <c r="X527" s="73"/>
      <c r="Y527" s="73"/>
      <c r="Z527" s="73"/>
      <c r="AA527" s="73"/>
      <c r="AB527" s="73"/>
      <c r="AC527" s="73"/>
      <c r="AD527" s="73"/>
      <c r="AE527" s="73"/>
      <c r="AF527" s="73"/>
      <c r="AG527" s="73"/>
      <c r="AH527" s="73"/>
      <c r="AI527" s="73"/>
      <c r="AJ527" s="73"/>
      <c r="AK527" s="73"/>
      <c r="AL527" s="73"/>
      <c r="AM527" s="73"/>
      <c r="AN527" s="73"/>
      <c r="AO527" s="73"/>
      <c r="AP527" s="73"/>
      <c r="AQ527" s="73"/>
      <c r="AR527" s="73"/>
      <c r="AS527" s="73"/>
      <c r="AT527" s="73"/>
      <c r="AU527" s="73"/>
      <c r="AV527" s="73"/>
      <c r="AW527" s="73"/>
      <c r="AX527" s="73"/>
      <c r="AY527" s="73"/>
      <c r="AZ527" s="73"/>
      <c r="BA527" s="73"/>
      <c r="BB527" s="73"/>
      <c r="BC527" s="73"/>
      <c r="BD527" s="73"/>
      <c r="BE527" s="73"/>
      <c r="BF527" s="73"/>
      <c r="BG527" s="73"/>
      <c r="BH527" s="73"/>
      <c r="BI527" s="73"/>
      <c r="BJ527" s="73"/>
      <c r="BK527" s="73"/>
      <c r="BL527" s="73"/>
      <c r="BM527" s="73"/>
      <c r="BN527" s="73"/>
      <c r="BO527" s="73"/>
      <c r="BP527" s="73"/>
      <c r="BQ527" s="73"/>
      <c r="BR527" s="73"/>
      <c r="BS527" s="73"/>
      <c r="BT527" s="73"/>
      <c r="BU527" s="73"/>
      <c r="BV527" s="73"/>
      <c r="BW527" s="73"/>
      <c r="BX527" s="73"/>
      <c r="BY527" s="73"/>
      <c r="BZ527" s="73"/>
      <c r="CA527" s="73"/>
    </row>
    <row r="528" spans="1:79" x14ac:dyDescent="0.25">
      <c r="A528" s="312">
        <v>515</v>
      </c>
      <c r="B528" s="322" t="s">
        <v>1542</v>
      </c>
      <c r="C528" s="322" t="s">
        <v>1541</v>
      </c>
      <c r="D528" s="329" t="s">
        <v>1570</v>
      </c>
      <c r="E528" s="336"/>
      <c r="F528" s="361" t="s">
        <v>27</v>
      </c>
      <c r="G528" s="317">
        <v>206041.1</v>
      </c>
      <c r="H528" s="333"/>
      <c r="I528" s="318"/>
      <c r="J528" s="109" t="s">
        <v>1937</v>
      </c>
      <c r="K528" s="139"/>
      <c r="L528" s="139"/>
      <c r="M528" s="106"/>
      <c r="N528" s="17"/>
      <c r="O528" s="149"/>
      <c r="P528" s="136"/>
      <c r="Q528" s="81"/>
      <c r="R528" s="73"/>
      <c r="S528" s="73"/>
      <c r="T528" s="73"/>
      <c r="U528" s="73"/>
      <c r="V528" s="73"/>
      <c r="W528" s="73"/>
      <c r="X528" s="73"/>
      <c r="Y528" s="73"/>
      <c r="Z528" s="73"/>
      <c r="AA528" s="73"/>
      <c r="AB528" s="73"/>
      <c r="AC528" s="73"/>
      <c r="AD528" s="73"/>
      <c r="AE528" s="73"/>
      <c r="AF528" s="73"/>
      <c r="AG528" s="73"/>
      <c r="AH528" s="73"/>
      <c r="AI528" s="73"/>
      <c r="AJ528" s="73"/>
      <c r="AK528" s="73"/>
      <c r="AL528" s="73"/>
      <c r="AM528" s="73"/>
      <c r="AN528" s="73"/>
      <c r="AO528" s="73"/>
      <c r="AP528" s="73"/>
      <c r="AQ528" s="73"/>
      <c r="AR528" s="73"/>
      <c r="AS528" s="73"/>
      <c r="AT528" s="73"/>
      <c r="AU528" s="73"/>
      <c r="AV528" s="73"/>
      <c r="AW528" s="73"/>
      <c r="AX528" s="73"/>
      <c r="AY528" s="73"/>
      <c r="AZ528" s="73"/>
      <c r="BA528" s="73"/>
      <c r="BB528" s="73"/>
      <c r="BC528" s="73"/>
      <c r="BD528" s="73"/>
      <c r="BE528" s="73"/>
      <c r="BF528" s="73"/>
      <c r="BG528" s="73"/>
      <c r="BH528" s="73"/>
      <c r="BI528" s="73"/>
      <c r="BJ528" s="73"/>
      <c r="BK528" s="73"/>
      <c r="BL528" s="73"/>
      <c r="BM528" s="73"/>
      <c r="BN528" s="73"/>
      <c r="BO528" s="73"/>
      <c r="BP528" s="73"/>
      <c r="BQ528" s="73"/>
      <c r="BR528" s="73"/>
      <c r="BS528" s="73"/>
      <c r="BT528" s="73"/>
      <c r="BU528" s="73"/>
      <c r="BV528" s="73"/>
      <c r="BW528" s="73"/>
      <c r="BX528" s="73"/>
      <c r="BY528" s="73"/>
      <c r="BZ528" s="73"/>
      <c r="CA528" s="73"/>
    </row>
    <row r="529" spans="1:79" ht="22.5" x14ac:dyDescent="0.25">
      <c r="A529" s="312">
        <v>516</v>
      </c>
      <c r="B529" s="322" t="s">
        <v>1475</v>
      </c>
      <c r="C529" s="322" t="s">
        <v>1473</v>
      </c>
      <c r="D529" s="329" t="s">
        <v>1474</v>
      </c>
      <c r="E529" s="336"/>
      <c r="F529" s="361" t="s">
        <v>27</v>
      </c>
      <c r="G529" s="317">
        <v>76791.11</v>
      </c>
      <c r="H529" s="333"/>
      <c r="I529" s="318"/>
      <c r="J529" s="109" t="s">
        <v>1937</v>
      </c>
      <c r="K529" s="139"/>
      <c r="L529" s="139"/>
      <c r="M529" s="106"/>
      <c r="N529" s="17"/>
      <c r="O529" s="149"/>
      <c r="P529" s="136"/>
      <c r="Q529" s="81"/>
      <c r="R529" s="73"/>
      <c r="S529" s="73"/>
      <c r="T529" s="73"/>
      <c r="U529" s="73"/>
      <c r="V529" s="73"/>
      <c r="W529" s="73"/>
      <c r="X529" s="73"/>
      <c r="Y529" s="73"/>
      <c r="Z529" s="73"/>
      <c r="AA529" s="73"/>
      <c r="AB529" s="73"/>
      <c r="AC529" s="73"/>
      <c r="AD529" s="73"/>
      <c r="AE529" s="73"/>
      <c r="AF529" s="73"/>
      <c r="AG529" s="73"/>
      <c r="AH529" s="73"/>
      <c r="AI529" s="73"/>
      <c r="AJ529" s="73"/>
      <c r="AK529" s="73"/>
      <c r="AL529" s="73"/>
      <c r="AM529" s="73"/>
      <c r="AN529" s="73"/>
      <c r="AO529" s="73"/>
      <c r="AP529" s="73"/>
      <c r="AQ529" s="73"/>
      <c r="AR529" s="73"/>
      <c r="AS529" s="73"/>
      <c r="AT529" s="73"/>
      <c r="AU529" s="73"/>
      <c r="AV529" s="73"/>
      <c r="AW529" s="73"/>
      <c r="AX529" s="73"/>
      <c r="AY529" s="73"/>
      <c r="AZ529" s="73"/>
      <c r="BA529" s="73"/>
      <c r="BB529" s="73"/>
      <c r="BC529" s="73"/>
      <c r="BD529" s="73"/>
      <c r="BE529" s="73"/>
      <c r="BF529" s="73"/>
      <c r="BG529" s="73"/>
      <c r="BH529" s="73"/>
      <c r="BI529" s="73"/>
      <c r="BJ529" s="73"/>
      <c r="BK529" s="73"/>
      <c r="BL529" s="73"/>
      <c r="BM529" s="73"/>
      <c r="BN529" s="73"/>
      <c r="BO529" s="73"/>
      <c r="BP529" s="73"/>
      <c r="BQ529" s="73"/>
      <c r="BR529" s="73"/>
      <c r="BS529" s="73"/>
      <c r="BT529" s="73"/>
      <c r="BU529" s="73"/>
      <c r="BV529" s="73"/>
      <c r="BW529" s="73"/>
      <c r="BX529" s="73"/>
      <c r="BY529" s="73"/>
      <c r="BZ529" s="73"/>
      <c r="CA529" s="73"/>
    </row>
    <row r="530" spans="1:79" x14ac:dyDescent="0.25">
      <c r="A530" s="312">
        <v>517</v>
      </c>
      <c r="B530" s="322" t="s">
        <v>1511</v>
      </c>
      <c r="C530" s="322" t="s">
        <v>1510</v>
      </c>
      <c r="D530" s="322" t="s">
        <v>1512</v>
      </c>
      <c r="E530" s="336"/>
      <c r="F530" s="361" t="s">
        <v>27</v>
      </c>
      <c r="G530" s="317">
        <v>83695.199999999997</v>
      </c>
      <c r="H530" s="333"/>
      <c r="I530" s="318"/>
      <c r="J530" s="109" t="s">
        <v>1937</v>
      </c>
      <c r="K530" s="139"/>
      <c r="L530" s="139"/>
      <c r="M530" s="106"/>
      <c r="N530" s="17"/>
      <c r="O530" s="149"/>
      <c r="P530" s="136"/>
      <c r="Q530" s="136"/>
      <c r="R530" s="73"/>
      <c r="S530" s="73"/>
      <c r="T530" s="73"/>
      <c r="U530" s="73"/>
      <c r="V530" s="73"/>
      <c r="W530" s="73"/>
      <c r="X530" s="73"/>
      <c r="Y530" s="73"/>
      <c r="Z530" s="73"/>
      <c r="AA530" s="73"/>
      <c r="AB530" s="73"/>
      <c r="AC530" s="73"/>
      <c r="AD530" s="73"/>
      <c r="AE530" s="73"/>
      <c r="AF530" s="73"/>
      <c r="AG530" s="73"/>
      <c r="AH530" s="73"/>
      <c r="AI530" s="73"/>
      <c r="AJ530" s="73"/>
      <c r="AK530" s="73"/>
      <c r="AL530" s="73"/>
      <c r="AM530" s="73"/>
      <c r="AN530" s="73"/>
      <c r="AO530" s="73"/>
      <c r="AP530" s="73"/>
      <c r="AQ530" s="73"/>
      <c r="AR530" s="73"/>
      <c r="AS530" s="73"/>
      <c r="AT530" s="73"/>
      <c r="AU530" s="73"/>
      <c r="AV530" s="73"/>
      <c r="AW530" s="73"/>
      <c r="AX530" s="73"/>
      <c r="AY530" s="73"/>
      <c r="AZ530" s="73"/>
      <c r="BA530" s="73"/>
      <c r="BB530" s="73"/>
      <c r="BC530" s="73"/>
      <c r="BD530" s="73"/>
      <c r="BE530" s="73"/>
      <c r="BF530" s="73"/>
      <c r="BG530" s="73"/>
      <c r="BH530" s="73"/>
      <c r="BI530" s="73"/>
      <c r="BJ530" s="73"/>
      <c r="BK530" s="73"/>
      <c r="BL530" s="73"/>
      <c r="BM530" s="73"/>
      <c r="BN530" s="73"/>
      <c r="BO530" s="73"/>
      <c r="BP530" s="73"/>
      <c r="BQ530" s="73"/>
      <c r="BR530" s="73"/>
      <c r="BS530" s="73"/>
      <c r="BT530" s="73"/>
      <c r="BU530" s="73"/>
      <c r="BV530" s="73"/>
      <c r="BW530" s="73"/>
      <c r="BX530" s="73"/>
      <c r="BY530" s="73"/>
      <c r="BZ530" s="73"/>
      <c r="CA530" s="73"/>
    </row>
    <row r="531" spans="1:79" x14ac:dyDescent="0.25">
      <c r="A531" s="312">
        <v>518</v>
      </c>
      <c r="B531" s="322" t="s">
        <v>1721</v>
      </c>
      <c r="C531" s="322" t="s">
        <v>1720</v>
      </c>
      <c r="D531" s="352" t="s">
        <v>1719</v>
      </c>
      <c r="E531" s="336"/>
      <c r="F531" s="361" t="s">
        <v>27</v>
      </c>
      <c r="G531" s="317">
        <v>86951.44</v>
      </c>
      <c r="H531" s="333"/>
      <c r="I531" s="318"/>
      <c r="J531" s="109" t="s">
        <v>1937</v>
      </c>
      <c r="K531" s="139"/>
      <c r="L531" s="139"/>
      <c r="M531" s="106"/>
      <c r="N531" s="17"/>
      <c r="O531" s="149"/>
      <c r="P531" s="136"/>
      <c r="Q531" s="81"/>
      <c r="R531" s="73"/>
      <c r="S531" s="73"/>
      <c r="T531" s="73"/>
      <c r="U531" s="73"/>
      <c r="V531" s="73"/>
      <c r="W531" s="73"/>
      <c r="X531" s="73"/>
      <c r="Y531" s="73"/>
      <c r="Z531" s="73"/>
      <c r="AA531" s="73"/>
      <c r="AB531" s="73"/>
      <c r="AC531" s="73"/>
      <c r="AD531" s="73"/>
      <c r="AE531" s="73"/>
      <c r="AF531" s="73"/>
      <c r="AG531" s="73"/>
      <c r="AH531" s="73"/>
      <c r="AI531" s="73"/>
      <c r="AJ531" s="73"/>
      <c r="AK531" s="73"/>
      <c r="AL531" s="73"/>
      <c r="AM531" s="73"/>
      <c r="AN531" s="73"/>
      <c r="AO531" s="73"/>
      <c r="AP531" s="73"/>
      <c r="AQ531" s="73"/>
      <c r="AR531" s="73"/>
      <c r="AS531" s="73"/>
      <c r="AT531" s="73"/>
      <c r="AU531" s="73"/>
      <c r="AV531" s="73"/>
      <c r="AW531" s="73"/>
      <c r="AX531" s="73"/>
      <c r="AY531" s="73"/>
      <c r="AZ531" s="73"/>
      <c r="BA531" s="73"/>
      <c r="BB531" s="73"/>
      <c r="BC531" s="73"/>
      <c r="BD531" s="73"/>
      <c r="BE531" s="73"/>
      <c r="BF531" s="73"/>
      <c r="BG531" s="73"/>
      <c r="BH531" s="73"/>
      <c r="BI531" s="73"/>
      <c r="BJ531" s="73"/>
      <c r="BK531" s="73"/>
      <c r="BL531" s="73"/>
      <c r="BM531" s="73"/>
      <c r="BN531" s="73"/>
      <c r="BO531" s="73"/>
      <c r="BP531" s="73"/>
      <c r="BQ531" s="73"/>
      <c r="BR531" s="73"/>
      <c r="BS531" s="73"/>
      <c r="BT531" s="73"/>
      <c r="BU531" s="73"/>
      <c r="BV531" s="73"/>
      <c r="BW531" s="73"/>
      <c r="BX531" s="73"/>
      <c r="BY531" s="73"/>
      <c r="BZ531" s="73"/>
      <c r="CA531" s="73"/>
    </row>
    <row r="532" spans="1:79" x14ac:dyDescent="0.25">
      <c r="A532" s="312">
        <v>519</v>
      </c>
      <c r="B532" s="322" t="s">
        <v>1744</v>
      </c>
      <c r="C532" s="322" t="s">
        <v>1743</v>
      </c>
      <c r="D532" s="352" t="s">
        <v>1745</v>
      </c>
      <c r="E532" s="336"/>
      <c r="F532" s="361" t="s">
        <v>27</v>
      </c>
      <c r="G532" s="317">
        <v>620412.32999999996</v>
      </c>
      <c r="H532" s="333"/>
      <c r="I532" s="318"/>
      <c r="J532" s="109" t="s">
        <v>1937</v>
      </c>
      <c r="K532" s="139"/>
      <c r="L532" s="139"/>
      <c r="M532" s="106"/>
      <c r="N532" s="17"/>
      <c r="O532" s="149"/>
      <c r="P532" s="136"/>
      <c r="Q532" s="81"/>
      <c r="R532" s="73"/>
      <c r="S532" s="73"/>
      <c r="T532" s="73"/>
      <c r="U532" s="73"/>
      <c r="V532" s="73"/>
      <c r="W532" s="73"/>
      <c r="X532" s="73"/>
      <c r="Y532" s="73"/>
      <c r="Z532" s="73"/>
      <c r="AA532" s="73"/>
      <c r="AB532" s="73"/>
      <c r="AC532" s="73"/>
      <c r="AD532" s="73"/>
      <c r="AE532" s="73"/>
      <c r="AF532" s="73"/>
      <c r="AG532" s="73"/>
      <c r="AH532" s="73"/>
      <c r="AI532" s="73"/>
      <c r="AJ532" s="73"/>
      <c r="AK532" s="73"/>
      <c r="AL532" s="73"/>
      <c r="AM532" s="73"/>
      <c r="AN532" s="73"/>
      <c r="AO532" s="73"/>
      <c r="AP532" s="73"/>
      <c r="AQ532" s="73"/>
      <c r="AR532" s="73"/>
      <c r="AS532" s="73"/>
      <c r="AT532" s="73"/>
      <c r="AU532" s="73"/>
      <c r="AV532" s="73"/>
      <c r="AW532" s="73"/>
      <c r="AX532" s="73"/>
      <c r="AY532" s="73"/>
      <c r="AZ532" s="73"/>
      <c r="BA532" s="73"/>
      <c r="BB532" s="73"/>
      <c r="BC532" s="73"/>
      <c r="BD532" s="73"/>
      <c r="BE532" s="73"/>
      <c r="BF532" s="73"/>
      <c r="BG532" s="73"/>
      <c r="BH532" s="73"/>
      <c r="BI532" s="73"/>
      <c r="BJ532" s="73"/>
      <c r="BK532" s="73"/>
      <c r="BL532" s="73"/>
      <c r="BM532" s="73"/>
      <c r="BN532" s="73"/>
      <c r="BO532" s="73"/>
      <c r="BP532" s="73"/>
      <c r="BQ532" s="73"/>
      <c r="BR532" s="73"/>
      <c r="BS532" s="73"/>
      <c r="BT532" s="73"/>
      <c r="BU532" s="73"/>
      <c r="BV532" s="73"/>
      <c r="BW532" s="73"/>
      <c r="BX532" s="73"/>
      <c r="BY532" s="73"/>
      <c r="BZ532" s="73"/>
      <c r="CA532" s="73"/>
    </row>
    <row r="533" spans="1:79" x14ac:dyDescent="0.25">
      <c r="A533" s="312">
        <v>520</v>
      </c>
      <c r="B533" s="322" t="s">
        <v>1534</v>
      </c>
      <c r="C533" s="322" t="s">
        <v>1533</v>
      </c>
      <c r="D533" s="352" t="s">
        <v>1532</v>
      </c>
      <c r="E533" s="336"/>
      <c r="F533" s="361" t="s">
        <v>27</v>
      </c>
      <c r="G533" s="317">
        <v>260569.85</v>
      </c>
      <c r="H533" s="333"/>
      <c r="I533" s="318"/>
      <c r="J533" s="109" t="s">
        <v>1937</v>
      </c>
      <c r="K533" s="139"/>
      <c r="L533" s="139"/>
      <c r="M533" s="106"/>
      <c r="N533" s="17"/>
      <c r="O533" s="149"/>
      <c r="P533" s="136"/>
      <c r="Q533" s="81"/>
      <c r="R533" s="73"/>
      <c r="S533" s="73"/>
      <c r="T533" s="73"/>
      <c r="U533" s="73"/>
      <c r="V533" s="73"/>
      <c r="W533" s="73"/>
      <c r="X533" s="73"/>
      <c r="Y533" s="73"/>
      <c r="Z533" s="73"/>
      <c r="AA533" s="73"/>
      <c r="AB533" s="73"/>
      <c r="AC533" s="73"/>
      <c r="AD533" s="73"/>
      <c r="AE533" s="73"/>
      <c r="AF533" s="73"/>
      <c r="AG533" s="73"/>
      <c r="AH533" s="73"/>
      <c r="AI533" s="73"/>
      <c r="AJ533" s="73"/>
      <c r="AK533" s="73"/>
      <c r="AL533" s="73"/>
      <c r="AM533" s="73"/>
      <c r="AN533" s="73"/>
      <c r="AO533" s="73"/>
      <c r="AP533" s="73"/>
      <c r="AQ533" s="73"/>
      <c r="AR533" s="73"/>
      <c r="AS533" s="73"/>
      <c r="AT533" s="73"/>
      <c r="AU533" s="73"/>
      <c r="AV533" s="73"/>
      <c r="AW533" s="73"/>
      <c r="AX533" s="73"/>
      <c r="AY533" s="73"/>
      <c r="AZ533" s="73"/>
      <c r="BA533" s="73"/>
      <c r="BB533" s="73"/>
      <c r="BC533" s="73"/>
      <c r="BD533" s="73"/>
      <c r="BE533" s="73"/>
      <c r="BF533" s="73"/>
      <c r="BG533" s="73"/>
      <c r="BH533" s="73"/>
      <c r="BI533" s="73"/>
      <c r="BJ533" s="73"/>
      <c r="BK533" s="73"/>
      <c r="BL533" s="73"/>
      <c r="BM533" s="73"/>
      <c r="BN533" s="73"/>
      <c r="BO533" s="73"/>
      <c r="BP533" s="73"/>
      <c r="BQ533" s="73"/>
      <c r="BR533" s="73"/>
      <c r="BS533" s="73"/>
      <c r="BT533" s="73"/>
      <c r="BU533" s="73"/>
      <c r="BV533" s="73"/>
      <c r="BW533" s="73"/>
      <c r="BX533" s="73"/>
      <c r="BY533" s="73"/>
      <c r="BZ533" s="73"/>
      <c r="CA533" s="73"/>
    </row>
    <row r="534" spans="1:79" x14ac:dyDescent="0.25">
      <c r="A534" s="312">
        <v>521</v>
      </c>
      <c r="B534" s="322" t="s">
        <v>1466</v>
      </c>
      <c r="C534" s="322" t="s">
        <v>414</v>
      </c>
      <c r="D534" s="352" t="s">
        <v>1465</v>
      </c>
      <c r="E534" s="336"/>
      <c r="F534" s="361" t="s">
        <v>27</v>
      </c>
      <c r="G534" s="317">
        <v>104242.1</v>
      </c>
      <c r="H534" s="333"/>
      <c r="I534" s="318"/>
      <c r="J534" s="109" t="s">
        <v>1937</v>
      </c>
      <c r="K534" s="139"/>
      <c r="L534" s="139"/>
      <c r="M534" s="106"/>
      <c r="N534" s="17"/>
      <c r="O534" s="149"/>
      <c r="P534" s="136"/>
      <c r="Q534" s="81"/>
      <c r="R534" s="73"/>
      <c r="S534" s="73"/>
      <c r="T534" s="73"/>
      <c r="U534" s="73"/>
      <c r="V534" s="73"/>
      <c r="W534" s="73"/>
      <c r="X534" s="73"/>
      <c r="Y534" s="73"/>
      <c r="Z534" s="73"/>
      <c r="AA534" s="73"/>
      <c r="AB534" s="73"/>
      <c r="AC534" s="73"/>
      <c r="AD534" s="73"/>
      <c r="AE534" s="73"/>
      <c r="AF534" s="73"/>
      <c r="AG534" s="73"/>
      <c r="AH534" s="73"/>
      <c r="AI534" s="73"/>
      <c r="AJ534" s="73"/>
      <c r="AK534" s="73"/>
      <c r="AL534" s="73"/>
      <c r="AM534" s="73"/>
      <c r="AN534" s="73"/>
      <c r="AO534" s="73"/>
      <c r="AP534" s="73"/>
      <c r="AQ534" s="73"/>
      <c r="AR534" s="73"/>
      <c r="AS534" s="73"/>
      <c r="AT534" s="73"/>
      <c r="AU534" s="73"/>
      <c r="AV534" s="73"/>
      <c r="AW534" s="73"/>
      <c r="AX534" s="73"/>
      <c r="AY534" s="73"/>
      <c r="AZ534" s="73"/>
      <c r="BA534" s="73"/>
      <c r="BB534" s="73"/>
      <c r="BC534" s="73"/>
      <c r="BD534" s="73"/>
      <c r="BE534" s="73"/>
      <c r="BF534" s="73"/>
      <c r="BG534" s="73"/>
      <c r="BH534" s="73"/>
      <c r="BI534" s="73"/>
      <c r="BJ534" s="73"/>
      <c r="BK534" s="73"/>
      <c r="BL534" s="73"/>
      <c r="BM534" s="73"/>
      <c r="BN534" s="73"/>
      <c r="BO534" s="73"/>
      <c r="BP534" s="73"/>
      <c r="BQ534" s="73"/>
      <c r="BR534" s="73"/>
      <c r="BS534" s="73"/>
      <c r="BT534" s="73"/>
      <c r="BU534" s="73"/>
      <c r="BV534" s="73"/>
      <c r="BW534" s="73"/>
      <c r="BX534" s="73"/>
      <c r="BY534" s="73"/>
      <c r="BZ534" s="73"/>
      <c r="CA534" s="73"/>
    </row>
    <row r="535" spans="1:79" x14ac:dyDescent="0.25">
      <c r="A535" s="312">
        <v>522</v>
      </c>
      <c r="B535" s="322" t="s">
        <v>1460</v>
      </c>
      <c r="C535" s="322" t="s">
        <v>1459</v>
      </c>
      <c r="D535" s="352" t="s">
        <v>1461</v>
      </c>
      <c r="E535" s="336"/>
      <c r="F535" s="361" t="s">
        <v>27</v>
      </c>
      <c r="G535" s="317">
        <v>60265.06</v>
      </c>
      <c r="H535" s="333"/>
      <c r="I535" s="318"/>
      <c r="J535" s="109" t="s">
        <v>1937</v>
      </c>
      <c r="K535" s="139"/>
      <c r="L535" s="139"/>
      <c r="M535" s="106"/>
      <c r="N535" s="17"/>
      <c r="O535" s="149"/>
      <c r="P535" s="136"/>
      <c r="Q535" s="81"/>
      <c r="R535" s="73"/>
      <c r="S535" s="73"/>
      <c r="T535" s="73"/>
      <c r="U535" s="73"/>
      <c r="V535" s="73"/>
      <c r="W535" s="73"/>
      <c r="X535" s="73"/>
      <c r="Y535" s="73"/>
      <c r="Z535" s="73"/>
      <c r="AA535" s="73"/>
      <c r="AB535" s="73"/>
      <c r="AC535" s="73"/>
      <c r="AD535" s="73"/>
      <c r="AE535" s="73"/>
      <c r="AF535" s="73"/>
      <c r="AG535" s="73"/>
      <c r="AH535" s="73"/>
      <c r="AI535" s="73"/>
      <c r="AJ535" s="73"/>
      <c r="AK535" s="73"/>
      <c r="AL535" s="73"/>
      <c r="AM535" s="73"/>
      <c r="AN535" s="73"/>
      <c r="AO535" s="73"/>
      <c r="AP535" s="73"/>
      <c r="AQ535" s="73"/>
      <c r="AR535" s="73"/>
      <c r="AS535" s="73"/>
      <c r="AT535" s="73"/>
      <c r="AU535" s="73"/>
      <c r="AV535" s="73"/>
      <c r="AW535" s="73"/>
      <c r="AX535" s="73"/>
      <c r="AY535" s="73"/>
      <c r="AZ535" s="73"/>
      <c r="BA535" s="73"/>
      <c r="BB535" s="73"/>
      <c r="BC535" s="73"/>
      <c r="BD535" s="73"/>
      <c r="BE535" s="73"/>
      <c r="BF535" s="73"/>
      <c r="BG535" s="73"/>
      <c r="BH535" s="73"/>
      <c r="BI535" s="73"/>
      <c r="BJ535" s="73"/>
      <c r="BK535" s="73"/>
      <c r="BL535" s="73"/>
      <c r="BM535" s="73"/>
      <c r="BN535" s="73"/>
      <c r="BO535" s="73"/>
      <c r="BP535" s="73"/>
      <c r="BQ535" s="73"/>
      <c r="BR535" s="73"/>
      <c r="BS535" s="73"/>
      <c r="BT535" s="73"/>
      <c r="BU535" s="73"/>
      <c r="BV535" s="73"/>
      <c r="BW535" s="73"/>
      <c r="BX535" s="73"/>
      <c r="BY535" s="73"/>
      <c r="BZ535" s="73"/>
      <c r="CA535" s="73"/>
    </row>
    <row r="536" spans="1:79" ht="22.5" x14ac:dyDescent="0.25">
      <c r="A536" s="312">
        <v>523</v>
      </c>
      <c r="B536" s="322" t="s">
        <v>1670</v>
      </c>
      <c r="C536" s="322" t="s">
        <v>1668</v>
      </c>
      <c r="D536" s="352" t="s">
        <v>1669</v>
      </c>
      <c r="E536" s="336"/>
      <c r="F536" s="364" t="s">
        <v>27</v>
      </c>
      <c r="G536" s="317">
        <v>262796.15999999997</v>
      </c>
      <c r="H536" s="333"/>
      <c r="I536" s="318"/>
      <c r="J536" s="109" t="s">
        <v>1937</v>
      </c>
      <c r="K536" s="139"/>
      <c r="L536" s="139"/>
      <c r="M536" s="106"/>
      <c r="N536" s="17"/>
      <c r="O536" s="149"/>
      <c r="P536" s="136"/>
      <c r="Q536" s="81"/>
      <c r="R536" s="73"/>
      <c r="S536" s="73"/>
      <c r="T536" s="73"/>
      <c r="U536" s="73"/>
      <c r="V536" s="73"/>
      <c r="W536" s="73"/>
      <c r="X536" s="73"/>
      <c r="Y536" s="73"/>
      <c r="Z536" s="73"/>
      <c r="AA536" s="73"/>
      <c r="AB536" s="73"/>
      <c r="AC536" s="73"/>
      <c r="AD536" s="73"/>
      <c r="AE536" s="73"/>
      <c r="AF536" s="73"/>
      <c r="AG536" s="73"/>
      <c r="AH536" s="73"/>
      <c r="AI536" s="73"/>
      <c r="AJ536" s="73"/>
      <c r="AK536" s="73"/>
      <c r="AL536" s="73"/>
      <c r="AM536" s="73"/>
      <c r="AN536" s="73"/>
      <c r="AO536" s="73"/>
      <c r="AP536" s="73"/>
      <c r="AQ536" s="73"/>
      <c r="AR536" s="73"/>
      <c r="AS536" s="73"/>
      <c r="AT536" s="73"/>
      <c r="AU536" s="73"/>
      <c r="AV536" s="73"/>
      <c r="AW536" s="73"/>
      <c r="AX536" s="73"/>
      <c r="AY536" s="73"/>
      <c r="AZ536" s="73"/>
      <c r="BA536" s="73"/>
      <c r="BB536" s="73"/>
      <c r="BC536" s="73"/>
      <c r="BD536" s="73"/>
      <c r="BE536" s="73"/>
      <c r="BF536" s="73"/>
      <c r="BG536" s="73"/>
      <c r="BH536" s="73"/>
      <c r="BI536" s="73"/>
      <c r="BJ536" s="73"/>
      <c r="BK536" s="73"/>
      <c r="BL536" s="73"/>
      <c r="BM536" s="73"/>
      <c r="BN536" s="73"/>
      <c r="BO536" s="73"/>
      <c r="BP536" s="73"/>
      <c r="BQ536" s="73"/>
      <c r="BR536" s="73"/>
      <c r="BS536" s="73"/>
      <c r="BT536" s="73"/>
      <c r="BU536" s="73"/>
      <c r="BV536" s="73"/>
      <c r="BW536" s="73"/>
      <c r="BX536" s="73"/>
      <c r="BY536" s="73"/>
      <c r="BZ536" s="73"/>
      <c r="CA536" s="73"/>
    </row>
    <row r="537" spans="1:79" x14ac:dyDescent="0.25">
      <c r="A537" s="312">
        <v>524</v>
      </c>
      <c r="B537" s="322" t="s">
        <v>1530</v>
      </c>
      <c r="C537" s="322" t="s">
        <v>1531</v>
      </c>
      <c r="D537" s="352" t="s">
        <v>1529</v>
      </c>
      <c r="E537" s="336"/>
      <c r="F537" s="364" t="s">
        <v>27</v>
      </c>
      <c r="G537" s="317">
        <v>81944.22</v>
      </c>
      <c r="H537" s="333"/>
      <c r="I537" s="318"/>
      <c r="J537" s="109" t="s">
        <v>1937</v>
      </c>
      <c r="K537" s="139"/>
      <c r="L537" s="139"/>
      <c r="M537" s="106"/>
      <c r="N537" s="17"/>
      <c r="O537" s="149"/>
      <c r="P537" s="136"/>
      <c r="Q537" s="81"/>
      <c r="R537" s="73"/>
      <c r="S537" s="73"/>
      <c r="T537" s="73"/>
      <c r="U537" s="73"/>
      <c r="V537" s="73"/>
      <c r="W537" s="73"/>
      <c r="X537" s="73"/>
      <c r="Y537" s="73"/>
      <c r="Z537" s="73"/>
      <c r="AA537" s="73"/>
      <c r="AB537" s="73"/>
      <c r="AC537" s="73"/>
      <c r="AD537" s="73"/>
      <c r="AE537" s="73"/>
      <c r="AF537" s="73"/>
      <c r="AG537" s="73"/>
      <c r="AH537" s="73"/>
      <c r="AI537" s="73"/>
      <c r="AJ537" s="73"/>
      <c r="AK537" s="73"/>
      <c r="AL537" s="73"/>
      <c r="AM537" s="73"/>
      <c r="AN537" s="73"/>
      <c r="AO537" s="73"/>
      <c r="AP537" s="73"/>
      <c r="AQ537" s="73"/>
      <c r="AR537" s="73"/>
      <c r="AS537" s="73"/>
      <c r="AT537" s="73"/>
      <c r="AU537" s="73"/>
      <c r="AV537" s="73"/>
      <c r="AW537" s="73"/>
      <c r="AX537" s="73"/>
      <c r="AY537" s="73"/>
      <c r="AZ537" s="73"/>
      <c r="BA537" s="73"/>
      <c r="BB537" s="73"/>
      <c r="BC537" s="73"/>
      <c r="BD537" s="73"/>
      <c r="BE537" s="73"/>
      <c r="BF537" s="73"/>
      <c r="BG537" s="73"/>
      <c r="BH537" s="73"/>
      <c r="BI537" s="73"/>
      <c r="BJ537" s="73"/>
      <c r="BK537" s="73"/>
      <c r="BL537" s="73"/>
      <c r="BM537" s="73"/>
      <c r="BN537" s="73"/>
      <c r="BO537" s="73"/>
      <c r="BP537" s="73"/>
      <c r="BQ537" s="73"/>
      <c r="BR537" s="73"/>
      <c r="BS537" s="73"/>
      <c r="BT537" s="73"/>
      <c r="BU537" s="73"/>
      <c r="BV537" s="73"/>
      <c r="BW537" s="73"/>
      <c r="BX537" s="73"/>
      <c r="BY537" s="73"/>
      <c r="BZ537" s="73"/>
      <c r="CA537" s="73"/>
    </row>
    <row r="538" spans="1:79" x14ac:dyDescent="0.25">
      <c r="A538" s="312">
        <v>525</v>
      </c>
      <c r="B538" s="322" t="s">
        <v>1457</v>
      </c>
      <c r="C538" s="322" t="s">
        <v>1456</v>
      </c>
      <c r="D538" s="352" t="s">
        <v>1458</v>
      </c>
      <c r="E538" s="336"/>
      <c r="F538" s="364" t="s">
        <v>27</v>
      </c>
      <c r="G538" s="317">
        <v>340468.19</v>
      </c>
      <c r="H538" s="333"/>
      <c r="I538" s="318"/>
      <c r="J538" s="109" t="s">
        <v>1937</v>
      </c>
      <c r="K538" s="139"/>
      <c r="L538" s="139"/>
      <c r="M538" s="106"/>
      <c r="N538" s="17"/>
      <c r="O538" s="149"/>
      <c r="P538" s="136"/>
      <c r="Q538" s="81"/>
      <c r="R538" s="73"/>
      <c r="S538" s="73"/>
      <c r="T538" s="73"/>
      <c r="U538" s="73"/>
      <c r="V538" s="73"/>
      <c r="W538" s="73"/>
      <c r="X538" s="73"/>
      <c r="Y538" s="73"/>
      <c r="Z538" s="73"/>
      <c r="AA538" s="73"/>
      <c r="AB538" s="73"/>
      <c r="AC538" s="73"/>
      <c r="AD538" s="73"/>
      <c r="AE538" s="73"/>
      <c r="AF538" s="73"/>
      <c r="AG538" s="73"/>
      <c r="AH538" s="73"/>
      <c r="AI538" s="73"/>
      <c r="AJ538" s="73"/>
      <c r="AK538" s="73"/>
      <c r="AL538" s="73"/>
      <c r="AM538" s="73"/>
      <c r="AN538" s="73"/>
      <c r="AO538" s="73"/>
      <c r="AP538" s="73"/>
      <c r="AQ538" s="73"/>
      <c r="AR538" s="73"/>
      <c r="AS538" s="73"/>
      <c r="AT538" s="73"/>
      <c r="AU538" s="73"/>
      <c r="AV538" s="73"/>
      <c r="AW538" s="73"/>
      <c r="AX538" s="73"/>
      <c r="AY538" s="73"/>
      <c r="AZ538" s="73"/>
      <c r="BA538" s="73"/>
      <c r="BB538" s="73"/>
      <c r="BC538" s="73"/>
      <c r="BD538" s="73"/>
      <c r="BE538" s="73"/>
      <c r="BF538" s="73"/>
      <c r="BG538" s="73"/>
      <c r="BH538" s="73"/>
      <c r="BI538" s="73"/>
      <c r="BJ538" s="73"/>
      <c r="BK538" s="73"/>
      <c r="BL538" s="73"/>
      <c r="BM538" s="73"/>
      <c r="BN538" s="73"/>
      <c r="BO538" s="73"/>
      <c r="BP538" s="73"/>
      <c r="BQ538" s="73"/>
      <c r="BR538" s="73"/>
      <c r="BS538" s="73"/>
      <c r="BT538" s="73"/>
      <c r="BU538" s="73"/>
      <c r="BV538" s="73"/>
      <c r="BW538" s="73"/>
      <c r="BX538" s="73"/>
      <c r="BY538" s="73"/>
      <c r="BZ538" s="73"/>
      <c r="CA538" s="73"/>
    </row>
    <row r="539" spans="1:79" x14ac:dyDescent="0.25">
      <c r="A539" s="312">
        <v>526</v>
      </c>
      <c r="B539" s="322" t="s">
        <v>1663</v>
      </c>
      <c r="C539" s="322" t="s">
        <v>1661</v>
      </c>
      <c r="D539" s="352" t="s">
        <v>1662</v>
      </c>
      <c r="E539" s="336"/>
      <c r="F539" s="364" t="s">
        <v>27</v>
      </c>
      <c r="G539" s="317">
        <v>53582.89</v>
      </c>
      <c r="H539" s="333"/>
      <c r="I539" s="318"/>
      <c r="J539" s="109" t="s">
        <v>1937</v>
      </c>
      <c r="K539" s="139"/>
      <c r="L539" s="139"/>
      <c r="M539" s="106"/>
      <c r="N539" s="17"/>
      <c r="O539" s="149"/>
      <c r="P539" s="136"/>
      <c r="Q539" s="81"/>
      <c r="R539" s="73"/>
      <c r="S539" s="73"/>
      <c r="T539" s="73"/>
      <c r="U539" s="73"/>
      <c r="V539" s="73"/>
      <c r="W539" s="73"/>
      <c r="X539" s="73"/>
      <c r="Y539" s="73"/>
      <c r="Z539" s="73"/>
      <c r="AA539" s="73"/>
      <c r="AB539" s="73"/>
      <c r="AC539" s="73"/>
      <c r="AD539" s="73"/>
      <c r="AE539" s="73"/>
      <c r="AF539" s="73"/>
      <c r="AG539" s="73"/>
      <c r="AH539" s="73"/>
      <c r="AI539" s="73"/>
      <c r="AJ539" s="73"/>
      <c r="AK539" s="73"/>
      <c r="AL539" s="73"/>
      <c r="AM539" s="73"/>
      <c r="AN539" s="73"/>
      <c r="AO539" s="73"/>
      <c r="AP539" s="73"/>
      <c r="AQ539" s="73"/>
      <c r="AR539" s="73"/>
      <c r="AS539" s="73"/>
      <c r="AT539" s="73"/>
      <c r="AU539" s="73"/>
      <c r="AV539" s="73"/>
      <c r="AW539" s="73"/>
      <c r="AX539" s="73"/>
      <c r="AY539" s="73"/>
      <c r="AZ539" s="73"/>
      <c r="BA539" s="73"/>
      <c r="BB539" s="73"/>
      <c r="BC539" s="73"/>
      <c r="BD539" s="73"/>
      <c r="BE539" s="73"/>
      <c r="BF539" s="73"/>
      <c r="BG539" s="73"/>
      <c r="BH539" s="73"/>
      <c r="BI539" s="73"/>
      <c r="BJ539" s="73"/>
      <c r="BK539" s="73"/>
      <c r="BL539" s="73"/>
      <c r="BM539" s="73"/>
      <c r="BN539" s="73"/>
      <c r="BO539" s="73"/>
      <c r="BP539" s="73"/>
      <c r="BQ539" s="73"/>
      <c r="BR539" s="73"/>
      <c r="BS539" s="73"/>
      <c r="BT539" s="73"/>
      <c r="BU539" s="73"/>
      <c r="BV539" s="73"/>
      <c r="BW539" s="73"/>
      <c r="BX539" s="73"/>
      <c r="BY539" s="73"/>
      <c r="BZ539" s="73"/>
      <c r="CA539" s="73"/>
    </row>
    <row r="540" spans="1:79" x14ac:dyDescent="0.25">
      <c r="A540" s="312">
        <v>527</v>
      </c>
      <c r="B540" s="322" t="s">
        <v>1463</v>
      </c>
      <c r="C540" s="322" t="s">
        <v>1462</v>
      </c>
      <c r="D540" s="352" t="s">
        <v>1464</v>
      </c>
      <c r="E540" s="336"/>
      <c r="F540" s="364" t="s">
        <v>27</v>
      </c>
      <c r="G540" s="317">
        <v>127250.53</v>
      </c>
      <c r="H540" s="333"/>
      <c r="I540" s="318"/>
      <c r="J540" s="109" t="s">
        <v>1937</v>
      </c>
      <c r="K540" s="139"/>
      <c r="L540" s="139"/>
      <c r="M540" s="106"/>
      <c r="N540" s="17"/>
      <c r="O540" s="149"/>
      <c r="P540" s="136"/>
      <c r="Q540" s="81"/>
      <c r="R540" s="73"/>
      <c r="S540" s="73"/>
      <c r="T540" s="73"/>
      <c r="U540" s="73"/>
      <c r="V540" s="73"/>
      <c r="W540" s="73"/>
      <c r="X540" s="73"/>
      <c r="Y540" s="73"/>
      <c r="Z540" s="73"/>
      <c r="AA540" s="73"/>
      <c r="AB540" s="73"/>
      <c r="AC540" s="73"/>
      <c r="AD540" s="73"/>
      <c r="AE540" s="73"/>
      <c r="AF540" s="73"/>
      <c r="AG540" s="73"/>
      <c r="AH540" s="73"/>
      <c r="AI540" s="73"/>
      <c r="AJ540" s="73"/>
      <c r="AK540" s="73"/>
      <c r="AL540" s="73"/>
      <c r="AM540" s="73"/>
      <c r="AN540" s="73"/>
      <c r="AO540" s="73"/>
      <c r="AP540" s="73"/>
      <c r="AQ540" s="73"/>
      <c r="AR540" s="73"/>
      <c r="AS540" s="73"/>
      <c r="AT540" s="73"/>
      <c r="AU540" s="73"/>
      <c r="AV540" s="73"/>
      <c r="AW540" s="73"/>
      <c r="AX540" s="73"/>
      <c r="AY540" s="73"/>
      <c r="AZ540" s="73"/>
      <c r="BA540" s="73"/>
      <c r="BB540" s="73"/>
      <c r="BC540" s="73"/>
      <c r="BD540" s="73"/>
      <c r="BE540" s="73"/>
      <c r="BF540" s="73"/>
      <c r="BG540" s="73"/>
      <c r="BH540" s="73"/>
      <c r="BI540" s="73"/>
      <c r="BJ540" s="73"/>
      <c r="BK540" s="73"/>
      <c r="BL540" s="73"/>
      <c r="BM540" s="73"/>
      <c r="BN540" s="73"/>
      <c r="BO540" s="73"/>
      <c r="BP540" s="73"/>
      <c r="BQ540" s="73"/>
      <c r="BR540" s="73"/>
      <c r="BS540" s="73"/>
      <c r="BT540" s="73"/>
      <c r="BU540" s="73"/>
      <c r="BV540" s="73"/>
      <c r="BW540" s="73"/>
      <c r="BX540" s="73"/>
      <c r="BY540" s="73"/>
      <c r="BZ540" s="73"/>
      <c r="CA540" s="73"/>
    </row>
    <row r="541" spans="1:79" x14ac:dyDescent="0.25">
      <c r="A541" s="312">
        <v>528</v>
      </c>
      <c r="B541" s="322" t="s">
        <v>1590</v>
      </c>
      <c r="C541" s="322" t="s">
        <v>1599</v>
      </c>
      <c r="D541" s="352" t="s">
        <v>1600</v>
      </c>
      <c r="E541" s="336"/>
      <c r="F541" s="364" t="s">
        <v>27</v>
      </c>
      <c r="G541" s="317">
        <v>82578.95</v>
      </c>
      <c r="H541" s="333"/>
      <c r="I541" s="318"/>
      <c r="J541" s="109" t="s">
        <v>1937</v>
      </c>
      <c r="K541" s="139"/>
      <c r="L541" s="139"/>
      <c r="M541" s="106"/>
      <c r="N541" s="17"/>
      <c r="O541" s="149"/>
      <c r="P541" s="136"/>
      <c r="Q541" s="81"/>
      <c r="R541" s="73"/>
      <c r="S541" s="73"/>
      <c r="T541" s="73"/>
      <c r="U541" s="73"/>
      <c r="V541" s="73"/>
      <c r="W541" s="73"/>
      <c r="X541" s="73"/>
      <c r="Y541" s="73"/>
      <c r="Z541" s="73"/>
      <c r="AA541" s="73"/>
      <c r="AB541" s="73"/>
      <c r="AC541" s="73"/>
      <c r="AD541" s="73"/>
      <c r="AE541" s="73"/>
      <c r="AF541" s="73"/>
      <c r="AG541" s="73"/>
      <c r="AH541" s="73"/>
      <c r="AI541" s="73"/>
      <c r="AJ541" s="73"/>
      <c r="AK541" s="73"/>
      <c r="AL541" s="73"/>
      <c r="AM541" s="73"/>
      <c r="AN541" s="73"/>
      <c r="AO541" s="73"/>
      <c r="AP541" s="73"/>
      <c r="AQ541" s="73"/>
      <c r="AR541" s="73"/>
      <c r="AS541" s="73"/>
      <c r="AT541" s="73"/>
      <c r="AU541" s="73"/>
      <c r="AV541" s="73"/>
      <c r="AW541" s="73"/>
      <c r="AX541" s="73"/>
      <c r="AY541" s="73"/>
      <c r="AZ541" s="73"/>
      <c r="BA541" s="73"/>
      <c r="BB541" s="73"/>
      <c r="BC541" s="73"/>
      <c r="BD541" s="73"/>
      <c r="BE541" s="73"/>
      <c r="BF541" s="73"/>
      <c r="BG541" s="73"/>
      <c r="BH541" s="73"/>
      <c r="BI541" s="73"/>
      <c r="BJ541" s="73"/>
      <c r="BK541" s="73"/>
      <c r="BL541" s="73"/>
      <c r="BM541" s="73"/>
      <c r="BN541" s="73"/>
      <c r="BO541" s="73"/>
      <c r="BP541" s="73"/>
      <c r="BQ541" s="73"/>
      <c r="BR541" s="73"/>
      <c r="BS541" s="73"/>
      <c r="BT541" s="73"/>
      <c r="BU541" s="73"/>
      <c r="BV541" s="73"/>
      <c r="BW541" s="73"/>
      <c r="BX541" s="73"/>
      <c r="BY541" s="73"/>
      <c r="BZ541" s="73"/>
      <c r="CA541" s="73"/>
    </row>
    <row r="542" spans="1:79" x14ac:dyDescent="0.25">
      <c r="A542" s="312">
        <v>529</v>
      </c>
      <c r="B542" s="322" t="s">
        <v>1694</v>
      </c>
      <c r="C542" s="322" t="s">
        <v>1692</v>
      </c>
      <c r="D542" s="352" t="s">
        <v>1693</v>
      </c>
      <c r="E542" s="336"/>
      <c r="F542" s="364" t="s">
        <v>27</v>
      </c>
      <c r="G542" s="317">
        <v>138189.13</v>
      </c>
      <c r="H542" s="333"/>
      <c r="I542" s="318"/>
      <c r="J542" s="109" t="s">
        <v>1937</v>
      </c>
      <c r="K542" s="139"/>
      <c r="L542" s="139"/>
      <c r="M542" s="106"/>
      <c r="N542" s="17"/>
      <c r="O542" s="149"/>
      <c r="P542" s="136"/>
      <c r="Q542" s="81"/>
      <c r="R542" s="73"/>
      <c r="S542" s="73"/>
      <c r="T542" s="73"/>
      <c r="U542" s="73"/>
      <c r="V542" s="73"/>
      <c r="W542" s="73"/>
      <c r="X542" s="73"/>
      <c r="Y542" s="73"/>
      <c r="Z542" s="73"/>
      <c r="AA542" s="73"/>
      <c r="AB542" s="73"/>
      <c r="AC542" s="73"/>
      <c r="AD542" s="73"/>
      <c r="AE542" s="73"/>
      <c r="AF542" s="73"/>
      <c r="AG542" s="73"/>
      <c r="AH542" s="73"/>
      <c r="AI542" s="73"/>
      <c r="AJ542" s="73"/>
      <c r="AK542" s="73"/>
      <c r="AL542" s="73"/>
      <c r="AM542" s="73"/>
      <c r="AN542" s="73"/>
      <c r="AO542" s="73"/>
      <c r="AP542" s="73"/>
      <c r="AQ542" s="73"/>
      <c r="AR542" s="73"/>
      <c r="AS542" s="73"/>
      <c r="AT542" s="73"/>
      <c r="AU542" s="73"/>
      <c r="AV542" s="73"/>
      <c r="AW542" s="73"/>
      <c r="AX542" s="73"/>
      <c r="AY542" s="73"/>
      <c r="AZ542" s="73"/>
      <c r="BA542" s="73"/>
      <c r="BB542" s="73"/>
      <c r="BC542" s="73"/>
      <c r="BD542" s="73"/>
      <c r="BE542" s="73"/>
      <c r="BF542" s="73"/>
      <c r="BG542" s="73"/>
      <c r="BH542" s="73"/>
      <c r="BI542" s="73"/>
      <c r="BJ542" s="73"/>
      <c r="BK542" s="73"/>
      <c r="BL542" s="73"/>
      <c r="BM542" s="73"/>
      <c r="BN542" s="73"/>
      <c r="BO542" s="73"/>
      <c r="BP542" s="73"/>
      <c r="BQ542" s="73"/>
      <c r="BR542" s="73"/>
      <c r="BS542" s="73"/>
      <c r="BT542" s="73"/>
      <c r="BU542" s="73"/>
      <c r="BV542" s="73"/>
      <c r="BW542" s="73"/>
      <c r="BX542" s="73"/>
      <c r="BY542" s="73"/>
      <c r="BZ542" s="73"/>
      <c r="CA542" s="73"/>
    </row>
    <row r="543" spans="1:79" x14ac:dyDescent="0.25">
      <c r="A543" s="312">
        <v>530</v>
      </c>
      <c r="B543" s="322" t="s">
        <v>1654</v>
      </c>
      <c r="C543" s="322" t="s">
        <v>1652</v>
      </c>
      <c r="D543" s="352" t="s">
        <v>1653</v>
      </c>
      <c r="E543" s="336"/>
      <c r="F543" s="364" t="s">
        <v>27</v>
      </c>
      <c r="G543" s="317">
        <v>259896.9</v>
      </c>
      <c r="H543" s="333"/>
      <c r="I543" s="318"/>
      <c r="J543" s="109" t="s">
        <v>1937</v>
      </c>
      <c r="K543" s="139"/>
      <c r="L543" s="139"/>
      <c r="M543" s="106"/>
      <c r="N543" s="17"/>
      <c r="O543" s="149"/>
      <c r="P543" s="136"/>
      <c r="Q543" s="81"/>
      <c r="R543" s="73"/>
      <c r="S543" s="73"/>
      <c r="T543" s="73"/>
      <c r="U543" s="73"/>
      <c r="V543" s="73"/>
      <c r="W543" s="73"/>
      <c r="X543" s="73"/>
      <c r="Y543" s="73"/>
      <c r="Z543" s="73"/>
      <c r="AA543" s="73"/>
      <c r="AB543" s="73"/>
      <c r="AC543" s="73"/>
      <c r="AD543" s="73"/>
      <c r="AE543" s="73"/>
      <c r="AF543" s="73"/>
      <c r="AG543" s="73"/>
      <c r="AH543" s="73"/>
      <c r="AI543" s="73"/>
      <c r="AJ543" s="73"/>
      <c r="AK543" s="73"/>
      <c r="AL543" s="73"/>
      <c r="AM543" s="73"/>
      <c r="AN543" s="73"/>
      <c r="AO543" s="73"/>
      <c r="AP543" s="73"/>
      <c r="AQ543" s="73"/>
      <c r="AR543" s="73"/>
      <c r="AS543" s="73"/>
      <c r="AT543" s="73"/>
      <c r="AU543" s="73"/>
      <c r="AV543" s="73"/>
      <c r="AW543" s="73"/>
      <c r="AX543" s="73"/>
      <c r="AY543" s="73"/>
      <c r="AZ543" s="73"/>
      <c r="BA543" s="73"/>
      <c r="BB543" s="73"/>
      <c r="BC543" s="73"/>
      <c r="BD543" s="73"/>
      <c r="BE543" s="73"/>
      <c r="BF543" s="73"/>
      <c r="BG543" s="73"/>
      <c r="BH543" s="73"/>
      <c r="BI543" s="73"/>
      <c r="BJ543" s="73"/>
      <c r="BK543" s="73"/>
      <c r="BL543" s="73"/>
      <c r="BM543" s="73"/>
      <c r="BN543" s="73"/>
      <c r="BO543" s="73"/>
      <c r="BP543" s="73"/>
      <c r="BQ543" s="73"/>
      <c r="BR543" s="73"/>
      <c r="BS543" s="73"/>
      <c r="BT543" s="73"/>
      <c r="BU543" s="73"/>
      <c r="BV543" s="73"/>
      <c r="BW543" s="73"/>
      <c r="BX543" s="73"/>
      <c r="BY543" s="73"/>
      <c r="BZ543" s="73"/>
      <c r="CA543" s="73"/>
    </row>
    <row r="544" spans="1:79" ht="18.75" customHeight="1" x14ac:dyDescent="0.25">
      <c r="A544" s="312">
        <v>531</v>
      </c>
      <c r="B544" s="322" t="s">
        <v>1765</v>
      </c>
      <c r="C544" s="322" t="s">
        <v>1764</v>
      </c>
      <c r="D544" s="352" t="s">
        <v>1766</v>
      </c>
      <c r="E544" s="336"/>
      <c r="F544" s="364" t="s">
        <v>27</v>
      </c>
      <c r="G544" s="317">
        <v>613328.13</v>
      </c>
      <c r="H544" s="333" t="s">
        <v>2944</v>
      </c>
      <c r="I544" s="318">
        <v>2</v>
      </c>
      <c r="J544" s="109" t="s">
        <v>1937</v>
      </c>
      <c r="K544" s="139"/>
      <c r="L544" s="139"/>
      <c r="M544" s="106"/>
      <c r="N544" s="17"/>
      <c r="O544" s="149"/>
      <c r="P544" s="136"/>
      <c r="Q544" s="81"/>
      <c r="R544" s="73"/>
      <c r="S544" s="73"/>
      <c r="T544" s="73"/>
      <c r="U544" s="73"/>
      <c r="V544" s="73"/>
      <c r="W544" s="73"/>
      <c r="X544" s="73"/>
      <c r="Y544" s="73"/>
      <c r="Z544" s="73"/>
      <c r="AA544" s="73"/>
      <c r="AB544" s="73"/>
      <c r="AC544" s="73"/>
      <c r="AD544" s="73"/>
      <c r="AE544" s="73"/>
      <c r="AF544" s="73"/>
      <c r="AG544" s="73"/>
      <c r="AH544" s="73"/>
      <c r="AI544" s="73"/>
      <c r="AJ544" s="73"/>
      <c r="AK544" s="73"/>
      <c r="AL544" s="73"/>
      <c r="AM544" s="73"/>
      <c r="AN544" s="73"/>
      <c r="AO544" s="73"/>
      <c r="AP544" s="73"/>
      <c r="AQ544" s="73"/>
      <c r="AR544" s="73"/>
      <c r="AS544" s="73"/>
      <c r="AT544" s="73"/>
      <c r="AU544" s="73"/>
      <c r="AV544" s="73"/>
      <c r="AW544" s="73"/>
      <c r="AX544" s="73"/>
      <c r="AY544" s="73"/>
      <c r="AZ544" s="73"/>
      <c r="BA544" s="73"/>
      <c r="BB544" s="73"/>
      <c r="BC544" s="73"/>
      <c r="BD544" s="73"/>
      <c r="BE544" s="73"/>
      <c r="BF544" s="73"/>
      <c r="BG544" s="73"/>
      <c r="BH544" s="73"/>
      <c r="BI544" s="73"/>
      <c r="BJ544" s="73"/>
      <c r="BK544" s="73"/>
      <c r="BL544" s="73"/>
      <c r="BM544" s="73"/>
      <c r="BN544" s="73"/>
      <c r="BO544" s="73"/>
      <c r="BP544" s="73"/>
      <c r="BQ544" s="73"/>
      <c r="BR544" s="73"/>
      <c r="BS544" s="73"/>
      <c r="BT544" s="73"/>
      <c r="BU544" s="73"/>
      <c r="BV544" s="73"/>
      <c r="BW544" s="73"/>
      <c r="BX544" s="73"/>
      <c r="BY544" s="73"/>
      <c r="BZ544" s="73"/>
      <c r="CA544" s="73"/>
    </row>
    <row r="545" spans="1:79" x14ac:dyDescent="0.25">
      <c r="A545" s="312">
        <v>532</v>
      </c>
      <c r="B545" s="322" t="s">
        <v>1598</v>
      </c>
      <c r="C545" s="322" t="s">
        <v>1602</v>
      </c>
      <c r="D545" s="352" t="s">
        <v>1603</v>
      </c>
      <c r="E545" s="336"/>
      <c r="F545" s="364" t="s">
        <v>27</v>
      </c>
      <c r="G545" s="317">
        <v>253037.73</v>
      </c>
      <c r="H545" s="333"/>
      <c r="I545" s="318"/>
      <c r="J545" s="109" t="s">
        <v>1937</v>
      </c>
      <c r="K545" s="139"/>
      <c r="L545" s="139"/>
      <c r="M545" s="106"/>
      <c r="N545" s="17"/>
      <c r="O545" s="149"/>
      <c r="P545" s="136"/>
      <c r="Q545" s="81"/>
      <c r="R545" s="73"/>
      <c r="S545" s="73"/>
      <c r="T545" s="73"/>
      <c r="U545" s="73"/>
      <c r="V545" s="73"/>
      <c r="W545" s="73"/>
      <c r="X545" s="73"/>
      <c r="Y545" s="73"/>
      <c r="Z545" s="73"/>
      <c r="AA545" s="73"/>
      <c r="AB545" s="73"/>
      <c r="AC545" s="73"/>
      <c r="AD545" s="73"/>
      <c r="AE545" s="73"/>
      <c r="AF545" s="73"/>
      <c r="AG545" s="73"/>
      <c r="AH545" s="73"/>
      <c r="AI545" s="73"/>
      <c r="AJ545" s="73"/>
      <c r="AK545" s="73"/>
      <c r="AL545" s="73"/>
      <c r="AM545" s="73"/>
      <c r="AN545" s="73"/>
      <c r="AO545" s="73"/>
      <c r="AP545" s="73"/>
      <c r="AQ545" s="73"/>
      <c r="AR545" s="73"/>
      <c r="AS545" s="73"/>
      <c r="AT545" s="73"/>
      <c r="AU545" s="73"/>
      <c r="AV545" s="73"/>
      <c r="AW545" s="73"/>
      <c r="AX545" s="73"/>
      <c r="AY545" s="73"/>
      <c r="AZ545" s="73"/>
      <c r="BA545" s="73"/>
      <c r="BB545" s="73"/>
      <c r="BC545" s="73"/>
      <c r="BD545" s="73"/>
      <c r="BE545" s="73"/>
      <c r="BF545" s="73"/>
      <c r="BG545" s="73"/>
      <c r="BH545" s="73"/>
      <c r="BI545" s="73"/>
      <c r="BJ545" s="73"/>
      <c r="BK545" s="73"/>
      <c r="BL545" s="73"/>
      <c r="BM545" s="73"/>
      <c r="BN545" s="73"/>
      <c r="BO545" s="73"/>
      <c r="BP545" s="73"/>
      <c r="BQ545" s="73"/>
      <c r="BR545" s="73"/>
      <c r="BS545" s="73"/>
      <c r="BT545" s="73"/>
      <c r="BU545" s="73"/>
      <c r="BV545" s="73"/>
      <c r="BW545" s="73"/>
      <c r="BX545" s="73"/>
      <c r="BY545" s="73"/>
      <c r="BZ545" s="73"/>
      <c r="CA545" s="73"/>
    </row>
    <row r="546" spans="1:79" x14ac:dyDescent="0.25">
      <c r="A546" s="312">
        <v>533</v>
      </c>
      <c r="B546" s="322" t="s">
        <v>1738</v>
      </c>
      <c r="C546" s="322" t="s">
        <v>1737</v>
      </c>
      <c r="D546" s="352" t="s">
        <v>1739</v>
      </c>
      <c r="E546" s="336"/>
      <c r="F546" s="364" t="s">
        <v>27</v>
      </c>
      <c r="G546" s="317">
        <v>103077.04</v>
      </c>
      <c r="H546" s="333"/>
      <c r="I546" s="318"/>
      <c r="J546" s="109" t="s">
        <v>1937</v>
      </c>
      <c r="K546" s="139"/>
      <c r="L546" s="139"/>
      <c r="M546" s="106"/>
      <c r="N546" s="17"/>
      <c r="O546" s="149"/>
      <c r="P546" s="136"/>
      <c r="Q546" s="81"/>
      <c r="R546" s="73"/>
      <c r="S546" s="73"/>
      <c r="T546" s="73"/>
      <c r="U546" s="73"/>
      <c r="V546" s="73"/>
      <c r="W546" s="73"/>
      <c r="X546" s="73"/>
      <c r="Y546" s="73"/>
      <c r="Z546" s="73"/>
      <c r="AA546" s="73"/>
      <c r="AB546" s="73"/>
      <c r="AC546" s="73"/>
      <c r="AD546" s="73"/>
      <c r="AE546" s="73"/>
      <c r="AF546" s="73"/>
      <c r="AG546" s="73"/>
      <c r="AH546" s="73"/>
      <c r="AI546" s="73"/>
      <c r="AJ546" s="73"/>
      <c r="AK546" s="73"/>
      <c r="AL546" s="73"/>
      <c r="AM546" s="73"/>
      <c r="AN546" s="73"/>
      <c r="AO546" s="73"/>
      <c r="AP546" s="73"/>
      <c r="AQ546" s="73"/>
      <c r="AR546" s="73"/>
      <c r="AS546" s="73"/>
      <c r="AT546" s="73"/>
      <c r="AU546" s="73"/>
      <c r="AV546" s="73"/>
      <c r="AW546" s="73"/>
      <c r="AX546" s="73"/>
      <c r="AY546" s="73"/>
      <c r="AZ546" s="73"/>
      <c r="BA546" s="73"/>
      <c r="BB546" s="73"/>
      <c r="BC546" s="73"/>
      <c r="BD546" s="73"/>
      <c r="BE546" s="73"/>
      <c r="BF546" s="73"/>
      <c r="BG546" s="73"/>
      <c r="BH546" s="73"/>
      <c r="BI546" s="73"/>
      <c r="BJ546" s="73"/>
      <c r="BK546" s="73"/>
      <c r="BL546" s="73"/>
      <c r="BM546" s="73"/>
      <c r="BN546" s="73"/>
      <c r="BO546" s="73"/>
      <c r="BP546" s="73"/>
      <c r="BQ546" s="73"/>
      <c r="BR546" s="73"/>
      <c r="BS546" s="73"/>
      <c r="BT546" s="73"/>
      <c r="BU546" s="73"/>
      <c r="BV546" s="73"/>
      <c r="BW546" s="73"/>
      <c r="BX546" s="73"/>
      <c r="BY546" s="73"/>
      <c r="BZ546" s="73"/>
      <c r="CA546" s="73"/>
    </row>
    <row r="547" spans="1:79" x14ac:dyDescent="0.25">
      <c r="A547" s="312">
        <v>534</v>
      </c>
      <c r="B547" s="322" t="s">
        <v>1726</v>
      </c>
      <c r="C547" s="322" t="s">
        <v>1725</v>
      </c>
      <c r="D547" s="352" t="s">
        <v>1727</v>
      </c>
      <c r="E547" s="336"/>
      <c r="F547" s="364" t="s">
        <v>27</v>
      </c>
      <c r="G547" s="317">
        <v>306684.03999999998</v>
      </c>
      <c r="H547" s="333"/>
      <c r="I547" s="318"/>
      <c r="J547" s="109" t="s">
        <v>1937</v>
      </c>
      <c r="K547" s="139"/>
      <c r="L547" s="139"/>
      <c r="M547" s="106"/>
      <c r="N547" s="17"/>
      <c r="O547" s="149"/>
      <c r="P547" s="136"/>
      <c r="Q547" s="81"/>
      <c r="R547" s="73"/>
      <c r="S547" s="73"/>
      <c r="T547" s="73"/>
      <c r="U547" s="73"/>
      <c r="V547" s="73"/>
      <c r="W547" s="73"/>
      <c r="X547" s="73"/>
      <c r="Y547" s="73"/>
      <c r="Z547" s="73"/>
      <c r="AA547" s="73"/>
      <c r="AB547" s="73"/>
      <c r="AC547" s="73"/>
      <c r="AD547" s="73"/>
      <c r="AE547" s="73"/>
      <c r="AF547" s="73"/>
      <c r="AG547" s="73"/>
      <c r="AH547" s="73"/>
      <c r="AI547" s="73"/>
      <c r="AJ547" s="73"/>
      <c r="AK547" s="73"/>
      <c r="AL547" s="73"/>
      <c r="AM547" s="73"/>
      <c r="AN547" s="73"/>
      <c r="AO547" s="73"/>
      <c r="AP547" s="73"/>
      <c r="AQ547" s="73"/>
      <c r="AR547" s="73"/>
      <c r="AS547" s="73"/>
      <c r="AT547" s="73"/>
      <c r="AU547" s="73"/>
      <c r="AV547" s="73"/>
      <c r="AW547" s="73"/>
      <c r="AX547" s="73"/>
      <c r="AY547" s="73"/>
      <c r="AZ547" s="73"/>
      <c r="BA547" s="73"/>
      <c r="BB547" s="73"/>
      <c r="BC547" s="73"/>
      <c r="BD547" s="73"/>
      <c r="BE547" s="73"/>
      <c r="BF547" s="73"/>
      <c r="BG547" s="73"/>
      <c r="BH547" s="73"/>
      <c r="BI547" s="73"/>
      <c r="BJ547" s="73"/>
      <c r="BK547" s="73"/>
      <c r="BL547" s="73"/>
      <c r="BM547" s="73"/>
      <c r="BN547" s="73"/>
      <c r="BO547" s="73"/>
      <c r="BP547" s="73"/>
      <c r="BQ547" s="73"/>
      <c r="BR547" s="73"/>
      <c r="BS547" s="73"/>
      <c r="BT547" s="73"/>
      <c r="BU547" s="73"/>
      <c r="BV547" s="73"/>
      <c r="BW547" s="73"/>
      <c r="BX547" s="73"/>
      <c r="BY547" s="73"/>
      <c r="BZ547" s="73"/>
      <c r="CA547" s="73"/>
    </row>
    <row r="548" spans="1:79" x14ac:dyDescent="0.25">
      <c r="A548" s="312">
        <v>535</v>
      </c>
      <c r="B548" s="322" t="s">
        <v>1640</v>
      </c>
      <c r="C548" s="322" t="s">
        <v>1639</v>
      </c>
      <c r="D548" s="352" t="s">
        <v>1638</v>
      </c>
      <c r="E548" s="336"/>
      <c r="F548" s="364" t="s">
        <v>27</v>
      </c>
      <c r="G548" s="317">
        <v>253268.56</v>
      </c>
      <c r="H548" s="333"/>
      <c r="I548" s="318"/>
      <c r="J548" s="109" t="s">
        <v>1937</v>
      </c>
      <c r="K548" s="139"/>
      <c r="L548" s="139"/>
      <c r="M548" s="106"/>
      <c r="N548" s="17"/>
      <c r="O548" s="149"/>
      <c r="P548" s="136"/>
      <c r="Q548" s="81"/>
      <c r="R548" s="73"/>
      <c r="S548" s="73"/>
      <c r="T548" s="73"/>
      <c r="U548" s="73"/>
      <c r="V548" s="73"/>
      <c r="W548" s="73"/>
      <c r="X548" s="73"/>
      <c r="Y548" s="73"/>
      <c r="Z548" s="73"/>
      <c r="AA548" s="73"/>
      <c r="AB548" s="73"/>
      <c r="AC548" s="73"/>
      <c r="AD548" s="73"/>
      <c r="AE548" s="73"/>
      <c r="AF548" s="73"/>
      <c r="AG548" s="73"/>
      <c r="AH548" s="73"/>
      <c r="AI548" s="73"/>
      <c r="AJ548" s="73"/>
      <c r="AK548" s="73"/>
      <c r="AL548" s="73"/>
      <c r="AM548" s="73"/>
      <c r="AN548" s="73"/>
      <c r="AO548" s="73"/>
      <c r="AP548" s="73"/>
      <c r="AQ548" s="73"/>
      <c r="AR548" s="73"/>
      <c r="AS548" s="73"/>
      <c r="AT548" s="73"/>
      <c r="AU548" s="73"/>
      <c r="AV548" s="73"/>
      <c r="AW548" s="73"/>
      <c r="AX548" s="73"/>
      <c r="AY548" s="73"/>
      <c r="AZ548" s="73"/>
      <c r="BA548" s="73"/>
      <c r="BB548" s="73"/>
      <c r="BC548" s="73"/>
      <c r="BD548" s="73"/>
      <c r="BE548" s="73"/>
      <c r="BF548" s="73"/>
      <c r="BG548" s="73"/>
      <c r="BH548" s="73"/>
      <c r="BI548" s="73"/>
      <c r="BJ548" s="73"/>
      <c r="BK548" s="73"/>
      <c r="BL548" s="73"/>
      <c r="BM548" s="73"/>
      <c r="BN548" s="73"/>
      <c r="BO548" s="73"/>
      <c r="BP548" s="73"/>
      <c r="BQ548" s="73"/>
      <c r="BR548" s="73"/>
      <c r="BS548" s="73"/>
      <c r="BT548" s="73"/>
      <c r="BU548" s="73"/>
      <c r="BV548" s="73"/>
      <c r="BW548" s="73"/>
      <c r="BX548" s="73"/>
      <c r="BY548" s="73"/>
      <c r="BZ548" s="73"/>
      <c r="CA548" s="73"/>
    </row>
    <row r="549" spans="1:79" x14ac:dyDescent="0.25">
      <c r="A549" s="312">
        <v>536</v>
      </c>
      <c r="B549" s="345" t="s">
        <v>1601</v>
      </c>
      <c r="C549" s="359" t="s">
        <v>1272</v>
      </c>
      <c r="D549" s="312" t="s">
        <v>1576</v>
      </c>
      <c r="E549" s="336"/>
      <c r="F549" s="312" t="s">
        <v>33</v>
      </c>
      <c r="G549" s="317">
        <f>132000+1976014.23</f>
        <v>2108014.23</v>
      </c>
      <c r="H549" s="333"/>
      <c r="I549" s="318"/>
      <c r="J549" s="109" t="s">
        <v>1938</v>
      </c>
      <c r="K549" s="139"/>
      <c r="L549" s="139"/>
      <c r="M549" s="138"/>
      <c r="N549" s="17"/>
      <c r="O549" s="149"/>
      <c r="P549" s="141"/>
      <c r="Q549" s="90"/>
      <c r="R549" s="73"/>
      <c r="S549" s="73"/>
      <c r="T549" s="73"/>
      <c r="U549" s="73"/>
      <c r="V549" s="73"/>
      <c r="W549" s="73"/>
      <c r="X549" s="73"/>
      <c r="Y549" s="73"/>
      <c r="Z549" s="73"/>
      <c r="AA549" s="73"/>
      <c r="AB549" s="73"/>
      <c r="AC549" s="73"/>
      <c r="AD549" s="73"/>
      <c r="AE549" s="73"/>
      <c r="AF549" s="73"/>
      <c r="AG549" s="73"/>
      <c r="AH549" s="73"/>
      <c r="AI549" s="73"/>
      <c r="AJ549" s="73"/>
      <c r="AK549" s="73"/>
      <c r="AL549" s="73"/>
      <c r="AM549" s="73"/>
      <c r="AN549" s="73"/>
      <c r="AO549" s="73"/>
      <c r="AP549" s="73"/>
      <c r="AQ549" s="73"/>
      <c r="AR549" s="73"/>
      <c r="AS549" s="73"/>
      <c r="AT549" s="73"/>
      <c r="AU549" s="73"/>
      <c r="AV549" s="73"/>
      <c r="AW549" s="73"/>
      <c r="AX549" s="73"/>
      <c r="AY549" s="73"/>
      <c r="AZ549" s="73"/>
      <c r="BA549" s="73"/>
      <c r="BB549" s="73"/>
      <c r="BC549" s="73"/>
      <c r="BD549" s="73"/>
      <c r="BE549" s="73"/>
      <c r="BF549" s="73"/>
      <c r="BG549" s="73"/>
      <c r="BH549" s="73"/>
      <c r="BI549" s="73"/>
      <c r="BJ549" s="73"/>
      <c r="BK549" s="73"/>
      <c r="BL549" s="73"/>
      <c r="BM549" s="73"/>
      <c r="BN549" s="73"/>
      <c r="BO549" s="73"/>
      <c r="BP549" s="73"/>
      <c r="BQ549" s="73"/>
      <c r="BR549" s="73"/>
      <c r="BS549" s="73"/>
      <c r="BT549" s="73"/>
      <c r="BU549" s="73"/>
      <c r="BV549" s="73"/>
      <c r="BW549" s="73"/>
      <c r="BX549" s="73"/>
      <c r="BY549" s="73"/>
      <c r="BZ549" s="73"/>
      <c r="CA549" s="73"/>
    </row>
    <row r="550" spans="1:79" x14ac:dyDescent="0.25">
      <c r="A550" s="312">
        <v>537</v>
      </c>
      <c r="B550" s="322" t="s">
        <v>1637</v>
      </c>
      <c r="C550" s="322" t="s">
        <v>1636</v>
      </c>
      <c r="D550" s="352" t="s">
        <v>1635</v>
      </c>
      <c r="E550" s="336"/>
      <c r="F550" s="364" t="s">
        <v>27</v>
      </c>
      <c r="G550" s="317">
        <v>63531.9</v>
      </c>
      <c r="H550" s="333"/>
      <c r="I550" s="318"/>
      <c r="J550" s="109" t="s">
        <v>1937</v>
      </c>
      <c r="K550" s="139"/>
      <c r="L550" s="139"/>
      <c r="M550" s="106"/>
      <c r="N550" s="17"/>
      <c r="O550" s="149"/>
      <c r="P550" s="136"/>
      <c r="Q550" s="81"/>
      <c r="R550" s="73"/>
      <c r="S550" s="73"/>
      <c r="T550" s="73"/>
      <c r="U550" s="73"/>
      <c r="V550" s="73"/>
      <c r="W550" s="73"/>
      <c r="X550" s="73"/>
      <c r="Y550" s="73"/>
      <c r="Z550" s="73"/>
      <c r="AA550" s="73"/>
      <c r="AB550" s="73"/>
      <c r="AC550" s="73"/>
      <c r="AD550" s="73"/>
      <c r="AE550" s="73"/>
      <c r="AF550" s="73"/>
      <c r="AG550" s="73"/>
      <c r="AH550" s="73"/>
      <c r="AI550" s="73"/>
      <c r="AJ550" s="73"/>
      <c r="AK550" s="73"/>
      <c r="AL550" s="73"/>
      <c r="AM550" s="73"/>
      <c r="AN550" s="73"/>
      <c r="AO550" s="73"/>
      <c r="AP550" s="73"/>
      <c r="AQ550" s="73"/>
      <c r="AR550" s="73"/>
      <c r="AS550" s="73"/>
      <c r="AT550" s="73"/>
      <c r="AU550" s="73"/>
      <c r="AV550" s="73"/>
      <c r="AW550" s="73"/>
      <c r="AX550" s="73"/>
      <c r="AY550" s="73"/>
      <c r="AZ550" s="73"/>
      <c r="BA550" s="73"/>
      <c r="BB550" s="73"/>
      <c r="BC550" s="73"/>
      <c r="BD550" s="73"/>
      <c r="BE550" s="73"/>
      <c r="BF550" s="73"/>
      <c r="BG550" s="73"/>
      <c r="BH550" s="73"/>
      <c r="BI550" s="73"/>
      <c r="BJ550" s="73"/>
      <c r="BK550" s="73"/>
      <c r="BL550" s="73"/>
      <c r="BM550" s="73"/>
      <c r="BN550" s="73"/>
      <c r="BO550" s="73"/>
      <c r="BP550" s="73"/>
      <c r="BQ550" s="73"/>
      <c r="BR550" s="73"/>
      <c r="BS550" s="73"/>
      <c r="BT550" s="73"/>
      <c r="BU550" s="73"/>
      <c r="BV550" s="73"/>
      <c r="BW550" s="73"/>
      <c r="BX550" s="73"/>
      <c r="BY550" s="73"/>
      <c r="BZ550" s="73"/>
      <c r="CA550" s="73"/>
    </row>
    <row r="551" spans="1:79" x14ac:dyDescent="0.25">
      <c r="A551" s="312">
        <v>538</v>
      </c>
      <c r="B551" s="322" t="s">
        <v>1709</v>
      </c>
      <c r="C551" s="322" t="s">
        <v>1707</v>
      </c>
      <c r="D551" s="352" t="s">
        <v>1708</v>
      </c>
      <c r="E551" s="336"/>
      <c r="F551" s="364" t="s">
        <v>27</v>
      </c>
      <c r="G551" s="317">
        <v>417618.57</v>
      </c>
      <c r="H551" s="333"/>
      <c r="I551" s="318"/>
      <c r="J551" s="109" t="s">
        <v>1937</v>
      </c>
      <c r="K551" s="139"/>
      <c r="L551" s="139"/>
      <c r="M551" s="106"/>
      <c r="N551" s="17"/>
      <c r="O551" s="149"/>
      <c r="P551" s="136"/>
      <c r="Q551" s="81"/>
      <c r="R551" s="73"/>
      <c r="S551" s="73"/>
      <c r="T551" s="73"/>
      <c r="U551" s="73"/>
      <c r="V551" s="73"/>
      <c r="W551" s="73"/>
      <c r="X551" s="73"/>
      <c r="Y551" s="73"/>
      <c r="Z551" s="73"/>
      <c r="AA551" s="73"/>
      <c r="AB551" s="73"/>
      <c r="AC551" s="73"/>
      <c r="AD551" s="73"/>
      <c r="AE551" s="73"/>
      <c r="AF551" s="73"/>
      <c r="AG551" s="73"/>
      <c r="AH551" s="73"/>
      <c r="AI551" s="73"/>
      <c r="AJ551" s="73"/>
      <c r="AK551" s="73"/>
      <c r="AL551" s="73"/>
      <c r="AM551" s="73"/>
      <c r="AN551" s="73"/>
      <c r="AO551" s="73"/>
      <c r="AP551" s="73"/>
      <c r="AQ551" s="73"/>
      <c r="AR551" s="73"/>
      <c r="AS551" s="73"/>
      <c r="AT551" s="73"/>
      <c r="AU551" s="73"/>
      <c r="AV551" s="73"/>
      <c r="AW551" s="73"/>
      <c r="AX551" s="73"/>
      <c r="AY551" s="73"/>
      <c r="AZ551" s="73"/>
      <c r="BA551" s="73"/>
      <c r="BB551" s="73"/>
      <c r="BC551" s="73"/>
      <c r="BD551" s="73"/>
      <c r="BE551" s="73"/>
      <c r="BF551" s="73"/>
      <c r="BG551" s="73"/>
      <c r="BH551" s="73"/>
      <c r="BI551" s="73"/>
      <c r="BJ551" s="73"/>
      <c r="BK551" s="73"/>
      <c r="BL551" s="73"/>
      <c r="BM551" s="73"/>
      <c r="BN551" s="73"/>
      <c r="BO551" s="73"/>
      <c r="BP551" s="73"/>
      <c r="BQ551" s="73"/>
      <c r="BR551" s="73"/>
      <c r="BS551" s="73"/>
      <c r="BT551" s="73"/>
      <c r="BU551" s="73"/>
      <c r="BV551" s="73"/>
      <c r="BW551" s="73"/>
      <c r="BX551" s="73"/>
      <c r="BY551" s="73"/>
      <c r="BZ551" s="73"/>
      <c r="CA551" s="73"/>
    </row>
    <row r="552" spans="1:79" x14ac:dyDescent="0.25">
      <c r="A552" s="312">
        <v>539</v>
      </c>
      <c r="B552" s="322" t="s">
        <v>1735</v>
      </c>
      <c r="C552" s="322" t="s">
        <v>1734</v>
      </c>
      <c r="D552" s="352" t="s">
        <v>1736</v>
      </c>
      <c r="E552" s="336"/>
      <c r="F552" s="364" t="s">
        <v>27</v>
      </c>
      <c r="G552" s="317">
        <v>104019.88</v>
      </c>
      <c r="H552" s="333"/>
      <c r="I552" s="318"/>
      <c r="J552" s="109" t="s">
        <v>1937</v>
      </c>
      <c r="K552" s="139"/>
      <c r="L552" s="139"/>
      <c r="M552" s="106"/>
      <c r="N552" s="17"/>
      <c r="O552" s="149"/>
      <c r="P552" s="136"/>
      <c r="Q552" s="81"/>
      <c r="R552" s="73"/>
      <c r="S552" s="73"/>
      <c r="T552" s="73"/>
      <c r="U552" s="73"/>
      <c r="V552" s="73"/>
      <c r="W552" s="73"/>
      <c r="X552" s="73"/>
      <c r="Y552" s="73"/>
      <c r="Z552" s="73"/>
      <c r="AA552" s="73"/>
      <c r="AB552" s="73"/>
      <c r="AC552" s="73"/>
      <c r="AD552" s="73"/>
      <c r="AE552" s="73"/>
      <c r="AF552" s="73"/>
      <c r="AG552" s="73"/>
      <c r="AH552" s="73"/>
      <c r="AI552" s="73"/>
      <c r="AJ552" s="73"/>
      <c r="AK552" s="73"/>
      <c r="AL552" s="73"/>
      <c r="AM552" s="73"/>
      <c r="AN552" s="73"/>
      <c r="AO552" s="73"/>
      <c r="AP552" s="73"/>
      <c r="AQ552" s="73"/>
      <c r="AR552" s="73"/>
      <c r="AS552" s="73"/>
      <c r="AT552" s="73"/>
      <c r="AU552" s="73"/>
      <c r="AV552" s="73"/>
      <c r="AW552" s="73"/>
      <c r="AX552" s="73"/>
      <c r="AY552" s="73"/>
      <c r="AZ552" s="73"/>
      <c r="BA552" s="73"/>
      <c r="BB552" s="73"/>
      <c r="BC552" s="73"/>
      <c r="BD552" s="73"/>
      <c r="BE552" s="73"/>
      <c r="BF552" s="73"/>
      <c r="BG552" s="73"/>
      <c r="BH552" s="73"/>
      <c r="BI552" s="73"/>
      <c r="BJ552" s="73"/>
      <c r="BK552" s="73"/>
      <c r="BL552" s="73"/>
      <c r="BM552" s="73"/>
      <c r="BN552" s="73"/>
      <c r="BO552" s="73"/>
      <c r="BP552" s="73"/>
      <c r="BQ552" s="73"/>
      <c r="BR552" s="73"/>
      <c r="BS552" s="73"/>
      <c r="BT552" s="73"/>
      <c r="BU552" s="73"/>
      <c r="BV552" s="73"/>
      <c r="BW552" s="73"/>
      <c r="BX552" s="73"/>
      <c r="BY552" s="73"/>
      <c r="BZ552" s="73"/>
      <c r="CA552" s="73"/>
    </row>
    <row r="553" spans="1:79" x14ac:dyDescent="0.25">
      <c r="A553" s="312">
        <v>540</v>
      </c>
      <c r="B553" s="322" t="s">
        <v>1777</v>
      </c>
      <c r="C553" s="322" t="s">
        <v>1776</v>
      </c>
      <c r="D553" s="352" t="s">
        <v>1778</v>
      </c>
      <c r="E553" s="336"/>
      <c r="F553" s="364" t="s">
        <v>27</v>
      </c>
      <c r="G553" s="317">
        <v>133606.01</v>
      </c>
      <c r="H553" s="333"/>
      <c r="I553" s="318"/>
      <c r="J553" s="109" t="s">
        <v>1937</v>
      </c>
      <c r="K553" s="139"/>
      <c r="L553" s="139"/>
      <c r="M553" s="106"/>
      <c r="N553" s="17"/>
      <c r="O553" s="149"/>
      <c r="P553" s="136"/>
      <c r="Q553" s="81"/>
      <c r="R553" s="73"/>
      <c r="S553" s="73"/>
      <c r="T553" s="73"/>
      <c r="U553" s="73"/>
      <c r="V553" s="73"/>
      <c r="W553" s="73"/>
      <c r="X553" s="73"/>
      <c r="Y553" s="73"/>
      <c r="Z553" s="73"/>
      <c r="AA553" s="73"/>
      <c r="AB553" s="73"/>
      <c r="AC553" s="73"/>
      <c r="AD553" s="73"/>
      <c r="AE553" s="73"/>
      <c r="AF553" s="73"/>
      <c r="AG553" s="73"/>
      <c r="AH553" s="73"/>
      <c r="AI553" s="73"/>
      <c r="AJ553" s="73"/>
      <c r="AK553" s="73"/>
      <c r="AL553" s="73"/>
      <c r="AM553" s="73"/>
      <c r="AN553" s="73"/>
      <c r="AO553" s="73"/>
      <c r="AP553" s="73"/>
      <c r="AQ553" s="73"/>
      <c r="AR553" s="73"/>
      <c r="AS553" s="73"/>
      <c r="AT553" s="73"/>
      <c r="AU553" s="73"/>
      <c r="AV553" s="73"/>
      <c r="AW553" s="73"/>
      <c r="AX553" s="73"/>
      <c r="AY553" s="73"/>
      <c r="AZ553" s="73"/>
      <c r="BA553" s="73"/>
      <c r="BB553" s="73"/>
      <c r="BC553" s="73"/>
      <c r="BD553" s="73"/>
      <c r="BE553" s="73"/>
      <c r="BF553" s="73"/>
      <c r="BG553" s="73"/>
      <c r="BH553" s="73"/>
      <c r="BI553" s="73"/>
      <c r="BJ553" s="73"/>
      <c r="BK553" s="73"/>
      <c r="BL553" s="73"/>
      <c r="BM553" s="73"/>
      <c r="BN553" s="73"/>
      <c r="BO553" s="73"/>
      <c r="BP553" s="73"/>
      <c r="BQ553" s="73"/>
      <c r="BR553" s="73"/>
      <c r="BS553" s="73"/>
      <c r="BT553" s="73"/>
      <c r="BU553" s="73"/>
      <c r="BV553" s="73"/>
      <c r="BW553" s="73"/>
      <c r="BX553" s="73"/>
      <c r="BY553" s="73"/>
      <c r="BZ553" s="73"/>
      <c r="CA553" s="73"/>
    </row>
    <row r="554" spans="1:79" x14ac:dyDescent="0.25">
      <c r="A554" s="312">
        <v>541</v>
      </c>
      <c r="B554" s="322" t="s">
        <v>1756</v>
      </c>
      <c r="C554" s="322" t="s">
        <v>1755</v>
      </c>
      <c r="D554" s="352" t="s">
        <v>1757</v>
      </c>
      <c r="E554" s="336"/>
      <c r="F554" s="364" t="s">
        <v>27</v>
      </c>
      <c r="G554" s="317">
        <v>60027.48</v>
      </c>
      <c r="H554" s="333"/>
      <c r="I554" s="318"/>
      <c r="J554" s="109" t="s">
        <v>1937</v>
      </c>
      <c r="K554" s="139"/>
      <c r="L554" s="139"/>
      <c r="M554" s="106"/>
      <c r="N554" s="17"/>
      <c r="O554" s="149"/>
      <c r="P554" s="136"/>
      <c r="Q554" s="81"/>
      <c r="R554" s="73"/>
      <c r="S554" s="73"/>
      <c r="T554" s="73"/>
      <c r="U554" s="73"/>
      <c r="V554" s="73"/>
      <c r="W554" s="73"/>
      <c r="X554" s="73"/>
      <c r="Y554" s="73"/>
      <c r="Z554" s="73"/>
      <c r="AA554" s="73"/>
      <c r="AB554" s="73"/>
      <c r="AC554" s="73"/>
      <c r="AD554" s="73"/>
      <c r="AE554" s="73"/>
      <c r="AF554" s="73"/>
      <c r="AG554" s="73"/>
      <c r="AH554" s="73"/>
      <c r="AI554" s="73"/>
      <c r="AJ554" s="73"/>
      <c r="AK554" s="73"/>
      <c r="AL554" s="73"/>
      <c r="AM554" s="73"/>
      <c r="AN554" s="73"/>
      <c r="AO554" s="73"/>
      <c r="AP554" s="73"/>
      <c r="AQ554" s="73"/>
      <c r="AR554" s="73"/>
      <c r="AS554" s="73"/>
      <c r="AT554" s="73"/>
      <c r="AU554" s="73"/>
      <c r="AV554" s="73"/>
      <c r="AW554" s="73"/>
      <c r="AX554" s="73"/>
      <c r="AY554" s="73"/>
      <c r="AZ554" s="73"/>
      <c r="BA554" s="73"/>
      <c r="BB554" s="73"/>
      <c r="BC554" s="73"/>
      <c r="BD554" s="73"/>
      <c r="BE554" s="73"/>
      <c r="BF554" s="73"/>
      <c r="BG554" s="73"/>
      <c r="BH554" s="73"/>
      <c r="BI554" s="73"/>
      <c r="BJ554" s="73"/>
      <c r="BK554" s="73"/>
      <c r="BL554" s="73"/>
      <c r="BM554" s="73"/>
      <c r="BN554" s="73"/>
      <c r="BO554" s="73"/>
      <c r="BP554" s="73"/>
      <c r="BQ554" s="73"/>
      <c r="BR554" s="73"/>
      <c r="BS554" s="73"/>
      <c r="BT554" s="73"/>
      <c r="BU554" s="73"/>
      <c r="BV554" s="73"/>
      <c r="BW554" s="73"/>
      <c r="BX554" s="73"/>
      <c r="BY554" s="73"/>
      <c r="BZ554" s="73"/>
      <c r="CA554" s="73"/>
    </row>
    <row r="555" spans="1:79" x14ac:dyDescent="0.25">
      <c r="A555" s="312">
        <v>542</v>
      </c>
      <c r="B555" s="322" t="s">
        <v>1712</v>
      </c>
      <c r="C555" s="322" t="s">
        <v>1711</v>
      </c>
      <c r="D555" s="352" t="s">
        <v>1710</v>
      </c>
      <c r="E555" s="336"/>
      <c r="F555" s="364" t="s">
        <v>27</v>
      </c>
      <c r="G555" s="317">
        <v>334913.32</v>
      </c>
      <c r="H555" s="333"/>
      <c r="I555" s="318"/>
      <c r="J555" s="109" t="s">
        <v>1937</v>
      </c>
      <c r="K555" s="139"/>
      <c r="L555" s="139"/>
      <c r="M555" s="106"/>
      <c r="N555" s="17"/>
      <c r="O555" s="149"/>
      <c r="P555" s="136"/>
      <c r="Q555" s="81"/>
      <c r="R555" s="73"/>
      <c r="S555" s="73"/>
      <c r="T555" s="73"/>
      <c r="U555" s="73"/>
      <c r="V555" s="73"/>
      <c r="W555" s="73"/>
      <c r="X555" s="73"/>
      <c r="Y555" s="73"/>
      <c r="Z555" s="73"/>
      <c r="AA555" s="73"/>
      <c r="AB555" s="73"/>
      <c r="AC555" s="73"/>
      <c r="AD555" s="73"/>
      <c r="AE555" s="73"/>
      <c r="AF555" s="73"/>
      <c r="AG555" s="73"/>
      <c r="AH555" s="73"/>
      <c r="AI555" s="73"/>
      <c r="AJ555" s="73"/>
      <c r="AK555" s="73"/>
      <c r="AL555" s="73"/>
      <c r="AM555" s="73"/>
      <c r="AN555" s="73"/>
      <c r="AO555" s="73"/>
      <c r="AP555" s="73"/>
      <c r="AQ555" s="73"/>
      <c r="AR555" s="73"/>
      <c r="AS555" s="73"/>
      <c r="AT555" s="73"/>
      <c r="AU555" s="73"/>
      <c r="AV555" s="73"/>
      <c r="AW555" s="73"/>
      <c r="AX555" s="73"/>
      <c r="AY555" s="73"/>
      <c r="AZ555" s="73"/>
      <c r="BA555" s="73"/>
      <c r="BB555" s="73"/>
      <c r="BC555" s="73"/>
      <c r="BD555" s="73"/>
      <c r="BE555" s="73"/>
      <c r="BF555" s="73"/>
      <c r="BG555" s="73"/>
      <c r="BH555" s="73"/>
      <c r="BI555" s="73"/>
      <c r="BJ555" s="73"/>
      <c r="BK555" s="73"/>
      <c r="BL555" s="73"/>
      <c r="BM555" s="73"/>
      <c r="BN555" s="73"/>
      <c r="BO555" s="73"/>
      <c r="BP555" s="73"/>
      <c r="BQ555" s="73"/>
      <c r="BR555" s="73"/>
      <c r="BS555" s="73"/>
      <c r="BT555" s="73"/>
      <c r="BU555" s="73"/>
      <c r="BV555" s="73"/>
      <c r="BW555" s="73"/>
      <c r="BX555" s="73"/>
      <c r="BY555" s="73"/>
      <c r="BZ555" s="73"/>
      <c r="CA555" s="73"/>
    </row>
    <row r="556" spans="1:79" x14ac:dyDescent="0.25">
      <c r="A556" s="312">
        <v>543</v>
      </c>
      <c r="B556" s="365" t="s">
        <v>1889</v>
      </c>
      <c r="C556" s="314" t="s">
        <v>1887</v>
      </c>
      <c r="D556" s="315" t="s">
        <v>1888</v>
      </c>
      <c r="E556" s="366"/>
      <c r="F556" s="314" t="s">
        <v>33</v>
      </c>
      <c r="G556" s="317">
        <v>41173.69</v>
      </c>
      <c r="H556" s="333"/>
      <c r="I556" s="318"/>
      <c r="J556" s="109" t="s">
        <v>2063</v>
      </c>
      <c r="K556" s="73"/>
      <c r="L556" s="73"/>
    </row>
    <row r="557" spans="1:79" ht="22.5" x14ac:dyDescent="0.25">
      <c r="A557" s="312">
        <v>544</v>
      </c>
      <c r="B557" s="322" t="s">
        <v>1924</v>
      </c>
      <c r="C557" s="322" t="s">
        <v>1923</v>
      </c>
      <c r="D557" s="352" t="s">
        <v>1922</v>
      </c>
      <c r="E557" s="366"/>
      <c r="F557" s="324" t="s">
        <v>33</v>
      </c>
      <c r="G557" s="317">
        <v>454245.38</v>
      </c>
      <c r="H557" s="333"/>
      <c r="I557" s="318"/>
      <c r="J557" s="109" t="s">
        <v>2063</v>
      </c>
    </row>
    <row r="558" spans="1:79" ht="22.5" x14ac:dyDescent="0.25">
      <c r="A558" s="312">
        <v>545</v>
      </c>
      <c r="B558" s="365" t="s">
        <v>1878</v>
      </c>
      <c r="C558" s="314" t="s">
        <v>1877</v>
      </c>
      <c r="D558" s="315" t="s">
        <v>1876</v>
      </c>
      <c r="E558" s="366"/>
      <c r="F558" s="314" t="s">
        <v>33</v>
      </c>
      <c r="G558" s="317">
        <v>1523099.98</v>
      </c>
      <c r="H558" s="333"/>
      <c r="I558" s="318"/>
      <c r="J558" s="109" t="s">
        <v>2063</v>
      </c>
    </row>
    <row r="559" spans="1:79" x14ac:dyDescent="0.25">
      <c r="A559" s="312">
        <v>546</v>
      </c>
      <c r="B559" s="322" t="s">
        <v>1908</v>
      </c>
      <c r="C559" s="322" t="s">
        <v>1907</v>
      </c>
      <c r="D559" s="352" t="s">
        <v>1909</v>
      </c>
      <c r="E559" s="366"/>
      <c r="F559" s="337" t="s">
        <v>33</v>
      </c>
      <c r="G559" s="317">
        <v>818947.45</v>
      </c>
      <c r="H559" s="333"/>
      <c r="I559" s="318"/>
      <c r="J559" s="109" t="s">
        <v>2063</v>
      </c>
    </row>
    <row r="560" spans="1:79" x14ac:dyDescent="0.25">
      <c r="A560" s="312">
        <v>547</v>
      </c>
      <c r="B560" s="322" t="s">
        <v>1824</v>
      </c>
      <c r="C560" s="322" t="s">
        <v>1823</v>
      </c>
      <c r="D560" s="352" t="s">
        <v>1825</v>
      </c>
      <c r="E560" s="366"/>
      <c r="F560" s="337" t="s">
        <v>1799</v>
      </c>
      <c r="G560" s="317">
        <v>27615.08</v>
      </c>
      <c r="H560" s="333"/>
      <c r="I560" s="318"/>
      <c r="J560" s="109" t="s">
        <v>2063</v>
      </c>
    </row>
    <row r="561" spans="1:12" x14ac:dyDescent="0.25">
      <c r="A561" s="312">
        <v>548</v>
      </c>
      <c r="B561" s="322" t="s">
        <v>1815</v>
      </c>
      <c r="C561" s="322" t="s">
        <v>453</v>
      </c>
      <c r="D561" s="352" t="s">
        <v>1816</v>
      </c>
      <c r="E561" s="366"/>
      <c r="F561" s="337" t="s">
        <v>1799</v>
      </c>
      <c r="G561" s="317">
        <v>24166.76</v>
      </c>
      <c r="H561" s="333"/>
      <c r="I561" s="318"/>
      <c r="J561" s="109" t="s">
        <v>2063</v>
      </c>
      <c r="K561" s="112"/>
      <c r="L561" s="112"/>
    </row>
    <row r="562" spans="1:12" x14ac:dyDescent="0.25">
      <c r="A562" s="312">
        <v>549</v>
      </c>
      <c r="B562" s="322" t="s">
        <v>1911</v>
      </c>
      <c r="C562" s="322" t="s">
        <v>1910</v>
      </c>
      <c r="D562" s="352" t="s">
        <v>1912</v>
      </c>
      <c r="E562" s="366"/>
      <c r="F562" s="337" t="s">
        <v>1799</v>
      </c>
      <c r="G562" s="317">
        <v>19710.95</v>
      </c>
      <c r="H562" s="333"/>
      <c r="I562" s="318"/>
      <c r="J562" s="109" t="s">
        <v>2063</v>
      </c>
      <c r="K562" s="112"/>
      <c r="L562" s="112"/>
    </row>
    <row r="563" spans="1:12" x14ac:dyDescent="0.25">
      <c r="A563" s="312">
        <v>550</v>
      </c>
      <c r="B563" s="322" t="s">
        <v>1818</v>
      </c>
      <c r="C563" s="322" t="s">
        <v>1817</v>
      </c>
      <c r="D563" s="352" t="s">
        <v>1819</v>
      </c>
      <c r="E563" s="366"/>
      <c r="F563" s="337" t="s">
        <v>1799</v>
      </c>
      <c r="G563" s="317">
        <v>56098.7</v>
      </c>
      <c r="H563" s="333"/>
      <c r="I563" s="318"/>
      <c r="J563" s="109" t="s">
        <v>2063</v>
      </c>
      <c r="K563" s="112"/>
      <c r="L563" s="112"/>
    </row>
    <row r="564" spans="1:12" x14ac:dyDescent="0.25">
      <c r="A564" s="312">
        <v>551</v>
      </c>
      <c r="B564" s="322" t="s">
        <v>1856</v>
      </c>
      <c r="C564" s="322" t="s">
        <v>1854</v>
      </c>
      <c r="D564" s="352" t="s">
        <v>1853</v>
      </c>
      <c r="E564" s="366"/>
      <c r="F564" s="337" t="s">
        <v>1799</v>
      </c>
      <c r="G564" s="317">
        <v>32519.73</v>
      </c>
      <c r="H564" s="333"/>
      <c r="I564" s="318"/>
      <c r="J564" s="109" t="s">
        <v>2063</v>
      </c>
      <c r="K564" s="112"/>
      <c r="L564" s="112"/>
    </row>
    <row r="565" spans="1:12" x14ac:dyDescent="0.25">
      <c r="A565" s="312">
        <v>552</v>
      </c>
      <c r="B565" s="322" t="s">
        <v>1930</v>
      </c>
      <c r="C565" s="322" t="s">
        <v>1928</v>
      </c>
      <c r="D565" s="352" t="s">
        <v>1927</v>
      </c>
      <c r="E565" s="366"/>
      <c r="F565" s="337" t="s">
        <v>1799</v>
      </c>
      <c r="G565" s="317">
        <v>45967.87</v>
      </c>
      <c r="H565" s="333"/>
      <c r="I565" s="318"/>
      <c r="J565" s="109" t="s">
        <v>2063</v>
      </c>
      <c r="K565" s="112"/>
      <c r="L565" s="112"/>
    </row>
    <row r="566" spans="1:12" x14ac:dyDescent="0.25">
      <c r="A566" s="312">
        <v>553</v>
      </c>
      <c r="B566" s="322" t="s">
        <v>1864</v>
      </c>
      <c r="C566" s="322" t="s">
        <v>1863</v>
      </c>
      <c r="D566" s="352" t="s">
        <v>1862</v>
      </c>
      <c r="E566" s="366"/>
      <c r="F566" s="337" t="s">
        <v>1799</v>
      </c>
      <c r="G566" s="317">
        <v>40677.11</v>
      </c>
      <c r="H566" s="333"/>
      <c r="I566" s="318"/>
      <c r="J566" s="109" t="s">
        <v>2063</v>
      </c>
      <c r="K566" s="112"/>
      <c r="L566" s="112"/>
    </row>
    <row r="567" spans="1:12" x14ac:dyDescent="0.25">
      <c r="A567" s="312">
        <v>554</v>
      </c>
      <c r="B567" s="322" t="s">
        <v>1921</v>
      </c>
      <c r="C567" s="322" t="s">
        <v>1223</v>
      </c>
      <c r="D567" s="352" t="s">
        <v>1920</v>
      </c>
      <c r="E567" s="366"/>
      <c r="F567" s="337" t="s">
        <v>1799</v>
      </c>
      <c r="G567" s="317">
        <v>58604.34</v>
      </c>
      <c r="H567" s="333"/>
      <c r="I567" s="318"/>
      <c r="J567" s="109" t="s">
        <v>2063</v>
      </c>
      <c r="K567" s="112"/>
      <c r="L567" s="112"/>
    </row>
    <row r="568" spans="1:12" x14ac:dyDescent="0.25">
      <c r="A568" s="312">
        <v>555</v>
      </c>
      <c r="B568" s="322" t="s">
        <v>1893</v>
      </c>
      <c r="C568" s="322" t="s">
        <v>1892</v>
      </c>
      <c r="D568" s="352" t="s">
        <v>1894</v>
      </c>
      <c r="E568" s="366"/>
      <c r="F568" s="337" t="s">
        <v>1799</v>
      </c>
      <c r="G568" s="317">
        <v>29931.13</v>
      </c>
      <c r="H568" s="333"/>
      <c r="I568" s="318"/>
      <c r="J568" s="109" t="s">
        <v>2063</v>
      </c>
      <c r="K568" s="112"/>
      <c r="L568" s="112"/>
    </row>
    <row r="569" spans="1:12" x14ac:dyDescent="0.25">
      <c r="A569" s="312">
        <v>556</v>
      </c>
      <c r="B569" s="322" t="s">
        <v>1891</v>
      </c>
      <c r="C569" s="322" t="s">
        <v>1890</v>
      </c>
      <c r="D569" s="352" t="s">
        <v>1537</v>
      </c>
      <c r="E569" s="366"/>
      <c r="F569" s="337" t="s">
        <v>1799</v>
      </c>
      <c r="G569" s="317">
        <v>37772.959999999999</v>
      </c>
      <c r="H569" s="333"/>
      <c r="I569" s="318"/>
      <c r="J569" s="109" t="s">
        <v>2063</v>
      </c>
      <c r="K569" s="112"/>
      <c r="L569" s="112"/>
    </row>
    <row r="570" spans="1:12" x14ac:dyDescent="0.25">
      <c r="A570" s="312">
        <v>557</v>
      </c>
      <c r="B570" s="322" t="s">
        <v>1416</v>
      </c>
      <c r="C570" s="322" t="s">
        <v>1415</v>
      </c>
      <c r="D570" s="352" t="s">
        <v>1414</v>
      </c>
      <c r="E570" s="366"/>
      <c r="F570" s="337" t="s">
        <v>1799</v>
      </c>
      <c r="G570" s="317">
        <v>6794.51</v>
      </c>
      <c r="H570" s="333"/>
      <c r="I570" s="318"/>
      <c r="J570" s="109" t="s">
        <v>2063</v>
      </c>
      <c r="K570" s="112"/>
      <c r="L570" s="112"/>
    </row>
    <row r="571" spans="1:12" x14ac:dyDescent="0.25">
      <c r="A571" s="312">
        <v>558</v>
      </c>
      <c r="B571" s="322" t="s">
        <v>1832</v>
      </c>
      <c r="C571" s="322" t="s">
        <v>1831</v>
      </c>
      <c r="D571" s="352" t="s">
        <v>1833</v>
      </c>
      <c r="E571" s="366"/>
      <c r="F571" s="337" t="s">
        <v>1799</v>
      </c>
      <c r="G571" s="317">
        <v>50863.48</v>
      </c>
      <c r="H571" s="333"/>
      <c r="I571" s="318"/>
      <c r="J571" s="109" t="s">
        <v>2063</v>
      </c>
      <c r="K571" s="112"/>
      <c r="L571" s="112"/>
    </row>
    <row r="572" spans="1:12" x14ac:dyDescent="0.25">
      <c r="A572" s="312">
        <v>559</v>
      </c>
      <c r="B572" s="322" t="s">
        <v>1872</v>
      </c>
      <c r="C572" s="322" t="s">
        <v>1870</v>
      </c>
      <c r="D572" s="352" t="s">
        <v>1871</v>
      </c>
      <c r="E572" s="366"/>
      <c r="F572" s="337" t="s">
        <v>1799</v>
      </c>
      <c r="G572" s="317">
        <v>24579.49</v>
      </c>
      <c r="H572" s="333"/>
      <c r="I572" s="318"/>
      <c r="J572" s="109" t="s">
        <v>2063</v>
      </c>
      <c r="K572" s="112"/>
      <c r="L572" s="112"/>
    </row>
    <row r="573" spans="1:12" x14ac:dyDescent="0.25">
      <c r="A573" s="312">
        <v>560</v>
      </c>
      <c r="B573" s="322" t="s">
        <v>1829</v>
      </c>
      <c r="C573" s="322" t="s">
        <v>545</v>
      </c>
      <c r="D573" s="352" t="s">
        <v>1830</v>
      </c>
      <c r="E573" s="366"/>
      <c r="F573" s="337" t="s">
        <v>1799</v>
      </c>
      <c r="G573" s="317">
        <v>18743.79</v>
      </c>
      <c r="H573" s="333"/>
      <c r="I573" s="318"/>
      <c r="J573" s="109" t="s">
        <v>2063</v>
      </c>
      <c r="K573" s="112"/>
      <c r="L573" s="112"/>
    </row>
    <row r="574" spans="1:12" x14ac:dyDescent="0.25">
      <c r="A574" s="312">
        <v>561</v>
      </c>
      <c r="B574" s="322" t="s">
        <v>1801</v>
      </c>
      <c r="C574" s="322" t="s">
        <v>1800</v>
      </c>
      <c r="D574" s="352" t="s">
        <v>1802</v>
      </c>
      <c r="E574" s="366"/>
      <c r="F574" s="337" t="s">
        <v>1799</v>
      </c>
      <c r="G574" s="317">
        <v>19058.099999999999</v>
      </c>
      <c r="H574" s="333"/>
      <c r="I574" s="318"/>
      <c r="J574" s="109" t="s">
        <v>2063</v>
      </c>
      <c r="K574" s="112"/>
      <c r="L574" s="112"/>
    </row>
    <row r="575" spans="1:12" x14ac:dyDescent="0.25">
      <c r="A575" s="312">
        <v>562</v>
      </c>
      <c r="B575" s="322" t="s">
        <v>1914</v>
      </c>
      <c r="C575" s="322" t="s">
        <v>824</v>
      </c>
      <c r="D575" s="352" t="s">
        <v>1913</v>
      </c>
      <c r="E575" s="366"/>
      <c r="F575" s="337" t="s">
        <v>27</v>
      </c>
      <c r="G575" s="317">
        <v>63958.6</v>
      </c>
      <c r="H575" s="333"/>
      <c r="I575" s="318"/>
      <c r="J575" s="109" t="s">
        <v>2063</v>
      </c>
      <c r="K575" s="112"/>
      <c r="L575" s="112"/>
    </row>
    <row r="576" spans="1:12" x14ac:dyDescent="0.25">
      <c r="A576" s="312">
        <v>563</v>
      </c>
      <c r="B576" s="322" t="s">
        <v>1875</v>
      </c>
      <c r="C576" s="322" t="s">
        <v>1874</v>
      </c>
      <c r="D576" s="352" t="s">
        <v>1873</v>
      </c>
      <c r="E576" s="366"/>
      <c r="F576" s="337" t="s">
        <v>27</v>
      </c>
      <c r="G576" s="317">
        <v>1295952</v>
      </c>
      <c r="H576" s="333"/>
      <c r="I576" s="318"/>
      <c r="J576" s="109" t="s">
        <v>2063</v>
      </c>
      <c r="K576" s="112"/>
      <c r="L576" s="112"/>
    </row>
    <row r="577" spans="1:79" x14ac:dyDescent="0.25">
      <c r="A577" s="312">
        <v>564</v>
      </c>
      <c r="B577" s="322" t="s">
        <v>1838</v>
      </c>
      <c r="C577" s="322" t="s">
        <v>1837</v>
      </c>
      <c r="D577" s="352" t="s">
        <v>1839</v>
      </c>
      <c r="E577" s="366"/>
      <c r="F577" s="337" t="s">
        <v>27</v>
      </c>
      <c r="G577" s="317">
        <v>59359.08</v>
      </c>
      <c r="H577" s="333"/>
      <c r="I577" s="318"/>
      <c r="J577" s="109" t="s">
        <v>2063</v>
      </c>
    </row>
    <row r="578" spans="1:79" x14ac:dyDescent="0.25">
      <c r="A578" s="312">
        <v>565</v>
      </c>
      <c r="B578" s="322" t="s">
        <v>1804</v>
      </c>
      <c r="C578" s="322" t="s">
        <v>1803</v>
      </c>
      <c r="D578" s="352" t="s">
        <v>1805</v>
      </c>
      <c r="E578" s="366"/>
      <c r="F578" s="337" t="s">
        <v>27</v>
      </c>
      <c r="G578" s="317">
        <v>264506.21000000002</v>
      </c>
      <c r="H578" s="333"/>
      <c r="I578" s="318"/>
      <c r="J578" s="109" t="s">
        <v>2063</v>
      </c>
    </row>
    <row r="579" spans="1:79" x14ac:dyDescent="0.25">
      <c r="A579" s="312">
        <v>566</v>
      </c>
      <c r="B579" s="322" t="s">
        <v>1797</v>
      </c>
      <c r="C579" s="322" t="s">
        <v>1796</v>
      </c>
      <c r="D579" s="352" t="s">
        <v>1798</v>
      </c>
      <c r="E579" s="366"/>
      <c r="F579" s="337" t="s">
        <v>27</v>
      </c>
      <c r="G579" s="317">
        <v>146690.56</v>
      </c>
      <c r="H579" s="333"/>
      <c r="I579" s="318"/>
      <c r="J579" s="109" t="s">
        <v>2063</v>
      </c>
    </row>
    <row r="580" spans="1:79" x14ac:dyDescent="0.25">
      <c r="A580" s="312">
        <v>567</v>
      </c>
      <c r="B580" s="322" t="s">
        <v>1886</v>
      </c>
      <c r="C580" s="322" t="s">
        <v>1885</v>
      </c>
      <c r="D580" s="352" t="s">
        <v>1884</v>
      </c>
      <c r="E580" s="366"/>
      <c r="F580" s="337" t="s">
        <v>27</v>
      </c>
      <c r="G580" s="317">
        <v>87914.37</v>
      </c>
      <c r="H580" s="333"/>
      <c r="I580" s="318"/>
      <c r="J580" s="109" t="s">
        <v>2063</v>
      </c>
    </row>
    <row r="581" spans="1:79" x14ac:dyDescent="0.25">
      <c r="A581" s="312">
        <v>568</v>
      </c>
      <c r="B581" s="365" t="s">
        <v>1934</v>
      </c>
      <c r="C581" s="314" t="s">
        <v>1926</v>
      </c>
      <c r="D581" s="315" t="s">
        <v>1925</v>
      </c>
      <c r="E581" s="366"/>
      <c r="F581" s="314" t="s">
        <v>27</v>
      </c>
      <c r="G581" s="317">
        <v>149464.65</v>
      </c>
      <c r="H581" s="333"/>
      <c r="I581" s="318"/>
      <c r="J581" s="109" t="s">
        <v>2063</v>
      </c>
    </row>
    <row r="582" spans="1:79" x14ac:dyDescent="0.25">
      <c r="A582" s="312">
        <v>569</v>
      </c>
      <c r="B582" s="322" t="s">
        <v>1896</v>
      </c>
      <c r="C582" s="322" t="s">
        <v>1895</v>
      </c>
      <c r="D582" s="352" t="s">
        <v>1897</v>
      </c>
      <c r="E582" s="366"/>
      <c r="F582" s="337" t="s">
        <v>27</v>
      </c>
      <c r="G582" s="317">
        <v>436426.54</v>
      </c>
      <c r="H582" s="333"/>
      <c r="I582" s="318"/>
      <c r="J582" s="109" t="s">
        <v>2063</v>
      </c>
    </row>
    <row r="583" spans="1:79" x14ac:dyDescent="0.25">
      <c r="A583" s="312">
        <v>570</v>
      </c>
      <c r="B583" s="322" t="s">
        <v>1841</v>
      </c>
      <c r="C583" s="322" t="s">
        <v>1840</v>
      </c>
      <c r="D583" s="352" t="s">
        <v>1842</v>
      </c>
      <c r="E583" s="366"/>
      <c r="F583" s="337" t="s">
        <v>27</v>
      </c>
      <c r="G583" s="317">
        <v>295893.78999999998</v>
      </c>
      <c r="H583" s="333"/>
      <c r="I583" s="318"/>
      <c r="J583" s="109" t="s">
        <v>2063</v>
      </c>
    </row>
    <row r="584" spans="1:79" x14ac:dyDescent="0.25">
      <c r="A584" s="312">
        <v>571</v>
      </c>
      <c r="B584" s="322" t="s">
        <v>1867</v>
      </c>
      <c r="C584" s="322" t="s">
        <v>1865</v>
      </c>
      <c r="D584" s="352" t="s">
        <v>1866</v>
      </c>
      <c r="E584" s="366"/>
      <c r="F584" s="337" t="s">
        <v>27</v>
      </c>
      <c r="G584" s="317">
        <v>677798.79</v>
      </c>
      <c r="H584" s="333"/>
      <c r="I584" s="318"/>
      <c r="J584" s="109" t="s">
        <v>2063</v>
      </c>
    </row>
    <row r="585" spans="1:79" x14ac:dyDescent="0.25">
      <c r="A585" s="312">
        <v>572</v>
      </c>
      <c r="B585" s="322" t="s">
        <v>1882</v>
      </c>
      <c r="C585" s="322" t="s">
        <v>1881</v>
      </c>
      <c r="D585" s="352" t="s">
        <v>1880</v>
      </c>
      <c r="E585" s="366"/>
      <c r="F585" s="337" t="s">
        <v>27</v>
      </c>
      <c r="G585" s="317">
        <v>155282.38</v>
      </c>
      <c r="H585" s="333"/>
      <c r="I585" s="318"/>
      <c r="J585" s="109" t="s">
        <v>2063</v>
      </c>
    </row>
    <row r="586" spans="1:79" x14ac:dyDescent="0.25">
      <c r="A586" s="312">
        <v>573</v>
      </c>
      <c r="B586" s="322" t="s">
        <v>1807</v>
      </c>
      <c r="C586" s="322" t="s">
        <v>1806</v>
      </c>
      <c r="D586" s="352" t="s">
        <v>1808</v>
      </c>
      <c r="E586" s="366"/>
      <c r="F586" s="337" t="s">
        <v>27</v>
      </c>
      <c r="G586" s="317">
        <v>278379.03999999998</v>
      </c>
      <c r="H586" s="333"/>
      <c r="I586" s="318"/>
      <c r="J586" s="109" t="s">
        <v>2063</v>
      </c>
    </row>
    <row r="587" spans="1:79" s="487" customFormat="1" x14ac:dyDescent="0.25">
      <c r="A587" s="312">
        <v>574</v>
      </c>
      <c r="B587" s="322" t="s">
        <v>1620</v>
      </c>
      <c r="C587" s="322" t="s">
        <v>1618</v>
      </c>
      <c r="D587" s="352" t="s">
        <v>1619</v>
      </c>
      <c r="E587" s="336"/>
      <c r="F587" s="337" t="s">
        <v>1338</v>
      </c>
      <c r="G587" s="317">
        <f>132000+222889.31</f>
        <v>354889.31</v>
      </c>
      <c r="H587" s="333"/>
      <c r="I587" s="318"/>
      <c r="J587" s="109" t="s">
        <v>2064</v>
      </c>
      <c r="K587" s="35"/>
      <c r="L587" s="35"/>
      <c r="M587" s="112"/>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8"/>
      <c r="BA587" s="18"/>
      <c r="BB587" s="18"/>
      <c r="BC587" s="18"/>
      <c r="BD587" s="18"/>
      <c r="BE587" s="18"/>
      <c r="BF587" s="18"/>
      <c r="BG587" s="18"/>
      <c r="BH587" s="18"/>
      <c r="BI587" s="18"/>
      <c r="BJ587" s="18"/>
      <c r="BK587" s="18"/>
      <c r="BL587" s="18"/>
      <c r="BM587" s="18"/>
      <c r="BN587" s="18"/>
      <c r="BO587" s="18"/>
      <c r="BP587" s="18"/>
      <c r="BQ587" s="18"/>
      <c r="BR587" s="18"/>
      <c r="BS587" s="18"/>
      <c r="BT587" s="18"/>
      <c r="BU587" s="18"/>
      <c r="BV587" s="18"/>
      <c r="BW587" s="18"/>
      <c r="BX587" s="18"/>
      <c r="BY587" s="18"/>
      <c r="BZ587" s="18"/>
      <c r="CA587" s="18"/>
    </row>
    <row r="588" spans="1:79" x14ac:dyDescent="0.25">
      <c r="A588" s="312">
        <v>575</v>
      </c>
      <c r="B588" s="322" t="s">
        <v>1905</v>
      </c>
      <c r="C588" s="322" t="s">
        <v>1904</v>
      </c>
      <c r="D588" s="352" t="s">
        <v>1906</v>
      </c>
      <c r="E588" s="366"/>
      <c r="F588" s="324" t="s">
        <v>27</v>
      </c>
      <c r="G588" s="317">
        <v>446060.22</v>
      </c>
      <c r="H588" s="333"/>
      <c r="I588" s="318"/>
      <c r="J588" s="109" t="s">
        <v>2063</v>
      </c>
    </row>
    <row r="589" spans="1:79" x14ac:dyDescent="0.25">
      <c r="A589" s="312">
        <v>576</v>
      </c>
      <c r="B589" s="322" t="s">
        <v>1899</v>
      </c>
      <c r="C589" s="322" t="s">
        <v>1898</v>
      </c>
      <c r="D589" s="352" t="s">
        <v>1900</v>
      </c>
      <c r="E589" s="366"/>
      <c r="F589" s="324" t="s">
        <v>27</v>
      </c>
      <c r="G589" s="317">
        <v>244787.05</v>
      </c>
      <c r="H589" s="333"/>
      <c r="I589" s="318"/>
      <c r="J589" s="109" t="s">
        <v>2063</v>
      </c>
    </row>
    <row r="590" spans="1:79" x14ac:dyDescent="0.25">
      <c r="A590" s="312">
        <v>577</v>
      </c>
      <c r="B590" s="322" t="s">
        <v>1933</v>
      </c>
      <c r="C590" s="322" t="s">
        <v>1932</v>
      </c>
      <c r="D590" s="352" t="s">
        <v>1927</v>
      </c>
      <c r="E590" s="366"/>
      <c r="F590" s="324" t="s">
        <v>27</v>
      </c>
      <c r="G590" s="317">
        <v>251182.13</v>
      </c>
      <c r="H590" s="333"/>
      <c r="I590" s="318"/>
      <c r="J590" s="109" t="s">
        <v>2063</v>
      </c>
    </row>
    <row r="591" spans="1:79" x14ac:dyDescent="0.25">
      <c r="A591" s="312">
        <v>578</v>
      </c>
      <c r="B591" s="322" t="s">
        <v>1827</v>
      </c>
      <c r="C591" s="322" t="s">
        <v>1826</v>
      </c>
      <c r="D591" s="352" t="s">
        <v>1828</v>
      </c>
      <c r="E591" s="366"/>
      <c r="F591" s="324" t="s">
        <v>27</v>
      </c>
      <c r="G591" s="317">
        <v>351940.29</v>
      </c>
      <c r="H591" s="333"/>
      <c r="I591" s="318"/>
      <c r="J591" s="109" t="s">
        <v>2063</v>
      </c>
    </row>
    <row r="592" spans="1:79" x14ac:dyDescent="0.25">
      <c r="A592" s="312">
        <v>579</v>
      </c>
      <c r="B592" s="322" t="s">
        <v>1843</v>
      </c>
      <c r="C592" s="322" t="s">
        <v>573</v>
      </c>
      <c r="D592" s="352" t="s">
        <v>1844</v>
      </c>
      <c r="E592" s="366"/>
      <c r="F592" s="324" t="s">
        <v>27</v>
      </c>
      <c r="G592" s="317">
        <v>115933.67</v>
      </c>
      <c r="H592" s="333"/>
      <c r="I592" s="318"/>
      <c r="J592" s="109" t="s">
        <v>2063</v>
      </c>
    </row>
    <row r="593" spans="1:79" ht="22.5" x14ac:dyDescent="0.25">
      <c r="A593" s="312">
        <v>580</v>
      </c>
      <c r="B593" s="322" t="s">
        <v>1879</v>
      </c>
      <c r="C593" s="322" t="s">
        <v>164</v>
      </c>
      <c r="D593" s="352" t="s">
        <v>166</v>
      </c>
      <c r="E593" s="366"/>
      <c r="F593" s="324" t="s">
        <v>27</v>
      </c>
      <c r="G593" s="317">
        <v>58508.11</v>
      </c>
      <c r="H593" s="333"/>
      <c r="I593" s="318"/>
      <c r="J593" s="109" t="s">
        <v>2063</v>
      </c>
    </row>
    <row r="594" spans="1:79" x14ac:dyDescent="0.25">
      <c r="A594" s="312">
        <v>581</v>
      </c>
      <c r="B594" s="322" t="s">
        <v>1851</v>
      </c>
      <c r="C594" s="322" t="s">
        <v>1850</v>
      </c>
      <c r="D594" s="352" t="s">
        <v>1852</v>
      </c>
      <c r="E594" s="366"/>
      <c r="F594" s="324" t="s">
        <v>27</v>
      </c>
      <c r="G594" s="317">
        <v>890050.68</v>
      </c>
      <c r="H594" s="333"/>
      <c r="I594" s="318"/>
      <c r="J594" s="109" t="s">
        <v>2063</v>
      </c>
    </row>
    <row r="595" spans="1:79" x14ac:dyDescent="0.25">
      <c r="A595" s="312">
        <v>582</v>
      </c>
      <c r="B595" s="322" t="s">
        <v>1935</v>
      </c>
      <c r="C595" s="322" t="s">
        <v>1919</v>
      </c>
      <c r="D595" s="352" t="s">
        <v>1918</v>
      </c>
      <c r="E595" s="366"/>
      <c r="F595" s="324" t="s">
        <v>27</v>
      </c>
      <c r="G595" s="317">
        <v>570858.30000000005</v>
      </c>
      <c r="H595" s="333"/>
      <c r="I595" s="318"/>
      <c r="J595" s="109" t="s">
        <v>2063</v>
      </c>
    </row>
    <row r="596" spans="1:79" x14ac:dyDescent="0.25">
      <c r="A596" s="312">
        <v>583</v>
      </c>
      <c r="B596" s="322" t="s">
        <v>1861</v>
      </c>
      <c r="C596" s="322" t="s">
        <v>1860</v>
      </c>
      <c r="D596" s="352" t="s">
        <v>1859</v>
      </c>
      <c r="E596" s="366"/>
      <c r="F596" s="324" t="s">
        <v>27</v>
      </c>
      <c r="G596" s="317">
        <v>129353.74</v>
      </c>
      <c r="H596" s="333"/>
      <c r="I596" s="318"/>
      <c r="J596" s="109" t="s">
        <v>2063</v>
      </c>
    </row>
    <row r="597" spans="1:79" x14ac:dyDescent="0.25">
      <c r="A597" s="312">
        <v>584</v>
      </c>
      <c r="B597" s="322" t="s">
        <v>1858</v>
      </c>
      <c r="C597" s="322" t="s">
        <v>1059</v>
      </c>
      <c r="D597" s="352" t="s">
        <v>1857</v>
      </c>
      <c r="E597" s="366"/>
      <c r="F597" s="324" t="s">
        <v>27</v>
      </c>
      <c r="G597" s="317">
        <v>260055.9</v>
      </c>
      <c r="H597" s="333"/>
      <c r="I597" s="318"/>
      <c r="J597" s="109" t="s">
        <v>2063</v>
      </c>
    </row>
    <row r="598" spans="1:79" x14ac:dyDescent="0.25">
      <c r="A598" s="312">
        <v>585</v>
      </c>
      <c r="B598" s="322" t="s">
        <v>1821</v>
      </c>
      <c r="C598" s="322" t="s">
        <v>1820</v>
      </c>
      <c r="D598" s="352" t="s">
        <v>1822</v>
      </c>
      <c r="E598" s="366"/>
      <c r="F598" s="324" t="s">
        <v>27</v>
      </c>
      <c r="G598" s="317">
        <v>737321.11</v>
      </c>
      <c r="H598" s="333"/>
      <c r="I598" s="318"/>
      <c r="J598" s="109" t="s">
        <v>2063</v>
      </c>
    </row>
    <row r="599" spans="1:79" ht="22.5" x14ac:dyDescent="0.25">
      <c r="A599" s="312">
        <v>586</v>
      </c>
      <c r="B599" s="322" t="s">
        <v>1810</v>
      </c>
      <c r="C599" s="322" t="s">
        <v>1809</v>
      </c>
      <c r="D599" s="352" t="s">
        <v>1811</v>
      </c>
      <c r="E599" s="366"/>
      <c r="F599" s="324" t="s">
        <v>27</v>
      </c>
      <c r="G599" s="317">
        <v>56236.7</v>
      </c>
      <c r="H599" s="333"/>
      <c r="I599" s="318"/>
      <c r="J599" s="109" t="s">
        <v>2063</v>
      </c>
    </row>
    <row r="600" spans="1:79" x14ac:dyDescent="0.25">
      <c r="A600" s="312">
        <v>587</v>
      </c>
      <c r="B600" s="322" t="s">
        <v>1791</v>
      </c>
      <c r="C600" s="322" t="s">
        <v>1790</v>
      </c>
      <c r="D600" s="352" t="s">
        <v>1792</v>
      </c>
      <c r="E600" s="366"/>
      <c r="F600" s="324" t="s">
        <v>27</v>
      </c>
      <c r="G600" s="317">
        <v>101616.67</v>
      </c>
      <c r="H600" s="333"/>
      <c r="I600" s="318"/>
      <c r="J600" s="109" t="s">
        <v>2063</v>
      </c>
    </row>
    <row r="601" spans="1:79" ht="17.25" customHeight="1" x14ac:dyDescent="0.25">
      <c r="A601" s="312">
        <v>588</v>
      </c>
      <c r="B601" s="322" t="s">
        <v>1848</v>
      </c>
      <c r="C601" s="322" t="s">
        <v>1847</v>
      </c>
      <c r="D601" s="352" t="s">
        <v>1849</v>
      </c>
      <c r="E601" s="366"/>
      <c r="F601" s="324" t="s">
        <v>27</v>
      </c>
      <c r="G601" s="317">
        <v>73225.48</v>
      </c>
      <c r="H601" s="333"/>
      <c r="I601" s="318"/>
      <c r="J601" s="109" t="s">
        <v>2063</v>
      </c>
    </row>
    <row r="602" spans="1:79" x14ac:dyDescent="0.25">
      <c r="A602" s="312">
        <v>589</v>
      </c>
      <c r="B602" s="322" t="s">
        <v>1813</v>
      </c>
      <c r="C602" s="322" t="s">
        <v>1812</v>
      </c>
      <c r="D602" s="352" t="s">
        <v>1814</v>
      </c>
      <c r="E602" s="366"/>
      <c r="F602" s="324" t="s">
        <v>27</v>
      </c>
      <c r="G602" s="317">
        <v>170829.35</v>
      </c>
      <c r="H602" s="333"/>
      <c r="I602" s="318"/>
      <c r="J602" s="109" t="s">
        <v>2063</v>
      </c>
    </row>
    <row r="603" spans="1:79" x14ac:dyDescent="0.25">
      <c r="A603" s="312">
        <v>590</v>
      </c>
      <c r="B603" s="322" t="s">
        <v>1835</v>
      </c>
      <c r="C603" s="322" t="s">
        <v>1834</v>
      </c>
      <c r="D603" s="352" t="s">
        <v>1836</v>
      </c>
      <c r="E603" s="366"/>
      <c r="F603" s="324" t="s">
        <v>27</v>
      </c>
      <c r="G603" s="317">
        <v>89878.01</v>
      </c>
      <c r="H603" s="333"/>
      <c r="I603" s="318"/>
      <c r="J603" s="109" t="s">
        <v>2063</v>
      </c>
    </row>
    <row r="604" spans="1:79" x14ac:dyDescent="0.25">
      <c r="A604" s="312">
        <v>591</v>
      </c>
      <c r="B604" s="322" t="s">
        <v>1902</v>
      </c>
      <c r="C604" s="322" t="s">
        <v>1901</v>
      </c>
      <c r="D604" s="352" t="s">
        <v>1903</v>
      </c>
      <c r="E604" s="366"/>
      <c r="F604" s="324" t="s">
        <v>27</v>
      </c>
      <c r="G604" s="317">
        <v>781068.1</v>
      </c>
      <c r="H604" s="333"/>
      <c r="I604" s="318"/>
      <c r="J604" s="109" t="s">
        <v>2063</v>
      </c>
    </row>
    <row r="605" spans="1:79" ht="33.75" x14ac:dyDescent="0.25">
      <c r="A605" s="312">
        <v>592</v>
      </c>
      <c r="B605" s="322" t="s">
        <v>1629</v>
      </c>
      <c r="C605" s="322" t="s">
        <v>1627</v>
      </c>
      <c r="D605" s="352" t="s">
        <v>1628</v>
      </c>
      <c r="E605" s="366"/>
      <c r="F605" s="324" t="s">
        <v>27</v>
      </c>
      <c r="G605" s="317">
        <f>3596001.27+117341.64</f>
        <v>3713342.91</v>
      </c>
      <c r="H605" s="333"/>
      <c r="I605" s="318"/>
      <c r="J605" s="146" t="s">
        <v>2065</v>
      </c>
      <c r="K605" s="95"/>
      <c r="L605" s="95"/>
      <c r="M605" s="73"/>
      <c r="N605" s="73"/>
      <c r="O605" s="73"/>
      <c r="P605" s="73"/>
      <c r="Q605" s="73"/>
      <c r="R605" s="73"/>
      <c r="S605" s="73"/>
      <c r="T605" s="73"/>
      <c r="U605" s="73"/>
      <c r="V605" s="73"/>
      <c r="W605" s="73"/>
      <c r="X605" s="73"/>
      <c r="Y605" s="73"/>
      <c r="Z605" s="73"/>
      <c r="AA605" s="73"/>
      <c r="AB605" s="73"/>
      <c r="AC605" s="73"/>
      <c r="AD605" s="73"/>
      <c r="AE605" s="73"/>
      <c r="AF605" s="73"/>
      <c r="AG605" s="73"/>
      <c r="AH605" s="73"/>
      <c r="AI605" s="73"/>
      <c r="AJ605" s="73"/>
      <c r="AK605" s="73"/>
      <c r="AL605" s="73"/>
      <c r="AM605" s="73"/>
      <c r="AN605" s="73"/>
      <c r="AO605" s="73"/>
      <c r="AP605" s="73"/>
      <c r="AQ605" s="73"/>
      <c r="AR605" s="73"/>
      <c r="AS605" s="73"/>
      <c r="AT605" s="73"/>
      <c r="AU605" s="73"/>
      <c r="AV605" s="73"/>
      <c r="AW605" s="73"/>
      <c r="AX605" s="73"/>
      <c r="AY605" s="73"/>
      <c r="AZ605" s="73"/>
      <c r="BA605" s="73"/>
      <c r="BB605" s="73"/>
      <c r="BC605" s="73"/>
      <c r="BD605" s="73"/>
      <c r="BE605" s="73"/>
      <c r="BF605" s="73"/>
      <c r="BG605" s="73"/>
      <c r="BH605" s="73"/>
      <c r="BI605" s="73"/>
      <c r="BJ605" s="73"/>
      <c r="BK605" s="73"/>
      <c r="BL605" s="73"/>
      <c r="BM605" s="73"/>
      <c r="BN605" s="73"/>
      <c r="BO605" s="73"/>
      <c r="BP605" s="73"/>
      <c r="BQ605" s="73"/>
      <c r="BR605" s="73"/>
      <c r="BS605" s="73"/>
      <c r="BT605" s="73"/>
      <c r="BU605" s="73"/>
      <c r="BV605" s="73"/>
      <c r="BW605" s="73"/>
      <c r="BX605" s="73"/>
      <c r="BY605" s="73"/>
      <c r="BZ605" s="73"/>
      <c r="CA605" s="73"/>
    </row>
    <row r="606" spans="1:79" x14ac:dyDescent="0.25">
      <c r="A606" s="312">
        <v>593</v>
      </c>
      <c r="B606" s="322" t="s">
        <v>1794</v>
      </c>
      <c r="C606" s="322" t="s">
        <v>1793</v>
      </c>
      <c r="D606" s="352" t="s">
        <v>1795</v>
      </c>
      <c r="E606" s="366"/>
      <c r="F606" s="361" t="s">
        <v>27</v>
      </c>
      <c r="G606" s="317">
        <v>95236.53</v>
      </c>
      <c r="H606" s="333"/>
      <c r="I606" s="318"/>
      <c r="J606" s="109" t="s">
        <v>2063</v>
      </c>
    </row>
    <row r="607" spans="1:79" x14ac:dyDescent="0.25">
      <c r="A607" s="312">
        <v>594</v>
      </c>
      <c r="B607" s="322" t="s">
        <v>1697</v>
      </c>
      <c r="C607" s="322" t="s">
        <v>1696</v>
      </c>
      <c r="D607" s="352" t="s">
        <v>1695</v>
      </c>
      <c r="E607" s="366"/>
      <c r="F607" s="337" t="s">
        <v>27</v>
      </c>
      <c r="G607" s="317">
        <v>64407.040000000001</v>
      </c>
      <c r="H607" s="333"/>
      <c r="I607" s="318"/>
      <c r="J607" s="109" t="s">
        <v>2063</v>
      </c>
    </row>
    <row r="608" spans="1:79" ht="22.5" x14ac:dyDescent="0.25">
      <c r="A608" s="312">
        <v>595</v>
      </c>
      <c r="B608" s="322" t="s">
        <v>1883</v>
      </c>
      <c r="C608" s="322" t="s">
        <v>1868</v>
      </c>
      <c r="D608" s="352" t="s">
        <v>1869</v>
      </c>
      <c r="E608" s="366"/>
      <c r="F608" s="337" t="s">
        <v>27</v>
      </c>
      <c r="G608" s="317">
        <v>270748.65000000002</v>
      </c>
      <c r="H608" s="333"/>
      <c r="I608" s="318"/>
      <c r="J608" s="109" t="s">
        <v>2063</v>
      </c>
    </row>
    <row r="609" spans="1:79" x14ac:dyDescent="0.25">
      <c r="A609" s="312">
        <v>596</v>
      </c>
      <c r="B609" s="322" t="s">
        <v>1732</v>
      </c>
      <c r="C609" s="322" t="s">
        <v>1731</v>
      </c>
      <c r="D609" s="352" t="s">
        <v>1733</v>
      </c>
      <c r="E609" s="366"/>
      <c r="F609" s="337" t="s">
        <v>27</v>
      </c>
      <c r="G609" s="317">
        <v>99997.22</v>
      </c>
      <c r="H609" s="333"/>
      <c r="I609" s="318"/>
      <c r="J609" s="109" t="s">
        <v>2063</v>
      </c>
    </row>
    <row r="610" spans="1:79" ht="22.5" x14ac:dyDescent="0.25">
      <c r="A610" s="312">
        <v>597</v>
      </c>
      <c r="B610" s="322" t="s">
        <v>1581</v>
      </c>
      <c r="C610" s="357" t="s">
        <v>1579</v>
      </c>
      <c r="D610" s="324" t="s">
        <v>1667</v>
      </c>
      <c r="E610" s="366"/>
      <c r="F610" s="337" t="s">
        <v>27</v>
      </c>
      <c r="G610" s="317">
        <v>19776</v>
      </c>
      <c r="H610" s="333"/>
      <c r="I610" s="318"/>
      <c r="J610" s="109" t="s">
        <v>2063</v>
      </c>
    </row>
    <row r="611" spans="1:79" ht="33.75" x14ac:dyDescent="0.25">
      <c r="A611" s="312">
        <v>598</v>
      </c>
      <c r="B611" s="322" t="s">
        <v>1630</v>
      </c>
      <c r="C611" s="322" t="s">
        <v>67</v>
      </c>
      <c r="D611" s="352" t="s">
        <v>1671</v>
      </c>
      <c r="E611" s="366"/>
      <c r="F611" s="337" t="s">
        <v>27</v>
      </c>
      <c r="G611" s="317">
        <v>360171.1</v>
      </c>
      <c r="H611" s="333"/>
      <c r="I611" s="318"/>
      <c r="J611" s="109" t="s">
        <v>2063</v>
      </c>
    </row>
    <row r="612" spans="1:79" ht="33.75" x14ac:dyDescent="0.25">
      <c r="A612" s="312">
        <v>599</v>
      </c>
      <c r="B612" s="322" t="s">
        <v>1631</v>
      </c>
      <c r="C612" s="322" t="s">
        <v>66</v>
      </c>
      <c r="D612" s="352" t="s">
        <v>1671</v>
      </c>
      <c r="E612" s="366"/>
      <c r="F612" s="337" t="s">
        <v>27</v>
      </c>
      <c r="G612" s="317">
        <v>430118.99</v>
      </c>
      <c r="H612" s="333"/>
      <c r="I612" s="318"/>
      <c r="J612" s="109" t="s">
        <v>2063</v>
      </c>
    </row>
    <row r="613" spans="1:79" ht="22.5" x14ac:dyDescent="0.25">
      <c r="A613" s="312">
        <v>600</v>
      </c>
      <c r="B613" s="322" t="s">
        <v>1513</v>
      </c>
      <c r="C613" s="322" t="s">
        <v>1514</v>
      </c>
      <c r="D613" s="329" t="s">
        <v>1568</v>
      </c>
      <c r="E613" s="366"/>
      <c r="F613" s="337" t="s">
        <v>27</v>
      </c>
      <c r="G613" s="317">
        <v>32097.72</v>
      </c>
      <c r="H613" s="333"/>
      <c r="I613" s="318"/>
      <c r="J613" s="109" t="s">
        <v>2063</v>
      </c>
    </row>
    <row r="614" spans="1:79" ht="22.5" x14ac:dyDescent="0.25">
      <c r="A614" s="312">
        <v>601</v>
      </c>
      <c r="B614" s="322" t="s">
        <v>1493</v>
      </c>
      <c r="C614" s="322" t="s">
        <v>1494</v>
      </c>
      <c r="D614" s="329" t="s">
        <v>1569</v>
      </c>
      <c r="E614" s="366"/>
      <c r="F614" s="337" t="s">
        <v>27</v>
      </c>
      <c r="G614" s="317">
        <v>27111.49</v>
      </c>
      <c r="H614" s="333"/>
      <c r="I614" s="318"/>
      <c r="J614" s="109" t="s">
        <v>2063</v>
      </c>
    </row>
    <row r="615" spans="1:79" x14ac:dyDescent="0.25">
      <c r="A615" s="312">
        <v>602</v>
      </c>
      <c r="B615" s="322" t="s">
        <v>1493</v>
      </c>
      <c r="C615" s="322" t="s">
        <v>1495</v>
      </c>
      <c r="D615" s="329" t="s">
        <v>1567</v>
      </c>
      <c r="E615" s="366"/>
      <c r="F615" s="337" t="s">
        <v>27</v>
      </c>
      <c r="G615" s="317">
        <v>63282.05</v>
      </c>
      <c r="H615" s="333"/>
      <c r="I615" s="318"/>
      <c r="J615" s="109" t="s">
        <v>2063</v>
      </c>
    </row>
    <row r="616" spans="1:79" ht="22.5" x14ac:dyDescent="0.25">
      <c r="A616" s="312">
        <v>603</v>
      </c>
      <c r="B616" s="322" t="s">
        <v>1846</v>
      </c>
      <c r="C616" s="322" t="s">
        <v>1845</v>
      </c>
      <c r="D616" s="352" t="s">
        <v>1917</v>
      </c>
      <c r="E616" s="366"/>
      <c r="F616" s="337" t="s">
        <v>27</v>
      </c>
      <c r="G616" s="317">
        <v>195457.09</v>
      </c>
      <c r="H616" s="333"/>
      <c r="I616" s="318"/>
      <c r="J616" s="109" t="s">
        <v>2063</v>
      </c>
    </row>
    <row r="617" spans="1:79" s="487" customFormat="1" ht="11.25" x14ac:dyDescent="0.2">
      <c r="A617" s="312">
        <v>604</v>
      </c>
      <c r="B617" s="365" t="s">
        <v>2060</v>
      </c>
      <c r="C617" s="314" t="s">
        <v>2059</v>
      </c>
      <c r="D617" s="315" t="s">
        <v>2062</v>
      </c>
      <c r="E617" s="367"/>
      <c r="F617" s="314" t="s">
        <v>2061</v>
      </c>
      <c r="G617" s="317">
        <v>3743009.54</v>
      </c>
      <c r="H617" s="334"/>
      <c r="I617" s="318"/>
      <c r="J617" s="109" t="s">
        <v>2076</v>
      </c>
      <c r="K617" s="151"/>
      <c r="L617" s="151"/>
      <c r="M617" s="152"/>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8"/>
      <c r="BA617" s="18"/>
      <c r="BB617" s="18"/>
      <c r="BC617" s="18"/>
      <c r="BD617" s="18"/>
      <c r="BE617" s="18"/>
      <c r="BF617" s="18"/>
      <c r="BG617" s="18"/>
      <c r="BH617" s="18"/>
      <c r="BI617" s="18"/>
      <c r="BJ617" s="18"/>
      <c r="BK617" s="18"/>
      <c r="BL617" s="18"/>
      <c r="BM617" s="18"/>
      <c r="BN617" s="18"/>
      <c r="BO617" s="18"/>
      <c r="BP617" s="18"/>
      <c r="BQ617" s="18"/>
      <c r="BR617" s="18"/>
      <c r="BS617" s="18"/>
      <c r="BT617" s="18"/>
      <c r="BU617" s="18"/>
      <c r="BV617" s="18"/>
      <c r="BW617" s="18"/>
      <c r="BX617" s="18"/>
      <c r="BY617" s="18"/>
      <c r="BZ617" s="18"/>
      <c r="CA617" s="18"/>
    </row>
    <row r="618" spans="1:79" s="487" customFormat="1" x14ac:dyDescent="0.25">
      <c r="A618" s="312">
        <v>605</v>
      </c>
      <c r="B618" s="365" t="s">
        <v>1954</v>
      </c>
      <c r="C618" s="314" t="s">
        <v>1944</v>
      </c>
      <c r="D618" s="315" t="s">
        <v>1945</v>
      </c>
      <c r="E618" s="367"/>
      <c r="F618" s="314" t="s">
        <v>33</v>
      </c>
      <c r="G618" s="317">
        <v>31619.26</v>
      </c>
      <c r="H618" s="333"/>
      <c r="I618" s="318"/>
      <c r="J618" s="109" t="s">
        <v>2076</v>
      </c>
      <c r="K618" s="35"/>
      <c r="L618" s="35"/>
      <c r="M618" s="112"/>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8"/>
      <c r="BA618" s="18"/>
      <c r="BB618" s="18"/>
      <c r="BC618" s="18"/>
      <c r="BD618" s="18"/>
      <c r="BE618" s="18"/>
      <c r="BF618" s="18"/>
      <c r="BG618" s="18"/>
      <c r="BH618" s="18"/>
      <c r="BI618" s="18"/>
      <c r="BJ618" s="18"/>
      <c r="BK618" s="18"/>
      <c r="BL618" s="18"/>
      <c r="BM618" s="18"/>
      <c r="BN618" s="18"/>
      <c r="BO618" s="18"/>
      <c r="BP618" s="18"/>
      <c r="BQ618" s="18"/>
      <c r="BR618" s="18"/>
      <c r="BS618" s="18"/>
      <c r="BT618" s="18"/>
      <c r="BU618" s="18"/>
      <c r="BV618" s="18"/>
      <c r="BW618" s="18"/>
      <c r="BX618" s="18"/>
      <c r="BY618" s="18"/>
      <c r="BZ618" s="18"/>
      <c r="CA618" s="18"/>
    </row>
    <row r="619" spans="1:79" s="487" customFormat="1" x14ac:dyDescent="0.25">
      <c r="A619" s="312">
        <v>606</v>
      </c>
      <c r="B619" s="345" t="s">
        <v>2045</v>
      </c>
      <c r="C619" s="312" t="s">
        <v>2044</v>
      </c>
      <c r="D619" s="326" t="s">
        <v>2043</v>
      </c>
      <c r="E619" s="336"/>
      <c r="F619" s="312" t="s">
        <v>1939</v>
      </c>
      <c r="G619" s="317">
        <v>44452.54</v>
      </c>
      <c r="H619" s="368"/>
      <c r="I619" s="318"/>
      <c r="J619" s="109" t="s">
        <v>2076</v>
      </c>
      <c r="K619" s="35"/>
      <c r="L619" s="35"/>
      <c r="M619" s="112"/>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8"/>
      <c r="BA619" s="18"/>
      <c r="BB619" s="18"/>
      <c r="BC619" s="18"/>
      <c r="BD619" s="18"/>
      <c r="BE619" s="18"/>
      <c r="BF619" s="18"/>
      <c r="BG619" s="18"/>
      <c r="BH619" s="18"/>
      <c r="BI619" s="18"/>
      <c r="BJ619" s="18"/>
      <c r="BK619" s="18"/>
      <c r="BL619" s="18"/>
      <c r="BM619" s="18"/>
      <c r="BN619" s="18"/>
      <c r="BO619" s="18"/>
      <c r="BP619" s="18"/>
      <c r="BQ619" s="18"/>
      <c r="BR619" s="18"/>
      <c r="BS619" s="18"/>
      <c r="BT619" s="18"/>
      <c r="BU619" s="18"/>
      <c r="BV619" s="18"/>
      <c r="BW619" s="18"/>
      <c r="BX619" s="18"/>
      <c r="BY619" s="18"/>
      <c r="BZ619" s="18"/>
      <c r="CA619" s="18"/>
    </row>
    <row r="620" spans="1:79" s="487" customFormat="1" x14ac:dyDescent="0.25">
      <c r="A620" s="312">
        <v>607</v>
      </c>
      <c r="B620" s="345" t="s">
        <v>1975</v>
      </c>
      <c r="C620" s="312" t="s">
        <v>1974</v>
      </c>
      <c r="D620" s="326" t="s">
        <v>1973</v>
      </c>
      <c r="E620" s="336"/>
      <c r="F620" s="312" t="s">
        <v>1939</v>
      </c>
      <c r="G620" s="317">
        <v>27873.55</v>
      </c>
      <c r="H620" s="368"/>
      <c r="I620" s="318"/>
      <c r="J620" s="109" t="s">
        <v>2076</v>
      </c>
      <c r="K620" s="35"/>
      <c r="L620" s="35"/>
      <c r="M620" s="112"/>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8"/>
      <c r="BA620" s="18"/>
      <c r="BB620" s="18"/>
      <c r="BC620" s="18"/>
      <c r="BD620" s="18"/>
      <c r="BE620" s="18"/>
      <c r="BF620" s="18"/>
      <c r="BG620" s="18"/>
      <c r="BH620" s="18"/>
      <c r="BI620" s="18"/>
      <c r="BJ620" s="18"/>
      <c r="BK620" s="18"/>
      <c r="BL620" s="18"/>
      <c r="BM620" s="18"/>
      <c r="BN620" s="18"/>
      <c r="BO620" s="18"/>
      <c r="BP620" s="18"/>
      <c r="BQ620" s="18"/>
      <c r="BR620" s="18"/>
      <c r="BS620" s="18"/>
      <c r="BT620" s="18"/>
      <c r="BU620" s="18"/>
      <c r="BV620" s="18"/>
      <c r="BW620" s="18"/>
      <c r="BX620" s="18"/>
      <c r="BY620" s="18"/>
      <c r="BZ620" s="18"/>
      <c r="CA620" s="18"/>
    </row>
    <row r="621" spans="1:79" s="487" customFormat="1" ht="22.5" x14ac:dyDescent="0.25">
      <c r="A621" s="312">
        <v>608</v>
      </c>
      <c r="B621" s="322" t="s">
        <v>1958</v>
      </c>
      <c r="C621" s="312" t="s">
        <v>1940</v>
      </c>
      <c r="D621" s="326" t="s">
        <v>1941</v>
      </c>
      <c r="E621" s="336"/>
      <c r="F621" s="312" t="s">
        <v>1939</v>
      </c>
      <c r="G621" s="317">
        <v>18316.27</v>
      </c>
      <c r="H621" s="368"/>
      <c r="I621" s="318"/>
      <c r="J621" s="109" t="s">
        <v>2076</v>
      </c>
      <c r="K621" s="35"/>
      <c r="L621" s="35"/>
      <c r="M621" s="112"/>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8"/>
      <c r="BA621" s="18"/>
      <c r="BB621" s="18"/>
      <c r="BC621" s="18"/>
      <c r="BD621" s="18"/>
      <c r="BE621" s="18"/>
      <c r="BF621" s="18"/>
      <c r="BG621" s="18"/>
      <c r="BH621" s="18"/>
      <c r="BI621" s="18"/>
      <c r="BJ621" s="18"/>
      <c r="BK621" s="18"/>
      <c r="BL621" s="18"/>
      <c r="BM621" s="18"/>
      <c r="BN621" s="18"/>
      <c r="BO621" s="18"/>
      <c r="BP621" s="18"/>
      <c r="BQ621" s="18"/>
      <c r="BR621" s="18"/>
      <c r="BS621" s="18"/>
      <c r="BT621" s="18"/>
      <c r="BU621" s="18"/>
      <c r="BV621" s="18"/>
      <c r="BW621" s="18"/>
      <c r="BX621" s="18"/>
      <c r="BY621" s="18"/>
      <c r="BZ621" s="18"/>
      <c r="CA621" s="18"/>
    </row>
    <row r="622" spans="1:79" s="487" customFormat="1" x14ac:dyDescent="0.25">
      <c r="A622" s="312">
        <v>609</v>
      </c>
      <c r="B622" s="322" t="s">
        <v>1957</v>
      </c>
      <c r="C622" s="312" t="s">
        <v>1950</v>
      </c>
      <c r="D622" s="326" t="s">
        <v>1949</v>
      </c>
      <c r="E622" s="336"/>
      <c r="F622" s="312" t="s">
        <v>1939</v>
      </c>
      <c r="G622" s="317">
        <v>46167.85</v>
      </c>
      <c r="H622" s="368"/>
      <c r="I622" s="318"/>
      <c r="J622" s="109" t="s">
        <v>2076</v>
      </c>
      <c r="K622" s="35"/>
      <c r="L622" s="35"/>
      <c r="M622" s="112"/>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8"/>
      <c r="BA622" s="18"/>
      <c r="BB622" s="18"/>
      <c r="BC622" s="18"/>
      <c r="BD622" s="18"/>
      <c r="BE622" s="18"/>
      <c r="BF622" s="18"/>
      <c r="BG622" s="18"/>
      <c r="BH622" s="18"/>
      <c r="BI622" s="18"/>
      <c r="BJ622" s="18"/>
      <c r="BK622" s="18"/>
      <c r="BL622" s="18"/>
      <c r="BM622" s="18"/>
      <c r="BN622" s="18"/>
      <c r="BO622" s="18"/>
      <c r="BP622" s="18"/>
      <c r="BQ622" s="18"/>
      <c r="BR622" s="18"/>
      <c r="BS622" s="18"/>
      <c r="BT622" s="18"/>
      <c r="BU622" s="18"/>
      <c r="BV622" s="18"/>
      <c r="BW622" s="18"/>
      <c r="BX622" s="18"/>
      <c r="BY622" s="18"/>
      <c r="BZ622" s="18"/>
      <c r="CA622" s="18"/>
    </row>
    <row r="623" spans="1:79" s="492" customFormat="1" x14ac:dyDescent="0.25">
      <c r="A623" s="312">
        <v>610</v>
      </c>
      <c r="B623" s="322" t="s">
        <v>1956</v>
      </c>
      <c r="C623" s="322" t="s">
        <v>1942</v>
      </c>
      <c r="D623" s="352" t="s">
        <v>1943</v>
      </c>
      <c r="E623" s="336"/>
      <c r="F623" s="361" t="s">
        <v>1939</v>
      </c>
      <c r="G623" s="317">
        <v>26880.080000000002</v>
      </c>
      <c r="H623" s="369"/>
      <c r="I623" s="318"/>
      <c r="J623" s="109" t="s">
        <v>2076</v>
      </c>
      <c r="K623" s="35"/>
      <c r="L623" s="35"/>
      <c r="M623" s="112"/>
      <c r="N623" s="140"/>
      <c r="O623" s="140"/>
      <c r="P623" s="140"/>
      <c r="Q623" s="140"/>
      <c r="R623" s="140"/>
      <c r="S623" s="140"/>
      <c r="T623" s="140"/>
      <c r="U623" s="140"/>
      <c r="V623" s="140"/>
      <c r="W623" s="140"/>
      <c r="X623" s="140"/>
      <c r="Y623" s="140"/>
      <c r="Z623" s="140"/>
      <c r="AA623" s="140"/>
      <c r="AB623" s="140"/>
      <c r="AC623" s="140"/>
      <c r="AD623" s="140"/>
      <c r="AE623" s="140"/>
      <c r="AF623" s="140"/>
      <c r="AG623" s="140"/>
      <c r="AH623" s="140"/>
      <c r="AI623" s="140"/>
      <c r="AJ623" s="140"/>
      <c r="AK623" s="140"/>
      <c r="AL623" s="140"/>
      <c r="AM623" s="140"/>
      <c r="AN623" s="140"/>
      <c r="AO623" s="140"/>
      <c r="AP623" s="140"/>
      <c r="AQ623" s="140"/>
      <c r="AR623" s="140"/>
      <c r="AS623" s="140"/>
      <c r="AT623" s="140"/>
      <c r="AU623" s="140"/>
      <c r="AV623" s="140"/>
      <c r="AW623" s="140"/>
      <c r="AX623" s="140"/>
      <c r="AY623" s="140"/>
      <c r="AZ623" s="140"/>
      <c r="BA623" s="140"/>
      <c r="BB623" s="140"/>
      <c r="BC623" s="140"/>
      <c r="BD623" s="140"/>
      <c r="BE623" s="140"/>
      <c r="BF623" s="140"/>
      <c r="BG623" s="140"/>
      <c r="BH623" s="140"/>
      <c r="BI623" s="140"/>
      <c r="BJ623" s="140"/>
      <c r="BK623" s="140"/>
      <c r="BL623" s="140"/>
      <c r="BM623" s="140"/>
      <c r="BN623" s="140"/>
      <c r="BO623" s="140"/>
      <c r="BP623" s="140"/>
      <c r="BQ623" s="140"/>
      <c r="BR623" s="140"/>
      <c r="BS623" s="140"/>
      <c r="BT623" s="140"/>
      <c r="BU623" s="140"/>
      <c r="BV623" s="140"/>
      <c r="BW623" s="140"/>
      <c r="BX623" s="140"/>
      <c r="BY623" s="140"/>
      <c r="BZ623" s="140"/>
      <c r="CA623" s="140"/>
    </row>
    <row r="624" spans="1:79" s="492" customFormat="1" x14ac:dyDescent="0.25">
      <c r="A624" s="312">
        <v>611</v>
      </c>
      <c r="B624" s="322" t="s">
        <v>1995</v>
      </c>
      <c r="C624" s="322" t="s">
        <v>1993</v>
      </c>
      <c r="D624" s="352" t="s">
        <v>1994</v>
      </c>
      <c r="E624" s="336"/>
      <c r="F624" s="361" t="s">
        <v>1939</v>
      </c>
      <c r="G624" s="317">
        <v>44572.39</v>
      </c>
      <c r="H624" s="369"/>
      <c r="I624" s="318"/>
      <c r="J624" s="109" t="s">
        <v>2076</v>
      </c>
      <c r="K624" s="35"/>
      <c r="L624" s="35"/>
      <c r="M624" s="112"/>
      <c r="N624" s="140"/>
      <c r="O624" s="140"/>
      <c r="P624" s="140"/>
      <c r="Q624" s="140"/>
      <c r="R624" s="140"/>
      <c r="S624" s="140"/>
      <c r="T624" s="140"/>
      <c r="U624" s="140"/>
      <c r="V624" s="140"/>
      <c r="W624" s="140"/>
      <c r="X624" s="140"/>
      <c r="Y624" s="140"/>
      <c r="Z624" s="140"/>
      <c r="AA624" s="140"/>
      <c r="AB624" s="140"/>
      <c r="AC624" s="140"/>
      <c r="AD624" s="140"/>
      <c r="AE624" s="140"/>
      <c r="AF624" s="140"/>
      <c r="AG624" s="140"/>
      <c r="AH624" s="140"/>
      <c r="AI624" s="140"/>
      <c r="AJ624" s="140"/>
      <c r="AK624" s="140"/>
      <c r="AL624" s="140"/>
      <c r="AM624" s="140"/>
      <c r="AN624" s="140"/>
      <c r="AO624" s="140"/>
      <c r="AP624" s="140"/>
      <c r="AQ624" s="140"/>
      <c r="AR624" s="140"/>
      <c r="AS624" s="140"/>
      <c r="AT624" s="140"/>
      <c r="AU624" s="140"/>
      <c r="AV624" s="140"/>
      <c r="AW624" s="140"/>
      <c r="AX624" s="140"/>
      <c r="AY624" s="140"/>
      <c r="AZ624" s="140"/>
      <c r="BA624" s="140"/>
      <c r="BB624" s="140"/>
      <c r="BC624" s="140"/>
      <c r="BD624" s="140"/>
      <c r="BE624" s="140"/>
      <c r="BF624" s="140"/>
      <c r="BG624" s="140"/>
      <c r="BH624" s="140"/>
      <c r="BI624" s="140"/>
      <c r="BJ624" s="140"/>
      <c r="BK624" s="140"/>
      <c r="BL624" s="140"/>
      <c r="BM624" s="140"/>
      <c r="BN624" s="140"/>
      <c r="BO624" s="140"/>
      <c r="BP624" s="140"/>
      <c r="BQ624" s="140"/>
      <c r="BR624" s="140"/>
      <c r="BS624" s="140"/>
      <c r="BT624" s="140"/>
      <c r="BU624" s="140"/>
      <c r="BV624" s="140"/>
      <c r="BW624" s="140"/>
      <c r="BX624" s="140"/>
      <c r="BY624" s="140"/>
      <c r="BZ624" s="140"/>
      <c r="CA624" s="140"/>
    </row>
    <row r="625" spans="1:79" s="487" customFormat="1" ht="22.5" customHeight="1" x14ac:dyDescent="0.25">
      <c r="A625" s="312">
        <v>612</v>
      </c>
      <c r="B625" s="322" t="s">
        <v>1962</v>
      </c>
      <c r="C625" s="322" t="s">
        <v>1961</v>
      </c>
      <c r="D625" s="352" t="s">
        <v>1960</v>
      </c>
      <c r="E625" s="366"/>
      <c r="F625" s="361" t="s">
        <v>27</v>
      </c>
      <c r="G625" s="317">
        <v>1073764.02</v>
      </c>
      <c r="H625" s="368"/>
      <c r="I625" s="318"/>
      <c r="J625" s="109" t="s">
        <v>2076</v>
      </c>
      <c r="K625" s="35"/>
      <c r="L625" s="35"/>
      <c r="M625" s="112"/>
      <c r="N625" s="18"/>
      <c r="O625" s="92"/>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8"/>
      <c r="BA625" s="18"/>
      <c r="BB625" s="18"/>
      <c r="BC625" s="18"/>
      <c r="BD625" s="18"/>
      <c r="BE625" s="18"/>
      <c r="BF625" s="18"/>
      <c r="BG625" s="18"/>
      <c r="BH625" s="18"/>
      <c r="BI625" s="18"/>
      <c r="BJ625" s="18"/>
      <c r="BK625" s="18"/>
      <c r="BL625" s="18"/>
      <c r="BM625" s="18"/>
      <c r="BN625" s="18"/>
      <c r="BO625" s="18"/>
      <c r="BP625" s="18"/>
      <c r="BQ625" s="18"/>
      <c r="BR625" s="18"/>
      <c r="BS625" s="18"/>
      <c r="BT625" s="18"/>
      <c r="BU625" s="18"/>
      <c r="BV625" s="18"/>
      <c r="BW625" s="18"/>
      <c r="BX625" s="18"/>
      <c r="BY625" s="18"/>
      <c r="BZ625" s="18"/>
      <c r="CA625" s="18"/>
    </row>
    <row r="626" spans="1:79" s="487" customFormat="1" ht="22.5" customHeight="1" x14ac:dyDescent="0.25">
      <c r="A626" s="312">
        <v>613</v>
      </c>
      <c r="B626" s="345" t="s">
        <v>2042</v>
      </c>
      <c r="C626" s="312" t="s">
        <v>2041</v>
      </c>
      <c r="D626" s="326" t="s">
        <v>2040</v>
      </c>
      <c r="E626" s="367"/>
      <c r="F626" s="314" t="s">
        <v>27</v>
      </c>
      <c r="G626" s="317">
        <v>235953.97</v>
      </c>
      <c r="H626" s="370"/>
      <c r="I626" s="318"/>
      <c r="J626" s="109" t="s">
        <v>2076</v>
      </c>
      <c r="K626" s="35"/>
      <c r="L626" s="35"/>
      <c r="M626" s="112"/>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8"/>
      <c r="BA626" s="18"/>
      <c r="BB626" s="18"/>
      <c r="BC626" s="18"/>
      <c r="BD626" s="18"/>
      <c r="BE626" s="18"/>
      <c r="BF626" s="18"/>
      <c r="BG626" s="18"/>
      <c r="BH626" s="18"/>
      <c r="BI626" s="18"/>
      <c r="BJ626" s="18"/>
      <c r="BK626" s="18"/>
      <c r="BL626" s="18"/>
      <c r="BM626" s="18"/>
      <c r="BN626" s="18"/>
      <c r="BO626" s="18"/>
      <c r="BP626" s="18"/>
      <c r="BQ626" s="18"/>
      <c r="BR626" s="18"/>
      <c r="BS626" s="18"/>
      <c r="BT626" s="18"/>
      <c r="BU626" s="18"/>
      <c r="BV626" s="18"/>
      <c r="BW626" s="18"/>
      <c r="BX626" s="18"/>
      <c r="BY626" s="18"/>
      <c r="BZ626" s="18"/>
      <c r="CA626" s="18"/>
    </row>
    <row r="627" spans="1:79" s="487" customFormat="1" x14ac:dyDescent="0.25">
      <c r="A627" s="312">
        <v>614</v>
      </c>
      <c r="B627" s="345" t="s">
        <v>2036</v>
      </c>
      <c r="C627" s="312" t="s">
        <v>2035</v>
      </c>
      <c r="D627" s="326" t="s">
        <v>2034</v>
      </c>
      <c r="E627" s="367"/>
      <c r="F627" s="314" t="s">
        <v>27</v>
      </c>
      <c r="G627" s="317">
        <v>336455.91</v>
      </c>
      <c r="H627" s="370"/>
      <c r="I627" s="318"/>
      <c r="J627" s="109" t="s">
        <v>2076</v>
      </c>
      <c r="K627" s="35"/>
      <c r="L627" s="35"/>
      <c r="M627" s="112"/>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8"/>
      <c r="BA627" s="18"/>
      <c r="BB627" s="18"/>
      <c r="BC627" s="18"/>
      <c r="BD627" s="18"/>
      <c r="BE627" s="18"/>
      <c r="BF627" s="18"/>
      <c r="BG627" s="18"/>
      <c r="BH627" s="18"/>
      <c r="BI627" s="18"/>
      <c r="BJ627" s="18"/>
      <c r="BK627" s="18"/>
      <c r="BL627" s="18"/>
      <c r="BM627" s="18"/>
      <c r="BN627" s="18"/>
      <c r="BO627" s="18"/>
      <c r="BP627" s="18"/>
      <c r="BQ627" s="18"/>
      <c r="BR627" s="18"/>
      <c r="BS627" s="18"/>
      <c r="BT627" s="18"/>
      <c r="BU627" s="18"/>
      <c r="BV627" s="18"/>
      <c r="BW627" s="18"/>
      <c r="BX627" s="18"/>
      <c r="BY627" s="18"/>
      <c r="BZ627" s="18"/>
      <c r="CA627" s="18"/>
    </row>
    <row r="628" spans="1:79" s="487" customFormat="1" ht="22.5" x14ac:dyDescent="0.25">
      <c r="A628" s="312">
        <v>615</v>
      </c>
      <c r="B628" s="345" t="s">
        <v>2033</v>
      </c>
      <c r="C628" s="312" t="s">
        <v>940</v>
      </c>
      <c r="D628" s="326" t="s">
        <v>2072</v>
      </c>
      <c r="E628" s="367"/>
      <c r="F628" s="314" t="s">
        <v>27</v>
      </c>
      <c r="G628" s="317">
        <v>312876.17</v>
      </c>
      <c r="H628" s="370"/>
      <c r="I628" s="318"/>
      <c r="J628" s="109" t="s">
        <v>2076</v>
      </c>
      <c r="K628" s="35"/>
      <c r="L628" s="35"/>
      <c r="M628" s="112"/>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8"/>
      <c r="BA628" s="18"/>
      <c r="BB628" s="18"/>
      <c r="BC628" s="18"/>
      <c r="BD628" s="18"/>
      <c r="BE628" s="18"/>
      <c r="BF628" s="18"/>
      <c r="BG628" s="18"/>
      <c r="BH628" s="18"/>
      <c r="BI628" s="18"/>
      <c r="BJ628" s="18"/>
      <c r="BK628" s="18"/>
      <c r="BL628" s="18"/>
      <c r="BM628" s="18"/>
      <c r="BN628" s="18"/>
      <c r="BO628" s="18"/>
      <c r="BP628" s="18"/>
      <c r="BQ628" s="18"/>
      <c r="BR628" s="18"/>
      <c r="BS628" s="18"/>
      <c r="BT628" s="18"/>
      <c r="BU628" s="18"/>
      <c r="BV628" s="18"/>
      <c r="BW628" s="18"/>
      <c r="BX628" s="18"/>
      <c r="BY628" s="18"/>
      <c r="BZ628" s="18"/>
      <c r="CA628" s="18"/>
    </row>
    <row r="629" spans="1:79" s="487" customFormat="1" x14ac:dyDescent="0.25">
      <c r="A629" s="312">
        <v>616</v>
      </c>
      <c r="B629" s="345" t="s">
        <v>2021</v>
      </c>
      <c r="C629" s="312" t="s">
        <v>2019</v>
      </c>
      <c r="D629" s="326" t="s">
        <v>2020</v>
      </c>
      <c r="E629" s="367"/>
      <c r="F629" s="314" t="s">
        <v>27</v>
      </c>
      <c r="G629" s="317">
        <v>192689.59</v>
      </c>
      <c r="H629" s="370"/>
      <c r="I629" s="318"/>
      <c r="J629" s="109" t="s">
        <v>2076</v>
      </c>
      <c r="K629" s="35"/>
      <c r="L629" s="35"/>
      <c r="M629" s="112"/>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8"/>
      <c r="BA629" s="18"/>
      <c r="BB629" s="18"/>
      <c r="BC629" s="18"/>
      <c r="BD629" s="18"/>
      <c r="BE629" s="18"/>
      <c r="BF629" s="18"/>
      <c r="BG629" s="18"/>
      <c r="BH629" s="18"/>
      <c r="BI629" s="18"/>
      <c r="BJ629" s="18"/>
      <c r="BK629" s="18"/>
      <c r="BL629" s="18"/>
      <c r="BM629" s="18"/>
      <c r="BN629" s="18"/>
      <c r="BO629" s="18"/>
      <c r="BP629" s="18"/>
      <c r="BQ629" s="18"/>
      <c r="BR629" s="18"/>
      <c r="BS629" s="18"/>
      <c r="BT629" s="18"/>
      <c r="BU629" s="18"/>
      <c r="BV629" s="18"/>
      <c r="BW629" s="18"/>
      <c r="BX629" s="18"/>
      <c r="BY629" s="18"/>
      <c r="BZ629" s="18"/>
      <c r="CA629" s="18"/>
    </row>
    <row r="630" spans="1:79" s="487" customFormat="1" x14ac:dyDescent="0.25">
      <c r="A630" s="312">
        <v>617</v>
      </c>
      <c r="B630" s="345" t="s">
        <v>1998</v>
      </c>
      <c r="C630" s="312" t="s">
        <v>1997</v>
      </c>
      <c r="D630" s="326" t="s">
        <v>2073</v>
      </c>
      <c r="E630" s="367"/>
      <c r="F630" s="314" t="s">
        <v>27</v>
      </c>
      <c r="G630" s="317">
        <v>132885.79</v>
      </c>
      <c r="H630" s="370"/>
      <c r="I630" s="318"/>
      <c r="J630" s="109" t="s">
        <v>2076</v>
      </c>
      <c r="K630" s="35"/>
      <c r="L630" s="35"/>
      <c r="M630" s="112"/>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8"/>
      <c r="BA630" s="18"/>
      <c r="BB630" s="18"/>
      <c r="BC630" s="18"/>
      <c r="BD630" s="18"/>
      <c r="BE630" s="18"/>
      <c r="BF630" s="18"/>
      <c r="BG630" s="18"/>
      <c r="BH630" s="18"/>
      <c r="BI630" s="18"/>
      <c r="BJ630" s="18"/>
      <c r="BK630" s="18"/>
      <c r="BL630" s="18"/>
      <c r="BM630" s="18"/>
      <c r="BN630" s="18"/>
      <c r="BO630" s="18"/>
      <c r="BP630" s="18"/>
      <c r="BQ630" s="18"/>
      <c r="BR630" s="18"/>
      <c r="BS630" s="18"/>
      <c r="BT630" s="18"/>
      <c r="BU630" s="18"/>
      <c r="BV630" s="18"/>
      <c r="BW630" s="18"/>
      <c r="BX630" s="18"/>
      <c r="BY630" s="18"/>
      <c r="BZ630" s="18"/>
      <c r="CA630" s="18"/>
    </row>
    <row r="631" spans="1:79" s="487" customFormat="1" ht="22.5" x14ac:dyDescent="0.25">
      <c r="A631" s="312">
        <v>618</v>
      </c>
      <c r="B631" s="345" t="s">
        <v>2018</v>
      </c>
      <c r="C631" s="312" t="s">
        <v>2017</v>
      </c>
      <c r="D631" s="326" t="s">
        <v>2074</v>
      </c>
      <c r="E631" s="367"/>
      <c r="F631" s="314" t="s">
        <v>27</v>
      </c>
      <c r="G631" s="317">
        <v>326622.49</v>
      </c>
      <c r="H631" s="370"/>
      <c r="I631" s="318"/>
      <c r="J631" s="109" t="s">
        <v>2076</v>
      </c>
      <c r="K631" s="35"/>
      <c r="L631" s="35"/>
      <c r="M631" s="112"/>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8"/>
      <c r="BA631" s="18"/>
      <c r="BB631" s="18"/>
      <c r="BC631" s="18"/>
      <c r="BD631" s="18"/>
      <c r="BE631" s="18"/>
      <c r="BF631" s="18"/>
      <c r="BG631" s="18"/>
      <c r="BH631" s="18"/>
      <c r="BI631" s="18"/>
      <c r="BJ631" s="18"/>
      <c r="BK631" s="18"/>
      <c r="BL631" s="18"/>
      <c r="BM631" s="18"/>
      <c r="BN631" s="18"/>
      <c r="BO631" s="18"/>
      <c r="BP631" s="18"/>
      <c r="BQ631" s="18"/>
      <c r="BR631" s="18"/>
      <c r="BS631" s="18"/>
      <c r="BT631" s="18"/>
      <c r="BU631" s="18"/>
      <c r="BV631" s="18"/>
      <c r="BW631" s="18"/>
      <c r="BX631" s="18"/>
      <c r="BY631" s="18"/>
      <c r="BZ631" s="18"/>
      <c r="CA631" s="18"/>
    </row>
    <row r="632" spans="1:79" s="487" customFormat="1" x14ac:dyDescent="0.25">
      <c r="A632" s="312">
        <v>619</v>
      </c>
      <c r="B632" s="345" t="s">
        <v>2027</v>
      </c>
      <c r="C632" s="312" t="s">
        <v>2025</v>
      </c>
      <c r="D632" s="326" t="s">
        <v>2026</v>
      </c>
      <c r="E632" s="367"/>
      <c r="F632" s="314" t="s">
        <v>27</v>
      </c>
      <c r="G632" s="317">
        <v>261905.42</v>
      </c>
      <c r="H632" s="370"/>
      <c r="I632" s="318"/>
      <c r="J632" s="109" t="s">
        <v>2076</v>
      </c>
      <c r="K632" s="35"/>
      <c r="L632" s="35"/>
      <c r="M632" s="112"/>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8"/>
      <c r="BA632" s="18"/>
      <c r="BB632" s="18"/>
      <c r="BC632" s="18"/>
      <c r="BD632" s="18"/>
      <c r="BE632" s="18"/>
      <c r="BF632" s="18"/>
      <c r="BG632" s="18"/>
      <c r="BH632" s="18"/>
      <c r="BI632" s="18"/>
      <c r="BJ632" s="18"/>
      <c r="BK632" s="18"/>
      <c r="BL632" s="18"/>
      <c r="BM632" s="18"/>
      <c r="BN632" s="18"/>
      <c r="BO632" s="18"/>
      <c r="BP632" s="18"/>
      <c r="BQ632" s="18"/>
      <c r="BR632" s="18"/>
      <c r="BS632" s="18"/>
      <c r="BT632" s="18"/>
      <c r="BU632" s="18"/>
      <c r="BV632" s="18"/>
      <c r="BW632" s="18"/>
      <c r="BX632" s="18"/>
      <c r="BY632" s="18"/>
      <c r="BZ632" s="18"/>
      <c r="CA632" s="18"/>
    </row>
    <row r="633" spans="1:79" s="487" customFormat="1" x14ac:dyDescent="0.25">
      <c r="A633" s="312">
        <v>620</v>
      </c>
      <c r="B633" s="345" t="s">
        <v>2052</v>
      </c>
      <c r="C633" s="312" t="s">
        <v>2051</v>
      </c>
      <c r="D633" s="326" t="s">
        <v>2050</v>
      </c>
      <c r="E633" s="367"/>
      <c r="F633" s="314" t="s">
        <v>27</v>
      </c>
      <c r="G633" s="317">
        <v>75174.41</v>
      </c>
      <c r="H633" s="370"/>
      <c r="I633" s="318"/>
      <c r="J633" s="109" t="s">
        <v>2076</v>
      </c>
      <c r="K633" s="35"/>
      <c r="L633" s="35"/>
      <c r="M633" s="112"/>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8"/>
      <c r="BA633" s="18"/>
      <c r="BB633" s="18"/>
      <c r="BC633" s="18"/>
      <c r="BD633" s="18"/>
      <c r="BE633" s="18"/>
      <c r="BF633" s="18"/>
      <c r="BG633" s="18"/>
      <c r="BH633" s="18"/>
      <c r="BI633" s="18"/>
      <c r="BJ633" s="18"/>
      <c r="BK633" s="18"/>
      <c r="BL633" s="18"/>
      <c r="BM633" s="18"/>
      <c r="BN633" s="18"/>
      <c r="BO633" s="18"/>
      <c r="BP633" s="18"/>
      <c r="BQ633" s="18"/>
      <c r="BR633" s="18"/>
      <c r="BS633" s="18"/>
      <c r="BT633" s="18"/>
      <c r="BU633" s="18"/>
      <c r="BV633" s="18"/>
      <c r="BW633" s="18"/>
      <c r="BX633" s="18"/>
      <c r="BY633" s="18"/>
      <c r="BZ633" s="18"/>
      <c r="CA633" s="18"/>
    </row>
    <row r="634" spans="1:79" s="492" customFormat="1" x14ac:dyDescent="0.25">
      <c r="A634" s="312">
        <v>621</v>
      </c>
      <c r="B634" s="322" t="s">
        <v>1968</v>
      </c>
      <c r="C634" s="322" t="s">
        <v>1966</v>
      </c>
      <c r="D634" s="352" t="s">
        <v>1967</v>
      </c>
      <c r="E634" s="336"/>
      <c r="F634" s="324" t="s">
        <v>27</v>
      </c>
      <c r="G634" s="317">
        <v>455946.98</v>
      </c>
      <c r="H634" s="334"/>
      <c r="I634" s="318"/>
      <c r="J634" s="109" t="s">
        <v>2076</v>
      </c>
      <c r="K634" s="35"/>
      <c r="L634" s="35"/>
      <c r="M634" s="112"/>
      <c r="N634" s="140"/>
      <c r="O634" s="140"/>
      <c r="P634" s="140"/>
      <c r="Q634" s="140"/>
      <c r="R634" s="140"/>
      <c r="S634" s="140"/>
      <c r="T634" s="140"/>
      <c r="U634" s="140"/>
      <c r="V634" s="140"/>
      <c r="W634" s="140"/>
      <c r="X634" s="140"/>
      <c r="Y634" s="140"/>
      <c r="Z634" s="140"/>
      <c r="AA634" s="140"/>
      <c r="AB634" s="140"/>
      <c r="AC634" s="140"/>
      <c r="AD634" s="140"/>
      <c r="AE634" s="140"/>
      <c r="AF634" s="140"/>
      <c r="AG634" s="140"/>
      <c r="AH634" s="140"/>
      <c r="AI634" s="140"/>
      <c r="AJ634" s="140"/>
      <c r="AK634" s="140"/>
      <c r="AL634" s="140"/>
      <c r="AM634" s="140"/>
      <c r="AN634" s="140"/>
      <c r="AO634" s="140"/>
      <c r="AP634" s="140"/>
      <c r="AQ634" s="140"/>
      <c r="AR634" s="140"/>
      <c r="AS634" s="140"/>
      <c r="AT634" s="140"/>
      <c r="AU634" s="140"/>
      <c r="AV634" s="140"/>
      <c r="AW634" s="140"/>
      <c r="AX634" s="140"/>
      <c r="AY634" s="140"/>
      <c r="AZ634" s="140"/>
      <c r="BA634" s="140"/>
      <c r="BB634" s="140"/>
      <c r="BC634" s="140"/>
      <c r="BD634" s="140"/>
      <c r="BE634" s="140"/>
      <c r="BF634" s="140"/>
      <c r="BG634" s="140"/>
      <c r="BH634" s="140"/>
      <c r="BI634" s="140"/>
      <c r="BJ634" s="140"/>
      <c r="BK634" s="140"/>
      <c r="BL634" s="140"/>
      <c r="BM634" s="140"/>
      <c r="BN634" s="140"/>
      <c r="BO634" s="140"/>
      <c r="BP634" s="140"/>
      <c r="BQ634" s="140"/>
      <c r="BR634" s="140"/>
      <c r="BS634" s="140"/>
      <c r="BT634" s="140"/>
      <c r="BU634" s="140"/>
      <c r="BV634" s="140"/>
      <c r="BW634" s="140"/>
      <c r="BX634" s="140"/>
      <c r="BY634" s="140"/>
      <c r="BZ634" s="140"/>
      <c r="CA634" s="140"/>
    </row>
    <row r="635" spans="1:79" s="492" customFormat="1" ht="15" customHeight="1" x14ac:dyDescent="0.25">
      <c r="A635" s="312">
        <v>622</v>
      </c>
      <c r="B635" s="322" t="s">
        <v>2029</v>
      </c>
      <c r="C635" s="322" t="s">
        <v>489</v>
      </c>
      <c r="D635" s="352" t="s">
        <v>2028</v>
      </c>
      <c r="E635" s="336"/>
      <c r="F635" s="324" t="s">
        <v>27</v>
      </c>
      <c r="G635" s="317">
        <v>74072.23</v>
      </c>
      <c r="H635" s="334"/>
      <c r="I635" s="318"/>
      <c r="J635" s="109" t="s">
        <v>2076</v>
      </c>
      <c r="K635" s="35"/>
      <c r="L635" s="35"/>
      <c r="M635" s="112"/>
      <c r="N635" s="140"/>
      <c r="O635" s="140"/>
      <c r="P635" s="140"/>
      <c r="Q635" s="140"/>
      <c r="R635" s="140"/>
      <c r="S635" s="140"/>
      <c r="T635" s="140"/>
      <c r="U635" s="140"/>
      <c r="V635" s="140"/>
      <c r="W635" s="140"/>
      <c r="X635" s="140"/>
      <c r="Y635" s="140"/>
      <c r="Z635" s="140"/>
      <c r="AA635" s="140"/>
      <c r="AB635" s="140"/>
      <c r="AC635" s="140"/>
      <c r="AD635" s="140"/>
      <c r="AE635" s="140"/>
      <c r="AF635" s="140"/>
      <c r="AG635" s="140"/>
      <c r="AH635" s="140"/>
      <c r="AI635" s="140"/>
      <c r="AJ635" s="140"/>
      <c r="AK635" s="140"/>
      <c r="AL635" s="140"/>
      <c r="AM635" s="140"/>
      <c r="AN635" s="140"/>
      <c r="AO635" s="140"/>
      <c r="AP635" s="140"/>
      <c r="AQ635" s="140"/>
      <c r="AR635" s="140"/>
      <c r="AS635" s="140"/>
      <c r="AT635" s="140"/>
      <c r="AU635" s="140"/>
      <c r="AV635" s="140"/>
      <c r="AW635" s="140"/>
      <c r="AX635" s="140"/>
      <c r="AY635" s="140"/>
      <c r="AZ635" s="140"/>
      <c r="BA635" s="140"/>
      <c r="BB635" s="140"/>
      <c r="BC635" s="140"/>
      <c r="BD635" s="140"/>
      <c r="BE635" s="140"/>
      <c r="BF635" s="140"/>
      <c r="BG635" s="140"/>
      <c r="BH635" s="140"/>
      <c r="BI635" s="140"/>
      <c r="BJ635" s="140"/>
      <c r="BK635" s="140"/>
      <c r="BL635" s="140"/>
      <c r="BM635" s="140"/>
      <c r="BN635" s="140"/>
      <c r="BO635" s="140"/>
      <c r="BP635" s="140"/>
      <c r="BQ635" s="140"/>
      <c r="BR635" s="140"/>
      <c r="BS635" s="140"/>
      <c r="BT635" s="140"/>
      <c r="BU635" s="140"/>
      <c r="BV635" s="140"/>
      <c r="BW635" s="140"/>
      <c r="BX635" s="140"/>
      <c r="BY635" s="140"/>
      <c r="BZ635" s="140"/>
      <c r="CA635" s="140"/>
    </row>
    <row r="636" spans="1:79" s="492" customFormat="1" x14ac:dyDescent="0.25">
      <c r="A636" s="312">
        <v>623</v>
      </c>
      <c r="B636" s="322" t="s">
        <v>2048</v>
      </c>
      <c r="C636" s="322" t="s">
        <v>2046</v>
      </c>
      <c r="D636" s="352" t="s">
        <v>2047</v>
      </c>
      <c r="E636" s="336"/>
      <c r="F636" s="324" t="s">
        <v>27</v>
      </c>
      <c r="G636" s="317">
        <v>697985.51</v>
      </c>
      <c r="H636" s="334"/>
      <c r="I636" s="318"/>
      <c r="J636" s="109" t="s">
        <v>2076</v>
      </c>
      <c r="K636" s="35"/>
      <c r="L636" s="35"/>
      <c r="M636" s="112"/>
      <c r="N636" s="140"/>
      <c r="O636" s="140"/>
      <c r="P636" s="140"/>
      <c r="Q636" s="140"/>
      <c r="R636" s="140"/>
      <c r="S636" s="140"/>
      <c r="T636" s="140"/>
      <c r="U636" s="140"/>
      <c r="V636" s="140"/>
      <c r="W636" s="140"/>
      <c r="X636" s="140"/>
      <c r="Y636" s="140"/>
      <c r="Z636" s="140"/>
      <c r="AA636" s="140"/>
      <c r="AB636" s="140"/>
      <c r="AC636" s="140"/>
      <c r="AD636" s="140"/>
      <c r="AE636" s="140"/>
      <c r="AF636" s="140"/>
      <c r="AG636" s="140"/>
      <c r="AH636" s="140"/>
      <c r="AI636" s="140"/>
      <c r="AJ636" s="140"/>
      <c r="AK636" s="140"/>
      <c r="AL636" s="140"/>
      <c r="AM636" s="140"/>
      <c r="AN636" s="140"/>
      <c r="AO636" s="140"/>
      <c r="AP636" s="140"/>
      <c r="AQ636" s="140"/>
      <c r="AR636" s="140"/>
      <c r="AS636" s="140"/>
      <c r="AT636" s="140"/>
      <c r="AU636" s="140"/>
      <c r="AV636" s="140"/>
      <c r="AW636" s="140"/>
      <c r="AX636" s="140"/>
      <c r="AY636" s="140"/>
      <c r="AZ636" s="140"/>
      <c r="BA636" s="140"/>
      <c r="BB636" s="140"/>
      <c r="BC636" s="140"/>
      <c r="BD636" s="140"/>
      <c r="BE636" s="140"/>
      <c r="BF636" s="140"/>
      <c r="BG636" s="140"/>
      <c r="BH636" s="140"/>
      <c r="BI636" s="140"/>
      <c r="BJ636" s="140"/>
      <c r="BK636" s="140"/>
      <c r="BL636" s="140"/>
      <c r="BM636" s="140"/>
      <c r="BN636" s="140"/>
      <c r="BO636" s="140"/>
      <c r="BP636" s="140"/>
      <c r="BQ636" s="140"/>
      <c r="BR636" s="140"/>
      <c r="BS636" s="140"/>
      <c r="BT636" s="140"/>
      <c r="BU636" s="140"/>
      <c r="BV636" s="140"/>
      <c r="BW636" s="140"/>
      <c r="BX636" s="140"/>
      <c r="BY636" s="140"/>
      <c r="BZ636" s="140"/>
      <c r="CA636" s="140"/>
    </row>
    <row r="637" spans="1:79" s="487" customFormat="1" ht="16.5" customHeight="1" x14ac:dyDescent="0.25">
      <c r="A637" s="312">
        <v>624</v>
      </c>
      <c r="B637" s="345" t="s">
        <v>2055</v>
      </c>
      <c r="C637" s="312" t="s">
        <v>2053</v>
      </c>
      <c r="D637" s="326" t="s">
        <v>2054</v>
      </c>
      <c r="E637" s="367"/>
      <c r="F637" s="314" t="s">
        <v>27</v>
      </c>
      <c r="G637" s="317">
        <v>417503.9</v>
      </c>
      <c r="H637" s="370"/>
      <c r="I637" s="318"/>
      <c r="J637" s="109" t="s">
        <v>2076</v>
      </c>
      <c r="K637" s="35"/>
      <c r="L637" s="35"/>
      <c r="M637" s="112"/>
      <c r="N637" s="18"/>
      <c r="O637" s="18"/>
      <c r="P637" s="135"/>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8"/>
      <c r="BA637" s="18"/>
      <c r="BB637" s="18"/>
      <c r="BC637" s="18"/>
      <c r="BD637" s="18"/>
      <c r="BE637" s="18"/>
      <c r="BF637" s="18"/>
      <c r="BG637" s="18"/>
      <c r="BH637" s="18"/>
      <c r="BI637" s="18"/>
      <c r="BJ637" s="18"/>
      <c r="BK637" s="18"/>
      <c r="BL637" s="18"/>
      <c r="BM637" s="18"/>
      <c r="BN637" s="18"/>
      <c r="BO637" s="18"/>
      <c r="BP637" s="18"/>
      <c r="BQ637" s="18"/>
      <c r="BR637" s="18"/>
      <c r="BS637" s="18"/>
      <c r="BT637" s="18"/>
      <c r="BU637" s="18"/>
      <c r="BV637" s="18"/>
      <c r="BW637" s="18"/>
      <c r="BX637" s="18"/>
      <c r="BY637" s="18"/>
      <c r="BZ637" s="18"/>
      <c r="CA637" s="18"/>
    </row>
    <row r="638" spans="1:79" s="487" customFormat="1" ht="18" customHeight="1" x14ac:dyDescent="0.25">
      <c r="A638" s="312">
        <v>625</v>
      </c>
      <c r="B638" s="345" t="s">
        <v>2058</v>
      </c>
      <c r="C638" s="312" t="s">
        <v>2056</v>
      </c>
      <c r="D638" s="361" t="s">
        <v>2057</v>
      </c>
      <c r="E638" s="367"/>
      <c r="F638" s="314" t="s">
        <v>27</v>
      </c>
      <c r="G638" s="317">
        <v>301430.69</v>
      </c>
      <c r="H638" s="370"/>
      <c r="I638" s="318"/>
      <c r="J638" s="109" t="s">
        <v>2076</v>
      </c>
      <c r="K638" s="35"/>
      <c r="L638" s="35"/>
      <c r="M638" s="112"/>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8"/>
      <c r="BA638" s="18"/>
      <c r="BB638" s="18"/>
      <c r="BC638" s="18"/>
      <c r="BD638" s="18"/>
      <c r="BE638" s="18"/>
      <c r="BF638" s="18"/>
      <c r="BG638" s="18"/>
      <c r="BH638" s="18"/>
      <c r="BI638" s="18"/>
      <c r="BJ638" s="18"/>
      <c r="BK638" s="18"/>
      <c r="BL638" s="18"/>
      <c r="BM638" s="18"/>
      <c r="BN638" s="18"/>
      <c r="BO638" s="18"/>
      <c r="BP638" s="18"/>
      <c r="BQ638" s="18"/>
      <c r="BR638" s="18"/>
      <c r="BS638" s="18"/>
      <c r="BT638" s="18"/>
      <c r="BU638" s="18"/>
      <c r="BV638" s="18"/>
      <c r="BW638" s="18"/>
      <c r="BX638" s="18"/>
      <c r="BY638" s="18"/>
      <c r="BZ638" s="18"/>
      <c r="CA638" s="18"/>
    </row>
    <row r="639" spans="1:79" s="487" customFormat="1" x14ac:dyDescent="0.25">
      <c r="A639" s="312">
        <v>626</v>
      </c>
      <c r="B639" s="365" t="s">
        <v>2088</v>
      </c>
      <c r="C639" s="365" t="s">
        <v>2087</v>
      </c>
      <c r="D639" s="371" t="s">
        <v>2086</v>
      </c>
      <c r="E639" s="367"/>
      <c r="F639" s="324" t="s">
        <v>33</v>
      </c>
      <c r="G639" s="317">
        <v>47122.76</v>
      </c>
      <c r="H639" s="334"/>
      <c r="I639" s="318"/>
      <c r="J639" s="109" t="s">
        <v>2190</v>
      </c>
      <c r="K639" s="112"/>
      <c r="L639" s="112"/>
      <c r="M639" s="112"/>
      <c r="N639" s="18"/>
      <c r="O639" s="140"/>
      <c r="P639" s="140"/>
      <c r="Q639" s="140"/>
      <c r="R639" s="140"/>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8"/>
      <c r="BA639" s="18"/>
      <c r="BB639" s="18"/>
      <c r="BC639" s="18"/>
      <c r="BD639" s="18"/>
      <c r="BE639" s="18"/>
      <c r="BF639" s="18"/>
      <c r="BG639" s="18"/>
      <c r="BH639" s="18"/>
      <c r="BI639" s="18"/>
      <c r="BJ639" s="18"/>
      <c r="BK639" s="18"/>
      <c r="BL639" s="18"/>
      <c r="BM639" s="18"/>
      <c r="BN639" s="18"/>
      <c r="BO639" s="18"/>
      <c r="BP639" s="18"/>
      <c r="BQ639" s="18"/>
      <c r="BR639" s="18"/>
      <c r="BS639" s="18"/>
      <c r="BT639" s="18"/>
      <c r="BU639" s="18"/>
      <c r="BV639" s="18"/>
      <c r="BW639" s="18"/>
      <c r="BX639" s="18"/>
      <c r="BY639" s="18"/>
      <c r="BZ639" s="18"/>
      <c r="CA639" s="18"/>
    </row>
    <row r="640" spans="1:79" s="487" customFormat="1" ht="15" customHeight="1" x14ac:dyDescent="0.25">
      <c r="A640" s="312">
        <v>627</v>
      </c>
      <c r="B640" s="365" t="s">
        <v>2085</v>
      </c>
      <c r="C640" s="365" t="s">
        <v>2084</v>
      </c>
      <c r="D640" s="371" t="s">
        <v>2083</v>
      </c>
      <c r="E640" s="367"/>
      <c r="F640" s="324" t="s">
        <v>33</v>
      </c>
      <c r="G640" s="317">
        <v>40142.949999999997</v>
      </c>
      <c r="H640" s="334"/>
      <c r="I640" s="318"/>
      <c r="J640" s="109" t="s">
        <v>2190</v>
      </c>
      <c r="K640" s="112"/>
      <c r="L640" s="112"/>
      <c r="M640" s="112"/>
      <c r="N640" s="18"/>
      <c r="O640" s="140"/>
      <c r="P640" s="140"/>
      <c r="Q640" s="140"/>
      <c r="R640" s="140"/>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8"/>
      <c r="BA640" s="18"/>
      <c r="BB640" s="18"/>
      <c r="BC640" s="18"/>
      <c r="BD640" s="18"/>
      <c r="BE640" s="18"/>
      <c r="BF640" s="18"/>
      <c r="BG640" s="18"/>
      <c r="BH640" s="18"/>
      <c r="BI640" s="18"/>
      <c r="BJ640" s="18"/>
      <c r="BK640" s="18"/>
      <c r="BL640" s="18"/>
      <c r="BM640" s="18"/>
      <c r="BN640" s="18"/>
      <c r="BO640" s="18"/>
      <c r="BP640" s="18"/>
      <c r="BQ640" s="18"/>
      <c r="BR640" s="18"/>
      <c r="BS640" s="18"/>
      <c r="BT640" s="18"/>
      <c r="BU640" s="18"/>
      <c r="BV640" s="18"/>
      <c r="BW640" s="18"/>
      <c r="BX640" s="18"/>
      <c r="BY640" s="18"/>
      <c r="BZ640" s="18"/>
      <c r="CA640" s="18"/>
    </row>
    <row r="641" spans="1:79" s="492" customFormat="1" ht="18" customHeight="1" x14ac:dyDescent="0.25">
      <c r="A641" s="312">
        <v>628</v>
      </c>
      <c r="B641" s="365" t="s">
        <v>2091</v>
      </c>
      <c r="C641" s="365" t="s">
        <v>2090</v>
      </c>
      <c r="D641" s="371" t="s">
        <v>2089</v>
      </c>
      <c r="E641" s="367"/>
      <c r="F641" s="324" t="s">
        <v>33</v>
      </c>
      <c r="G641" s="317">
        <v>134667</v>
      </c>
      <c r="H641" s="333"/>
      <c r="I641" s="318"/>
      <c r="J641" s="109" t="s">
        <v>2190</v>
      </c>
      <c r="K641" s="112"/>
      <c r="L641" s="112"/>
      <c r="M641" s="112"/>
      <c r="N641" s="155"/>
      <c r="O641" s="18"/>
      <c r="P641" s="18"/>
      <c r="Q641" s="18"/>
      <c r="R641" s="18"/>
      <c r="S641" s="155"/>
      <c r="T641" s="155"/>
      <c r="U641" s="155"/>
      <c r="V641" s="155"/>
      <c r="W641" s="155"/>
      <c r="X641" s="155"/>
      <c r="Y641" s="155"/>
      <c r="Z641" s="155"/>
      <c r="AA641" s="155"/>
      <c r="AB641" s="155"/>
      <c r="AC641" s="155"/>
      <c r="AD641" s="155"/>
      <c r="AE641" s="155"/>
      <c r="AF641" s="155"/>
      <c r="AG641" s="155"/>
      <c r="AH641" s="155"/>
      <c r="AI641" s="155"/>
      <c r="AJ641" s="155"/>
      <c r="AK641" s="155"/>
      <c r="AL641" s="155"/>
      <c r="AM641" s="155"/>
      <c r="AN641" s="155"/>
      <c r="AO641" s="155"/>
      <c r="AP641" s="155"/>
      <c r="AQ641" s="155"/>
      <c r="AR641" s="155"/>
      <c r="AS641" s="155"/>
      <c r="AT641" s="155"/>
      <c r="AU641" s="155"/>
      <c r="AV641" s="155"/>
      <c r="AW641" s="155"/>
      <c r="AX641" s="155"/>
      <c r="AY641" s="155"/>
      <c r="AZ641" s="155"/>
      <c r="BA641" s="155"/>
      <c r="BB641" s="155"/>
      <c r="BC641" s="155"/>
      <c r="BD641" s="155"/>
      <c r="BE641" s="155"/>
      <c r="BF641" s="155"/>
      <c r="BG641" s="155"/>
      <c r="BH641" s="155"/>
      <c r="BI641" s="155"/>
      <c r="BJ641" s="155"/>
      <c r="BK641" s="155"/>
      <c r="BL641" s="155"/>
      <c r="BM641" s="155"/>
      <c r="BN641" s="155"/>
      <c r="BO641" s="155"/>
      <c r="BP641" s="155"/>
      <c r="BQ641" s="155"/>
      <c r="BR641" s="155"/>
      <c r="BS641" s="155"/>
      <c r="BT641" s="155"/>
      <c r="BU641" s="155"/>
      <c r="BV641" s="155"/>
      <c r="BW641" s="155"/>
      <c r="BX641" s="155"/>
      <c r="BY641" s="155"/>
      <c r="BZ641" s="155"/>
      <c r="CA641" s="155"/>
    </row>
    <row r="642" spans="1:79" s="492" customFormat="1" ht="12.75" customHeight="1" x14ac:dyDescent="0.25">
      <c r="A642" s="312">
        <v>629</v>
      </c>
      <c r="B642" s="313" t="s">
        <v>2125</v>
      </c>
      <c r="C642" s="314" t="s">
        <v>617</v>
      </c>
      <c r="D642" s="352" t="s">
        <v>2144</v>
      </c>
      <c r="E642" s="336"/>
      <c r="F642" s="324" t="s">
        <v>1939</v>
      </c>
      <c r="G642" s="372">
        <v>20212.12</v>
      </c>
      <c r="H642" s="334"/>
      <c r="I642" s="373"/>
      <c r="J642" s="109" t="s">
        <v>2190</v>
      </c>
      <c r="K642" s="112"/>
      <c r="L642" s="112"/>
      <c r="M642" s="112"/>
      <c r="N642" s="140"/>
      <c r="O642" s="157"/>
      <c r="P642" s="140"/>
      <c r="Q642" s="140"/>
      <c r="R642" s="140"/>
      <c r="S642" s="140"/>
      <c r="T642" s="140"/>
      <c r="U642" s="140"/>
      <c r="V642" s="140"/>
      <c r="W642" s="140"/>
      <c r="X642" s="140"/>
      <c r="Y642" s="140"/>
      <c r="Z642" s="140"/>
      <c r="AA642" s="140"/>
      <c r="AB642" s="140"/>
      <c r="AC642" s="140"/>
      <c r="AD642" s="140"/>
      <c r="AE642" s="140"/>
      <c r="AF642" s="140"/>
      <c r="AG642" s="140"/>
      <c r="AH642" s="140"/>
      <c r="AI642" s="140"/>
      <c r="AJ642" s="140"/>
      <c r="AK642" s="140"/>
      <c r="AL642" s="140"/>
      <c r="AM642" s="140"/>
      <c r="AN642" s="140"/>
      <c r="AO642" s="140"/>
      <c r="AP642" s="140"/>
      <c r="AQ642" s="140"/>
      <c r="AR642" s="140"/>
      <c r="AS642" s="140"/>
      <c r="AT642" s="140"/>
      <c r="AU642" s="140"/>
      <c r="AV642" s="140"/>
      <c r="AW642" s="140"/>
      <c r="AX642" s="140"/>
      <c r="AY642" s="140"/>
      <c r="AZ642" s="140"/>
      <c r="BA642" s="140"/>
      <c r="BB642" s="140"/>
      <c r="BC642" s="140"/>
      <c r="BD642" s="140"/>
      <c r="BE642" s="140"/>
      <c r="BF642" s="140"/>
      <c r="BG642" s="140"/>
      <c r="BH642" s="140"/>
      <c r="BI642" s="140"/>
      <c r="BJ642" s="140"/>
      <c r="BK642" s="140"/>
      <c r="BL642" s="140"/>
      <c r="BM642" s="140"/>
      <c r="BN642" s="140"/>
      <c r="BO642" s="140"/>
      <c r="BP642" s="140"/>
      <c r="BQ642" s="140"/>
      <c r="BR642" s="140"/>
      <c r="BS642" s="140"/>
      <c r="BT642" s="140"/>
      <c r="BU642" s="140"/>
      <c r="BV642" s="140"/>
      <c r="BW642" s="140"/>
      <c r="BX642" s="140"/>
      <c r="BY642" s="140"/>
      <c r="BZ642" s="140"/>
      <c r="CA642" s="140"/>
    </row>
    <row r="643" spans="1:79" s="492" customFormat="1" ht="22.5" x14ac:dyDescent="0.25">
      <c r="A643" s="312">
        <v>630</v>
      </c>
      <c r="B643" s="325" t="s">
        <v>2121</v>
      </c>
      <c r="C643" s="312" t="s">
        <v>2103</v>
      </c>
      <c r="D643" s="352" t="s">
        <v>2141</v>
      </c>
      <c r="E643" s="336"/>
      <c r="F643" s="361" t="s">
        <v>1939</v>
      </c>
      <c r="G643" s="372">
        <v>19163.080000000002</v>
      </c>
      <c r="H643" s="369"/>
      <c r="I643" s="373"/>
      <c r="J643" s="109" t="s">
        <v>2190</v>
      </c>
      <c r="K643" s="112"/>
      <c r="L643" s="112"/>
      <c r="M643" s="112"/>
      <c r="N643" s="140"/>
      <c r="O643" s="140"/>
      <c r="P643" s="140"/>
      <c r="Q643" s="140"/>
      <c r="R643" s="140"/>
      <c r="S643" s="140"/>
      <c r="T643" s="140"/>
      <c r="U643" s="140"/>
      <c r="V643" s="140"/>
      <c r="W643" s="140"/>
      <c r="X643" s="140"/>
      <c r="Y643" s="140"/>
      <c r="Z643" s="140"/>
      <c r="AA643" s="140"/>
      <c r="AB643" s="140"/>
      <c r="AC643" s="140"/>
      <c r="AD643" s="140"/>
      <c r="AE643" s="140"/>
      <c r="AF643" s="140"/>
      <c r="AG643" s="140"/>
      <c r="AH643" s="140"/>
      <c r="AI643" s="140"/>
      <c r="AJ643" s="140"/>
      <c r="AK643" s="140"/>
      <c r="AL643" s="140"/>
      <c r="AM643" s="140"/>
      <c r="AN643" s="140"/>
      <c r="AO643" s="140"/>
      <c r="AP643" s="140"/>
      <c r="AQ643" s="140"/>
      <c r="AR643" s="140"/>
      <c r="AS643" s="140"/>
      <c r="AT643" s="140"/>
      <c r="AU643" s="140"/>
      <c r="AV643" s="140"/>
      <c r="AW643" s="140"/>
      <c r="AX643" s="140"/>
      <c r="AY643" s="140"/>
      <c r="AZ643" s="140"/>
      <c r="BA643" s="140"/>
      <c r="BB643" s="140"/>
      <c r="BC643" s="140"/>
      <c r="BD643" s="140"/>
      <c r="BE643" s="140"/>
      <c r="BF643" s="140"/>
      <c r="BG643" s="140"/>
      <c r="BH643" s="140"/>
      <c r="BI643" s="140"/>
      <c r="BJ643" s="140"/>
      <c r="BK643" s="140"/>
      <c r="BL643" s="140"/>
      <c r="BM643" s="140"/>
      <c r="BN643" s="140"/>
      <c r="BO643" s="140"/>
      <c r="BP643" s="140"/>
      <c r="BQ643" s="140"/>
      <c r="BR643" s="140"/>
      <c r="BS643" s="140"/>
      <c r="BT643" s="140"/>
      <c r="BU643" s="140"/>
      <c r="BV643" s="140"/>
      <c r="BW643" s="140"/>
      <c r="BX643" s="140"/>
      <c r="BY643" s="140"/>
      <c r="BZ643" s="140"/>
      <c r="CA643" s="140"/>
    </row>
    <row r="644" spans="1:79" s="487" customFormat="1" ht="13.5" customHeight="1" x14ac:dyDescent="0.25">
      <c r="A644" s="312">
        <v>631</v>
      </c>
      <c r="B644" s="313" t="s">
        <v>2114</v>
      </c>
      <c r="C644" s="314" t="s">
        <v>336</v>
      </c>
      <c r="D644" s="352" t="s">
        <v>2184</v>
      </c>
      <c r="E644" s="336"/>
      <c r="F644" s="324" t="s">
        <v>1939</v>
      </c>
      <c r="G644" s="372">
        <v>41119.160000000003</v>
      </c>
      <c r="H644" s="334"/>
      <c r="I644" s="373"/>
      <c r="J644" s="109" t="s">
        <v>2190</v>
      </c>
      <c r="K644" s="112"/>
      <c r="L644" s="112"/>
      <c r="M644" s="112"/>
      <c r="N644" s="18"/>
      <c r="O644" s="156"/>
      <c r="P644" s="155"/>
      <c r="Q644" s="155"/>
      <c r="R644" s="155"/>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8"/>
      <c r="BA644" s="18"/>
      <c r="BB644" s="18"/>
      <c r="BC644" s="18"/>
      <c r="BD644" s="18"/>
      <c r="BE644" s="18"/>
      <c r="BF644" s="18"/>
      <c r="BG644" s="18"/>
      <c r="BH644" s="18"/>
      <c r="BI644" s="18"/>
      <c r="BJ644" s="18"/>
      <c r="BK644" s="18"/>
      <c r="BL644" s="18"/>
      <c r="BM644" s="18"/>
      <c r="BN644" s="18"/>
      <c r="BO644" s="18"/>
      <c r="BP644" s="18"/>
      <c r="BQ644" s="18"/>
      <c r="BR644" s="18"/>
      <c r="BS644" s="18"/>
      <c r="BT644" s="18"/>
      <c r="BU644" s="18"/>
      <c r="BV644" s="18"/>
      <c r="BW644" s="18"/>
      <c r="BX644" s="18"/>
      <c r="BY644" s="18"/>
      <c r="BZ644" s="18"/>
      <c r="CA644" s="18"/>
    </row>
    <row r="645" spans="1:79" s="492" customFormat="1" x14ac:dyDescent="0.25">
      <c r="A645" s="312">
        <v>632</v>
      </c>
      <c r="B645" s="313" t="s">
        <v>2126</v>
      </c>
      <c r="C645" s="314" t="s">
        <v>2107</v>
      </c>
      <c r="D645" s="352" t="s">
        <v>2145</v>
      </c>
      <c r="E645" s="336"/>
      <c r="F645" s="324" t="s">
        <v>1939</v>
      </c>
      <c r="G645" s="372">
        <v>19265.04</v>
      </c>
      <c r="H645" s="334"/>
      <c r="I645" s="373"/>
      <c r="J645" s="109" t="s">
        <v>2190</v>
      </c>
      <c r="K645" s="112"/>
      <c r="L645" s="112"/>
      <c r="M645" s="112"/>
      <c r="N645" s="140"/>
      <c r="O645" s="140"/>
      <c r="P645" s="140"/>
      <c r="Q645" s="140"/>
      <c r="R645" s="140"/>
      <c r="S645" s="140"/>
      <c r="T645" s="140"/>
      <c r="U645" s="140"/>
      <c r="V645" s="140"/>
      <c r="W645" s="140"/>
      <c r="X645" s="140"/>
      <c r="Y645" s="140"/>
      <c r="Z645" s="140"/>
      <c r="AA645" s="140"/>
      <c r="AB645" s="140"/>
      <c r="AC645" s="140"/>
      <c r="AD645" s="140"/>
      <c r="AE645" s="140"/>
      <c r="AF645" s="140"/>
      <c r="AG645" s="140"/>
      <c r="AH645" s="140"/>
      <c r="AI645" s="140"/>
      <c r="AJ645" s="140"/>
      <c r="AK645" s="140"/>
      <c r="AL645" s="140"/>
      <c r="AM645" s="140"/>
      <c r="AN645" s="140"/>
      <c r="AO645" s="140"/>
      <c r="AP645" s="140"/>
      <c r="AQ645" s="140"/>
      <c r="AR645" s="140"/>
      <c r="AS645" s="140"/>
      <c r="AT645" s="140"/>
      <c r="AU645" s="140"/>
      <c r="AV645" s="140"/>
      <c r="AW645" s="140"/>
      <c r="AX645" s="140"/>
      <c r="AY645" s="140"/>
      <c r="AZ645" s="140"/>
      <c r="BA645" s="140"/>
      <c r="BB645" s="140"/>
      <c r="BC645" s="140"/>
      <c r="BD645" s="140"/>
      <c r="BE645" s="140"/>
      <c r="BF645" s="140"/>
      <c r="BG645" s="140"/>
      <c r="BH645" s="140"/>
      <c r="BI645" s="140"/>
      <c r="BJ645" s="140"/>
      <c r="BK645" s="140"/>
      <c r="BL645" s="140"/>
      <c r="BM645" s="140"/>
      <c r="BN645" s="140"/>
      <c r="BO645" s="140"/>
      <c r="BP645" s="140"/>
      <c r="BQ645" s="140"/>
      <c r="BR645" s="140"/>
      <c r="BS645" s="140"/>
      <c r="BT645" s="140"/>
      <c r="BU645" s="140"/>
      <c r="BV645" s="140"/>
      <c r="BW645" s="140"/>
      <c r="BX645" s="140"/>
      <c r="BY645" s="140"/>
      <c r="BZ645" s="140"/>
      <c r="CA645" s="140"/>
    </row>
    <row r="646" spans="1:79" s="492" customFormat="1" ht="14.25" customHeight="1" x14ac:dyDescent="0.25">
      <c r="A646" s="312">
        <v>633</v>
      </c>
      <c r="B646" s="365" t="s">
        <v>2082</v>
      </c>
      <c r="C646" s="322" t="s">
        <v>2080</v>
      </c>
      <c r="D646" s="352" t="s">
        <v>2081</v>
      </c>
      <c r="E646" s="367"/>
      <c r="F646" s="312" t="s">
        <v>1939</v>
      </c>
      <c r="G646" s="317">
        <v>56432.4</v>
      </c>
      <c r="H646" s="333"/>
      <c r="I646" s="318"/>
      <c r="J646" s="109" t="s">
        <v>2190</v>
      </c>
      <c r="K646" s="112"/>
      <c r="L646" s="112"/>
      <c r="M646" s="112"/>
      <c r="N646" s="140"/>
      <c r="O646" s="18"/>
      <c r="P646" s="18"/>
      <c r="Q646" s="18"/>
      <c r="R646" s="18"/>
      <c r="S646" s="140"/>
      <c r="T646" s="140"/>
      <c r="U646" s="140"/>
      <c r="V646" s="140"/>
      <c r="W646" s="140"/>
      <c r="X646" s="140"/>
      <c r="Y646" s="140"/>
      <c r="Z646" s="140"/>
      <c r="AA646" s="140"/>
      <c r="AB646" s="140"/>
      <c r="AC646" s="140"/>
      <c r="AD646" s="140"/>
      <c r="AE646" s="140"/>
      <c r="AF646" s="140"/>
      <c r="AG646" s="140"/>
      <c r="AH646" s="140"/>
      <c r="AI646" s="140"/>
      <c r="AJ646" s="140"/>
      <c r="AK646" s="140"/>
      <c r="AL646" s="140"/>
      <c r="AM646" s="140"/>
      <c r="AN646" s="140"/>
      <c r="AO646" s="140"/>
      <c r="AP646" s="140"/>
      <c r="AQ646" s="140"/>
      <c r="AR646" s="140"/>
      <c r="AS646" s="140"/>
      <c r="AT646" s="140"/>
      <c r="AU646" s="140"/>
      <c r="AV646" s="140"/>
      <c r="AW646" s="140"/>
      <c r="AX646" s="140"/>
      <c r="AY646" s="140"/>
      <c r="AZ646" s="140"/>
      <c r="BA646" s="140"/>
      <c r="BB646" s="140"/>
      <c r="BC646" s="140"/>
      <c r="BD646" s="140"/>
      <c r="BE646" s="140"/>
      <c r="BF646" s="140"/>
      <c r="BG646" s="140"/>
      <c r="BH646" s="140"/>
      <c r="BI646" s="140"/>
      <c r="BJ646" s="140"/>
      <c r="BK646" s="140"/>
      <c r="BL646" s="140"/>
      <c r="BM646" s="140"/>
      <c r="BN646" s="140"/>
      <c r="BO646" s="140"/>
      <c r="BP646" s="140"/>
      <c r="BQ646" s="140"/>
      <c r="BR646" s="140"/>
      <c r="BS646" s="140"/>
      <c r="BT646" s="140"/>
      <c r="BU646" s="140"/>
      <c r="BV646" s="140"/>
      <c r="BW646" s="140"/>
      <c r="BX646" s="140"/>
      <c r="BY646" s="140"/>
      <c r="BZ646" s="140"/>
      <c r="CA646" s="140"/>
    </row>
    <row r="647" spans="1:79" s="492" customFormat="1" ht="22.5" x14ac:dyDescent="0.25">
      <c r="A647" s="312">
        <v>634</v>
      </c>
      <c r="B647" s="313" t="s">
        <v>2118</v>
      </c>
      <c r="C647" s="314" t="s">
        <v>2138</v>
      </c>
      <c r="D647" s="352" t="s">
        <v>2139</v>
      </c>
      <c r="E647" s="374"/>
      <c r="F647" s="324" t="s">
        <v>1939</v>
      </c>
      <c r="G647" s="372">
        <v>36840.019999999997</v>
      </c>
      <c r="H647" s="334"/>
      <c r="I647" s="373"/>
      <c r="J647" s="109" t="s">
        <v>2190</v>
      </c>
      <c r="K647" s="112"/>
      <c r="L647" s="112"/>
      <c r="M647" s="112"/>
      <c r="N647" s="140"/>
      <c r="O647" s="140"/>
      <c r="P647" s="140"/>
      <c r="Q647" s="140"/>
      <c r="R647" s="140"/>
      <c r="S647" s="140"/>
      <c r="T647" s="140"/>
      <c r="U647" s="140"/>
      <c r="V647" s="140"/>
      <c r="W647" s="140"/>
      <c r="X647" s="140"/>
      <c r="Y647" s="140"/>
      <c r="Z647" s="140"/>
      <c r="AA647" s="140"/>
      <c r="AB647" s="140"/>
      <c r="AC647" s="140"/>
      <c r="AD647" s="140"/>
      <c r="AE647" s="140"/>
      <c r="AF647" s="140"/>
      <c r="AG647" s="140"/>
      <c r="AH647" s="140"/>
      <c r="AI647" s="140"/>
      <c r="AJ647" s="140"/>
      <c r="AK647" s="140"/>
      <c r="AL647" s="140"/>
      <c r="AM647" s="140"/>
      <c r="AN647" s="140"/>
      <c r="AO647" s="140"/>
      <c r="AP647" s="140"/>
      <c r="AQ647" s="140"/>
      <c r="AR647" s="140"/>
      <c r="AS647" s="140"/>
      <c r="AT647" s="140"/>
      <c r="AU647" s="140"/>
      <c r="AV647" s="140"/>
      <c r="AW647" s="140"/>
      <c r="AX647" s="140"/>
      <c r="AY647" s="140"/>
      <c r="AZ647" s="140"/>
      <c r="BA647" s="140"/>
      <c r="BB647" s="140"/>
      <c r="BC647" s="140"/>
      <c r="BD647" s="140"/>
      <c r="BE647" s="140"/>
      <c r="BF647" s="140"/>
      <c r="BG647" s="140"/>
      <c r="BH647" s="140"/>
      <c r="BI647" s="140"/>
      <c r="BJ647" s="140"/>
      <c r="BK647" s="140"/>
      <c r="BL647" s="140"/>
      <c r="BM647" s="140"/>
      <c r="BN647" s="140"/>
      <c r="BO647" s="140"/>
      <c r="BP647" s="140"/>
      <c r="BQ647" s="140"/>
      <c r="BR647" s="140"/>
      <c r="BS647" s="140"/>
      <c r="BT647" s="140"/>
      <c r="BU647" s="140"/>
      <c r="BV647" s="140"/>
      <c r="BW647" s="140"/>
      <c r="BX647" s="140"/>
      <c r="BY647" s="140"/>
      <c r="BZ647" s="140"/>
      <c r="CA647" s="140"/>
    </row>
    <row r="648" spans="1:79" s="492" customFormat="1" x14ac:dyDescent="0.25">
      <c r="A648" s="312">
        <v>635</v>
      </c>
      <c r="B648" s="313" t="s">
        <v>2130</v>
      </c>
      <c r="C648" s="314" t="s">
        <v>2110</v>
      </c>
      <c r="D648" s="352" t="s">
        <v>2148</v>
      </c>
      <c r="E648" s="336"/>
      <c r="F648" s="324" t="s">
        <v>1939</v>
      </c>
      <c r="G648" s="372">
        <v>41749.26</v>
      </c>
      <c r="H648" s="334"/>
      <c r="I648" s="373"/>
      <c r="J648" s="109" t="s">
        <v>2190</v>
      </c>
      <c r="K648" s="112"/>
      <c r="L648" s="112"/>
      <c r="M648" s="112"/>
      <c r="N648" s="140"/>
      <c r="O648" s="140"/>
      <c r="P648" s="140"/>
      <c r="Q648" s="140"/>
      <c r="R648" s="140"/>
      <c r="S648" s="140"/>
      <c r="T648" s="140"/>
      <c r="U648" s="140"/>
      <c r="V648" s="140"/>
      <c r="W648" s="140"/>
      <c r="X648" s="140"/>
      <c r="Y648" s="140"/>
      <c r="Z648" s="140"/>
      <c r="AA648" s="140"/>
      <c r="AB648" s="140"/>
      <c r="AC648" s="140"/>
      <c r="AD648" s="140"/>
      <c r="AE648" s="140"/>
      <c r="AF648" s="140"/>
      <c r="AG648" s="140"/>
      <c r="AH648" s="140"/>
      <c r="AI648" s="140"/>
      <c r="AJ648" s="140"/>
      <c r="AK648" s="140"/>
      <c r="AL648" s="140"/>
      <c r="AM648" s="140"/>
      <c r="AN648" s="140"/>
      <c r="AO648" s="140"/>
      <c r="AP648" s="140"/>
      <c r="AQ648" s="140"/>
      <c r="AR648" s="140"/>
      <c r="AS648" s="140"/>
      <c r="AT648" s="140"/>
      <c r="AU648" s="140"/>
      <c r="AV648" s="140"/>
      <c r="AW648" s="140"/>
      <c r="AX648" s="140"/>
      <c r="AY648" s="140"/>
      <c r="AZ648" s="140"/>
      <c r="BA648" s="140"/>
      <c r="BB648" s="140"/>
      <c r="BC648" s="140"/>
      <c r="BD648" s="140"/>
      <c r="BE648" s="140"/>
      <c r="BF648" s="140"/>
      <c r="BG648" s="140"/>
      <c r="BH648" s="140"/>
      <c r="BI648" s="140"/>
      <c r="BJ648" s="140"/>
      <c r="BK648" s="140"/>
      <c r="BL648" s="140"/>
      <c r="BM648" s="140"/>
      <c r="BN648" s="140"/>
      <c r="BO648" s="140"/>
      <c r="BP648" s="140"/>
      <c r="BQ648" s="140"/>
      <c r="BR648" s="140"/>
      <c r="BS648" s="140"/>
      <c r="BT648" s="140"/>
      <c r="BU648" s="140"/>
      <c r="BV648" s="140"/>
      <c r="BW648" s="140"/>
      <c r="BX648" s="140"/>
      <c r="BY648" s="140"/>
      <c r="BZ648" s="140"/>
      <c r="CA648" s="140"/>
    </row>
    <row r="649" spans="1:79" s="492" customFormat="1" x14ac:dyDescent="0.25">
      <c r="A649" s="312">
        <v>636</v>
      </c>
      <c r="B649" s="313" t="s">
        <v>2120</v>
      </c>
      <c r="C649" s="314" t="s">
        <v>2102</v>
      </c>
      <c r="D649" s="371" t="s">
        <v>1443</v>
      </c>
      <c r="E649" s="367"/>
      <c r="F649" s="324" t="s">
        <v>1939</v>
      </c>
      <c r="G649" s="317">
        <v>38832.519999999997</v>
      </c>
      <c r="H649" s="334"/>
      <c r="I649" s="318"/>
      <c r="J649" s="109" t="s">
        <v>2190</v>
      </c>
      <c r="K649" s="112"/>
      <c r="L649" s="112"/>
      <c r="M649" s="112"/>
      <c r="N649" s="140"/>
      <c r="O649" s="140"/>
      <c r="P649" s="140"/>
      <c r="Q649" s="140"/>
      <c r="R649" s="140"/>
      <c r="S649" s="140"/>
      <c r="T649" s="140"/>
      <c r="U649" s="140"/>
      <c r="V649" s="140"/>
      <c r="W649" s="140"/>
      <c r="X649" s="140"/>
      <c r="Y649" s="140"/>
      <c r="Z649" s="140"/>
      <c r="AA649" s="140"/>
      <c r="AB649" s="140"/>
      <c r="AC649" s="140"/>
      <c r="AD649" s="140"/>
      <c r="AE649" s="140"/>
      <c r="AF649" s="140"/>
      <c r="AG649" s="140"/>
      <c r="AH649" s="140"/>
      <c r="AI649" s="140"/>
      <c r="AJ649" s="140"/>
      <c r="AK649" s="140"/>
      <c r="AL649" s="140"/>
      <c r="AM649" s="140"/>
      <c r="AN649" s="140"/>
      <c r="AO649" s="140"/>
      <c r="AP649" s="140"/>
      <c r="AQ649" s="140"/>
      <c r="AR649" s="140"/>
      <c r="AS649" s="140"/>
      <c r="AT649" s="140"/>
      <c r="AU649" s="140"/>
      <c r="AV649" s="140"/>
      <c r="AW649" s="140"/>
      <c r="AX649" s="140"/>
      <c r="AY649" s="140"/>
      <c r="AZ649" s="140"/>
      <c r="BA649" s="140"/>
      <c r="BB649" s="140"/>
      <c r="BC649" s="140"/>
      <c r="BD649" s="140"/>
      <c r="BE649" s="140"/>
      <c r="BF649" s="140"/>
      <c r="BG649" s="140"/>
      <c r="BH649" s="140"/>
      <c r="BI649" s="140"/>
      <c r="BJ649" s="140"/>
      <c r="BK649" s="140"/>
      <c r="BL649" s="140"/>
      <c r="BM649" s="140"/>
      <c r="BN649" s="140"/>
      <c r="BO649" s="140"/>
      <c r="BP649" s="140"/>
      <c r="BQ649" s="140"/>
      <c r="BR649" s="140"/>
      <c r="BS649" s="140"/>
      <c r="BT649" s="140"/>
      <c r="BU649" s="140"/>
      <c r="BV649" s="140"/>
      <c r="BW649" s="140"/>
      <c r="BX649" s="140"/>
      <c r="BY649" s="140"/>
      <c r="BZ649" s="140"/>
      <c r="CA649" s="140"/>
    </row>
    <row r="650" spans="1:79" s="487" customFormat="1" ht="13.5" customHeight="1" x14ac:dyDescent="0.25">
      <c r="A650" s="312">
        <v>637</v>
      </c>
      <c r="B650" s="313" t="s">
        <v>2133</v>
      </c>
      <c r="C650" s="314" t="s">
        <v>2112</v>
      </c>
      <c r="D650" s="371" t="s">
        <v>2150</v>
      </c>
      <c r="E650" s="367"/>
      <c r="F650" s="324" t="s">
        <v>1939</v>
      </c>
      <c r="G650" s="317">
        <v>52042.17</v>
      </c>
      <c r="H650" s="334"/>
      <c r="I650" s="318"/>
      <c r="J650" s="109" t="s">
        <v>2190</v>
      </c>
      <c r="K650" s="112"/>
      <c r="L650" s="112"/>
      <c r="M650" s="112"/>
      <c r="N650" s="18"/>
      <c r="O650" s="140"/>
      <c r="P650" s="140"/>
      <c r="Q650" s="140"/>
      <c r="R650" s="140"/>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8"/>
      <c r="BA650" s="18"/>
      <c r="BB650" s="18"/>
      <c r="BC650" s="18"/>
      <c r="BD650" s="18"/>
      <c r="BE650" s="18"/>
      <c r="BF650" s="18"/>
      <c r="BG650" s="18"/>
      <c r="BH650" s="18"/>
      <c r="BI650" s="18"/>
      <c r="BJ650" s="18"/>
      <c r="BK650" s="18"/>
      <c r="BL650" s="18"/>
      <c r="BM650" s="18"/>
      <c r="BN650" s="18"/>
      <c r="BO650" s="18"/>
      <c r="BP650" s="18"/>
      <c r="BQ650" s="18"/>
      <c r="BR650" s="18"/>
      <c r="BS650" s="18"/>
      <c r="BT650" s="18"/>
      <c r="BU650" s="18"/>
      <c r="BV650" s="18"/>
      <c r="BW650" s="18"/>
      <c r="BX650" s="18"/>
      <c r="BY650" s="18"/>
      <c r="BZ650" s="18"/>
      <c r="CA650" s="18"/>
    </row>
    <row r="651" spans="1:79" s="493" customFormat="1" x14ac:dyDescent="0.25">
      <c r="A651" s="312">
        <v>638</v>
      </c>
      <c r="B651" s="375" t="s">
        <v>2153</v>
      </c>
      <c r="C651" s="376" t="s">
        <v>2152</v>
      </c>
      <c r="D651" s="371" t="s">
        <v>2154</v>
      </c>
      <c r="E651" s="377"/>
      <c r="F651" s="378" t="s">
        <v>27</v>
      </c>
      <c r="G651" s="379">
        <v>106052.71</v>
      </c>
      <c r="H651" s="380"/>
      <c r="I651" s="318"/>
      <c r="J651" s="146" t="s">
        <v>2276</v>
      </c>
      <c r="K651" s="35"/>
      <c r="L651" s="35"/>
      <c r="M651" s="112"/>
      <c r="N651" s="182"/>
      <c r="O651" s="195"/>
      <c r="P651" s="195"/>
      <c r="Q651" s="195"/>
      <c r="R651" s="195"/>
      <c r="S651" s="182"/>
      <c r="T651" s="182"/>
      <c r="U651" s="182"/>
      <c r="V651" s="182"/>
      <c r="W651" s="182"/>
      <c r="X651" s="182"/>
      <c r="Y651" s="182"/>
      <c r="Z651" s="182"/>
      <c r="AA651" s="182"/>
      <c r="AB651" s="182"/>
      <c r="AC651" s="182"/>
      <c r="AD651" s="182"/>
      <c r="AE651" s="182"/>
      <c r="AF651" s="182"/>
      <c r="AG651" s="182"/>
      <c r="AH651" s="182"/>
      <c r="AI651" s="182"/>
      <c r="AJ651" s="182"/>
      <c r="AK651" s="182"/>
      <c r="AL651" s="182"/>
      <c r="AM651" s="182"/>
      <c r="AN651" s="182"/>
      <c r="AO651" s="182"/>
      <c r="AP651" s="182"/>
      <c r="AQ651" s="182"/>
      <c r="AR651" s="182"/>
      <c r="AS651" s="182"/>
      <c r="AT651" s="182"/>
      <c r="AU651" s="182"/>
      <c r="AV651" s="182"/>
      <c r="AW651" s="182"/>
      <c r="AX651" s="182"/>
      <c r="AY651" s="182"/>
      <c r="AZ651" s="182"/>
      <c r="BA651" s="182"/>
      <c r="BB651" s="182"/>
      <c r="BC651" s="182"/>
      <c r="BD651" s="182"/>
      <c r="BE651" s="182"/>
      <c r="BF651" s="182"/>
      <c r="BG651" s="182"/>
      <c r="BH651" s="182"/>
      <c r="BI651" s="182"/>
      <c r="BJ651" s="182"/>
      <c r="BK651" s="182"/>
      <c r="BL651" s="182"/>
      <c r="BM651" s="182"/>
      <c r="BN651" s="182"/>
      <c r="BO651" s="182"/>
      <c r="BP651" s="182"/>
      <c r="BQ651" s="182"/>
      <c r="BR651" s="182"/>
      <c r="BS651" s="182"/>
      <c r="BT651" s="182"/>
      <c r="BU651" s="182"/>
      <c r="BV651" s="182"/>
      <c r="BW651" s="182"/>
      <c r="BX651" s="182"/>
      <c r="BY651" s="182"/>
      <c r="BZ651" s="182"/>
      <c r="CA651" s="182"/>
    </row>
    <row r="652" spans="1:79" s="493" customFormat="1" x14ac:dyDescent="0.25">
      <c r="A652" s="312">
        <v>639</v>
      </c>
      <c r="B652" s="375" t="s">
        <v>1992</v>
      </c>
      <c r="C652" s="376" t="s">
        <v>1991</v>
      </c>
      <c r="D652" s="371" t="s">
        <v>1990</v>
      </c>
      <c r="E652" s="377"/>
      <c r="F652" s="378" t="s">
        <v>27</v>
      </c>
      <c r="G652" s="379">
        <v>482442.26</v>
      </c>
      <c r="H652" s="380"/>
      <c r="I652" s="318"/>
      <c r="J652" s="146" t="s">
        <v>2276</v>
      </c>
      <c r="K652" s="35"/>
      <c r="L652" s="35"/>
      <c r="M652" s="112"/>
      <c r="N652" s="182"/>
      <c r="O652" s="182"/>
      <c r="P652" s="182"/>
      <c r="Q652" s="182"/>
      <c r="R652" s="182"/>
      <c r="S652" s="182"/>
      <c r="T652" s="182"/>
      <c r="U652" s="182"/>
      <c r="V652" s="182"/>
      <c r="W652" s="182"/>
      <c r="X652" s="182"/>
      <c r="Y652" s="182"/>
      <c r="Z652" s="182"/>
      <c r="AA652" s="182"/>
      <c r="AB652" s="182"/>
      <c r="AC652" s="182"/>
      <c r="AD652" s="182"/>
      <c r="AE652" s="182"/>
      <c r="AF652" s="182"/>
      <c r="AG652" s="182"/>
      <c r="AH652" s="182"/>
      <c r="AI652" s="182"/>
      <c r="AJ652" s="182"/>
      <c r="AK652" s="182"/>
      <c r="AL652" s="182"/>
      <c r="AM652" s="182"/>
      <c r="AN652" s="182"/>
      <c r="AO652" s="182"/>
      <c r="AP652" s="182"/>
      <c r="AQ652" s="182"/>
      <c r="AR652" s="182"/>
      <c r="AS652" s="182"/>
      <c r="AT652" s="182"/>
      <c r="AU652" s="182"/>
      <c r="AV652" s="182"/>
      <c r="AW652" s="182"/>
      <c r="AX652" s="182"/>
      <c r="AY652" s="182"/>
      <c r="AZ652" s="182"/>
      <c r="BA652" s="182"/>
      <c r="BB652" s="182"/>
      <c r="BC652" s="182"/>
      <c r="BD652" s="182"/>
      <c r="BE652" s="182"/>
      <c r="BF652" s="182"/>
      <c r="BG652" s="182"/>
      <c r="BH652" s="182"/>
      <c r="BI652" s="182"/>
      <c r="BJ652" s="182"/>
      <c r="BK652" s="182"/>
      <c r="BL652" s="182"/>
      <c r="BM652" s="182"/>
      <c r="BN652" s="182"/>
      <c r="BO652" s="182"/>
      <c r="BP652" s="182"/>
      <c r="BQ652" s="182"/>
      <c r="BR652" s="182"/>
      <c r="BS652" s="182"/>
      <c r="BT652" s="182"/>
      <c r="BU652" s="182"/>
      <c r="BV652" s="182"/>
      <c r="BW652" s="182"/>
      <c r="BX652" s="182"/>
      <c r="BY652" s="182"/>
      <c r="BZ652" s="182"/>
      <c r="CA652" s="182"/>
    </row>
    <row r="653" spans="1:79" s="493" customFormat="1" x14ac:dyDescent="0.25">
      <c r="A653" s="312">
        <v>640</v>
      </c>
      <c r="B653" s="375" t="s">
        <v>2016</v>
      </c>
      <c r="C653" s="376" t="s">
        <v>2015</v>
      </c>
      <c r="D653" s="371" t="s">
        <v>2014</v>
      </c>
      <c r="E653" s="377"/>
      <c r="F653" s="378" t="s">
        <v>27</v>
      </c>
      <c r="G653" s="379">
        <v>167895.16</v>
      </c>
      <c r="H653" s="380"/>
      <c r="I653" s="318"/>
      <c r="J653" s="146" t="s">
        <v>2276</v>
      </c>
      <c r="K653" s="35"/>
      <c r="L653" s="35"/>
      <c r="M653" s="112"/>
      <c r="N653" s="182"/>
      <c r="O653" s="182"/>
      <c r="P653" s="182"/>
      <c r="Q653" s="182"/>
      <c r="R653" s="182"/>
      <c r="S653" s="182"/>
      <c r="T653" s="182"/>
      <c r="U653" s="182"/>
      <c r="V653" s="182"/>
      <c r="W653" s="182"/>
      <c r="X653" s="182"/>
      <c r="Y653" s="182"/>
      <c r="Z653" s="182"/>
      <c r="AA653" s="182"/>
      <c r="AB653" s="182"/>
      <c r="AC653" s="182"/>
      <c r="AD653" s="182"/>
      <c r="AE653" s="182"/>
      <c r="AF653" s="182"/>
      <c r="AG653" s="182"/>
      <c r="AH653" s="182"/>
      <c r="AI653" s="182"/>
      <c r="AJ653" s="182"/>
      <c r="AK653" s="182"/>
      <c r="AL653" s="182"/>
      <c r="AM653" s="182"/>
      <c r="AN653" s="182"/>
      <c r="AO653" s="182"/>
      <c r="AP653" s="182"/>
      <c r="AQ653" s="182"/>
      <c r="AR653" s="182"/>
      <c r="AS653" s="182"/>
      <c r="AT653" s="182"/>
      <c r="AU653" s="182"/>
      <c r="AV653" s="182"/>
      <c r="AW653" s="182"/>
      <c r="AX653" s="182"/>
      <c r="AY653" s="182"/>
      <c r="AZ653" s="182"/>
      <c r="BA653" s="182"/>
      <c r="BB653" s="182"/>
      <c r="BC653" s="182"/>
      <c r="BD653" s="182"/>
      <c r="BE653" s="182"/>
      <c r="BF653" s="182"/>
      <c r="BG653" s="182"/>
      <c r="BH653" s="182"/>
      <c r="BI653" s="182"/>
      <c r="BJ653" s="182"/>
      <c r="BK653" s="182"/>
      <c r="BL653" s="182"/>
      <c r="BM653" s="182"/>
      <c r="BN653" s="182"/>
      <c r="BO653" s="182"/>
      <c r="BP653" s="182"/>
      <c r="BQ653" s="182"/>
      <c r="BR653" s="182"/>
      <c r="BS653" s="182"/>
      <c r="BT653" s="182"/>
      <c r="BU653" s="182"/>
      <c r="BV653" s="182"/>
      <c r="BW653" s="182"/>
      <c r="BX653" s="182"/>
      <c r="BY653" s="182"/>
      <c r="BZ653" s="182"/>
      <c r="CA653" s="182"/>
    </row>
    <row r="654" spans="1:79" s="493" customFormat="1" ht="13.5" customHeight="1" x14ac:dyDescent="0.25">
      <c r="A654" s="312">
        <v>641</v>
      </c>
      <c r="B654" s="375" t="s">
        <v>2159</v>
      </c>
      <c r="C654" s="376" t="s">
        <v>2158</v>
      </c>
      <c r="D654" s="371" t="s">
        <v>2160</v>
      </c>
      <c r="E654" s="377"/>
      <c r="F654" s="378" t="s">
        <v>27</v>
      </c>
      <c r="G654" s="379">
        <v>312401.64</v>
      </c>
      <c r="H654" s="380"/>
      <c r="I654" s="318"/>
      <c r="J654" s="146" t="s">
        <v>2276</v>
      </c>
      <c r="K654" s="35"/>
      <c r="L654" s="35"/>
      <c r="M654" s="112"/>
      <c r="N654" s="182"/>
      <c r="O654" s="195"/>
      <c r="P654" s="182"/>
      <c r="Q654" s="182"/>
      <c r="R654" s="182"/>
      <c r="S654" s="195"/>
      <c r="T654" s="195"/>
      <c r="U654" s="195"/>
      <c r="V654" s="195"/>
      <c r="W654" s="195"/>
      <c r="X654" s="195"/>
      <c r="Y654" s="195"/>
      <c r="Z654" s="195"/>
      <c r="AA654" s="195"/>
      <c r="AB654" s="195"/>
      <c r="AC654" s="195"/>
      <c r="AD654" s="195"/>
      <c r="AE654" s="195"/>
      <c r="AF654" s="195"/>
      <c r="AG654" s="195"/>
      <c r="AH654" s="195"/>
      <c r="AI654" s="195"/>
      <c r="AJ654" s="195"/>
      <c r="AK654" s="195"/>
      <c r="AL654" s="195"/>
      <c r="AM654" s="195"/>
      <c r="AN654" s="195"/>
      <c r="AO654" s="195"/>
      <c r="AP654" s="195"/>
      <c r="AQ654" s="195"/>
      <c r="AR654" s="195"/>
      <c r="AS654" s="195"/>
      <c r="AT654" s="195"/>
      <c r="AU654" s="195"/>
      <c r="AV654" s="195"/>
      <c r="AW654" s="195"/>
      <c r="AX654" s="195"/>
      <c r="AY654" s="195"/>
      <c r="AZ654" s="195"/>
      <c r="BA654" s="195"/>
      <c r="BB654" s="195"/>
      <c r="BC654" s="195"/>
      <c r="BD654" s="195"/>
      <c r="BE654" s="195"/>
      <c r="BF654" s="195"/>
      <c r="BG654" s="195"/>
      <c r="BH654" s="195"/>
      <c r="BI654" s="195"/>
      <c r="BJ654" s="195"/>
      <c r="BK654" s="195"/>
      <c r="BL654" s="195"/>
      <c r="BM654" s="195"/>
      <c r="BN654" s="195"/>
      <c r="BO654" s="195"/>
      <c r="BP654" s="195"/>
      <c r="BQ654" s="195"/>
      <c r="BR654" s="195"/>
      <c r="BS654" s="195"/>
      <c r="BT654" s="195"/>
      <c r="BU654" s="195"/>
      <c r="BV654" s="195"/>
      <c r="BW654" s="195"/>
      <c r="BX654" s="195"/>
      <c r="BY654" s="195"/>
      <c r="BZ654" s="195"/>
      <c r="CA654" s="195"/>
    </row>
    <row r="655" spans="1:79" s="493" customFormat="1" ht="19.5" customHeight="1" x14ac:dyDescent="0.25">
      <c r="A655" s="312">
        <v>642</v>
      </c>
      <c r="B655" s="381" t="s">
        <v>2131</v>
      </c>
      <c r="C655" s="382" t="s">
        <v>414</v>
      </c>
      <c r="D655" s="371" t="s">
        <v>1465</v>
      </c>
      <c r="E655" s="377"/>
      <c r="F655" s="378" t="s">
        <v>27</v>
      </c>
      <c r="G655" s="379">
        <v>104242.1</v>
      </c>
      <c r="H655" s="380"/>
      <c r="I655" s="318"/>
      <c r="J655" s="146" t="s">
        <v>2276</v>
      </c>
      <c r="K655" s="35"/>
      <c r="L655" s="35"/>
      <c r="M655" s="112"/>
      <c r="N655" s="182"/>
      <c r="O655" s="196"/>
      <c r="P655" s="195"/>
      <c r="Q655" s="195"/>
      <c r="R655" s="195"/>
      <c r="S655" s="182"/>
      <c r="T655" s="182"/>
      <c r="U655" s="182"/>
      <c r="V655" s="182"/>
      <c r="W655" s="182"/>
      <c r="X655" s="182"/>
      <c r="Y655" s="182"/>
      <c r="Z655" s="182"/>
      <c r="AA655" s="182"/>
      <c r="AB655" s="182"/>
      <c r="AC655" s="182"/>
      <c r="AD655" s="182"/>
      <c r="AE655" s="182"/>
      <c r="AF655" s="182"/>
      <c r="AG655" s="182"/>
      <c r="AH655" s="182"/>
      <c r="AI655" s="182"/>
      <c r="AJ655" s="182"/>
      <c r="AK655" s="182"/>
      <c r="AL655" s="182"/>
      <c r="AM655" s="182"/>
      <c r="AN655" s="182"/>
      <c r="AO655" s="182"/>
      <c r="AP655" s="182"/>
      <c r="AQ655" s="182"/>
      <c r="AR655" s="182"/>
      <c r="AS655" s="182"/>
      <c r="AT655" s="182"/>
      <c r="AU655" s="182"/>
      <c r="AV655" s="182"/>
      <c r="AW655" s="182"/>
      <c r="AX655" s="182"/>
      <c r="AY655" s="182"/>
      <c r="AZ655" s="182"/>
      <c r="BA655" s="182"/>
      <c r="BB655" s="182"/>
      <c r="BC655" s="182"/>
      <c r="BD655" s="182"/>
      <c r="BE655" s="182"/>
      <c r="BF655" s="182"/>
      <c r="BG655" s="182"/>
      <c r="BH655" s="182"/>
      <c r="BI655" s="182"/>
      <c r="BJ655" s="182"/>
      <c r="BK655" s="182"/>
      <c r="BL655" s="182"/>
      <c r="BM655" s="182"/>
      <c r="BN655" s="182"/>
      <c r="BO655" s="182"/>
      <c r="BP655" s="182"/>
      <c r="BQ655" s="182"/>
      <c r="BR655" s="182"/>
      <c r="BS655" s="182"/>
      <c r="BT655" s="182"/>
      <c r="BU655" s="182"/>
      <c r="BV655" s="182"/>
      <c r="BW655" s="182"/>
      <c r="BX655" s="182"/>
      <c r="BY655" s="182"/>
      <c r="BZ655" s="182"/>
      <c r="CA655" s="182"/>
    </row>
    <row r="656" spans="1:79" s="493" customFormat="1" x14ac:dyDescent="0.25">
      <c r="A656" s="312">
        <v>643</v>
      </c>
      <c r="B656" s="375" t="s">
        <v>2006</v>
      </c>
      <c r="C656" s="376" t="s">
        <v>2005</v>
      </c>
      <c r="D656" s="371" t="s">
        <v>2004</v>
      </c>
      <c r="E656" s="377"/>
      <c r="F656" s="378" t="s">
        <v>27</v>
      </c>
      <c r="G656" s="379">
        <v>455034.54</v>
      </c>
      <c r="H656" s="380"/>
      <c r="I656" s="318"/>
      <c r="J656" s="146" t="s">
        <v>2276</v>
      </c>
      <c r="K656" s="35"/>
      <c r="L656" s="35"/>
      <c r="M656" s="112"/>
      <c r="N656" s="182"/>
      <c r="O656" s="182"/>
      <c r="P656" s="182"/>
      <c r="Q656" s="182"/>
      <c r="R656" s="182"/>
      <c r="S656" s="182"/>
      <c r="T656" s="182"/>
      <c r="U656" s="182"/>
      <c r="V656" s="182"/>
      <c r="W656" s="182"/>
      <c r="X656" s="182"/>
      <c r="Y656" s="182"/>
      <c r="Z656" s="182"/>
      <c r="AA656" s="182"/>
      <c r="AB656" s="182"/>
      <c r="AC656" s="182"/>
      <c r="AD656" s="182"/>
      <c r="AE656" s="182"/>
      <c r="AF656" s="182"/>
      <c r="AG656" s="182"/>
      <c r="AH656" s="182"/>
      <c r="AI656" s="182"/>
      <c r="AJ656" s="182"/>
      <c r="AK656" s="182"/>
      <c r="AL656" s="182"/>
      <c r="AM656" s="182"/>
      <c r="AN656" s="182"/>
      <c r="AO656" s="182"/>
      <c r="AP656" s="182"/>
      <c r="AQ656" s="182"/>
      <c r="AR656" s="182"/>
      <c r="AS656" s="182"/>
      <c r="AT656" s="182"/>
      <c r="AU656" s="182"/>
      <c r="AV656" s="182"/>
      <c r="AW656" s="182"/>
      <c r="AX656" s="182"/>
      <c r="AY656" s="182"/>
      <c r="AZ656" s="182"/>
      <c r="BA656" s="182"/>
      <c r="BB656" s="182"/>
      <c r="BC656" s="182"/>
      <c r="BD656" s="182"/>
      <c r="BE656" s="182"/>
      <c r="BF656" s="182"/>
      <c r="BG656" s="182"/>
      <c r="BH656" s="182"/>
      <c r="BI656" s="182"/>
      <c r="BJ656" s="182"/>
      <c r="BK656" s="182"/>
      <c r="BL656" s="182"/>
      <c r="BM656" s="182"/>
      <c r="BN656" s="182"/>
      <c r="BO656" s="182"/>
      <c r="BP656" s="182"/>
      <c r="BQ656" s="182"/>
      <c r="BR656" s="182"/>
      <c r="BS656" s="182"/>
      <c r="BT656" s="182"/>
      <c r="BU656" s="182"/>
      <c r="BV656" s="182"/>
      <c r="BW656" s="182"/>
      <c r="BX656" s="182"/>
      <c r="BY656" s="182"/>
      <c r="BZ656" s="182"/>
      <c r="CA656" s="182"/>
    </row>
    <row r="657" spans="1:79" s="493" customFormat="1" x14ac:dyDescent="0.25">
      <c r="A657" s="312">
        <v>644</v>
      </c>
      <c r="B657" s="375" t="s">
        <v>2156</v>
      </c>
      <c r="C657" s="376" t="s">
        <v>2155</v>
      </c>
      <c r="D657" s="383" t="s">
        <v>2157</v>
      </c>
      <c r="E657" s="377"/>
      <c r="F657" s="378" t="s">
        <v>27</v>
      </c>
      <c r="G657" s="379">
        <v>267497.55</v>
      </c>
      <c r="H657" s="380"/>
      <c r="I657" s="318"/>
      <c r="J657" s="146" t="s">
        <v>2276</v>
      </c>
      <c r="K657" s="35"/>
      <c r="L657" s="35"/>
      <c r="M657" s="112"/>
      <c r="N657" s="182"/>
      <c r="O657" s="182"/>
      <c r="P657" s="182"/>
      <c r="Q657" s="182"/>
      <c r="R657" s="182"/>
      <c r="S657" s="182"/>
      <c r="T657" s="182"/>
      <c r="U657" s="182"/>
      <c r="V657" s="182"/>
      <c r="W657" s="182"/>
      <c r="X657" s="182"/>
      <c r="Y657" s="182"/>
      <c r="Z657" s="182"/>
      <c r="AA657" s="182"/>
      <c r="AB657" s="182"/>
      <c r="AC657" s="182"/>
      <c r="AD657" s="182"/>
      <c r="AE657" s="182"/>
      <c r="AF657" s="182"/>
      <c r="AG657" s="182"/>
      <c r="AH657" s="182"/>
      <c r="AI657" s="182"/>
      <c r="AJ657" s="182"/>
      <c r="AK657" s="182"/>
      <c r="AL657" s="182"/>
      <c r="AM657" s="182"/>
      <c r="AN657" s="182"/>
      <c r="AO657" s="182"/>
      <c r="AP657" s="182"/>
      <c r="AQ657" s="182"/>
      <c r="AR657" s="182"/>
      <c r="AS657" s="182"/>
      <c r="AT657" s="182"/>
      <c r="AU657" s="182"/>
      <c r="AV657" s="182"/>
      <c r="AW657" s="182"/>
      <c r="AX657" s="182"/>
      <c r="AY657" s="182"/>
      <c r="AZ657" s="182"/>
      <c r="BA657" s="182"/>
      <c r="BB657" s="182"/>
      <c r="BC657" s="182"/>
      <c r="BD657" s="182"/>
      <c r="BE657" s="182"/>
      <c r="BF657" s="182"/>
      <c r="BG657" s="182"/>
      <c r="BH657" s="182"/>
      <c r="BI657" s="182"/>
      <c r="BJ657" s="182"/>
      <c r="BK657" s="182"/>
      <c r="BL657" s="182"/>
      <c r="BM657" s="182"/>
      <c r="BN657" s="182"/>
      <c r="BO657" s="182"/>
      <c r="BP657" s="182"/>
      <c r="BQ657" s="182"/>
      <c r="BR657" s="182"/>
      <c r="BS657" s="182"/>
      <c r="BT657" s="182"/>
      <c r="BU657" s="182"/>
      <c r="BV657" s="182"/>
      <c r="BW657" s="182"/>
      <c r="BX657" s="182"/>
      <c r="BY657" s="182"/>
      <c r="BZ657" s="182"/>
      <c r="CA657" s="182"/>
    </row>
    <row r="658" spans="1:79" s="493" customFormat="1" x14ac:dyDescent="0.25">
      <c r="A658" s="312">
        <v>645</v>
      </c>
      <c r="B658" s="375" t="s">
        <v>1985</v>
      </c>
      <c r="C658" s="382" t="s">
        <v>1984</v>
      </c>
      <c r="D658" s="315" t="s">
        <v>2068</v>
      </c>
      <c r="E658" s="377"/>
      <c r="F658" s="378" t="s">
        <v>27</v>
      </c>
      <c r="G658" s="379">
        <v>74289.61</v>
      </c>
      <c r="H658" s="380"/>
      <c r="I658" s="318"/>
      <c r="J658" s="146" t="s">
        <v>2276</v>
      </c>
      <c r="K658" s="35"/>
      <c r="L658" s="35"/>
      <c r="M658" s="112"/>
      <c r="N658" s="195"/>
      <c r="O658" s="182"/>
      <c r="P658" s="182"/>
      <c r="Q658" s="182"/>
      <c r="R658" s="182"/>
      <c r="S658" s="182"/>
      <c r="T658" s="182"/>
      <c r="U658" s="182"/>
      <c r="V658" s="182"/>
      <c r="W658" s="182"/>
      <c r="X658" s="182"/>
      <c r="Y658" s="182"/>
      <c r="Z658" s="182"/>
      <c r="AA658" s="182"/>
      <c r="AB658" s="182"/>
      <c r="AC658" s="182"/>
      <c r="AD658" s="182"/>
      <c r="AE658" s="182"/>
      <c r="AF658" s="182"/>
      <c r="AG658" s="182"/>
      <c r="AH658" s="182"/>
      <c r="AI658" s="182"/>
      <c r="AJ658" s="182"/>
      <c r="AK658" s="182"/>
      <c r="AL658" s="182"/>
      <c r="AM658" s="182"/>
      <c r="AN658" s="182"/>
      <c r="AO658" s="182"/>
      <c r="AP658" s="182"/>
      <c r="AQ658" s="182"/>
      <c r="AR658" s="182"/>
      <c r="AS658" s="182"/>
      <c r="AT658" s="182"/>
      <c r="AU658" s="182"/>
      <c r="AV658" s="182"/>
      <c r="AW658" s="182"/>
      <c r="AX658" s="182"/>
      <c r="AY658" s="182"/>
      <c r="AZ658" s="182"/>
      <c r="BA658" s="182"/>
      <c r="BB658" s="182"/>
      <c r="BC658" s="182"/>
      <c r="BD658" s="182"/>
      <c r="BE658" s="182"/>
      <c r="BF658" s="182"/>
      <c r="BG658" s="182"/>
      <c r="BH658" s="182"/>
      <c r="BI658" s="182"/>
      <c r="BJ658" s="182"/>
      <c r="BK658" s="182"/>
      <c r="BL658" s="182"/>
      <c r="BM658" s="182"/>
      <c r="BN658" s="182"/>
      <c r="BO658" s="182"/>
      <c r="BP658" s="182"/>
      <c r="BQ658" s="182"/>
      <c r="BR658" s="182"/>
      <c r="BS658" s="182"/>
      <c r="BT658" s="182"/>
      <c r="BU658" s="182"/>
      <c r="BV658" s="182"/>
      <c r="BW658" s="182"/>
      <c r="BX658" s="182"/>
      <c r="BY658" s="182"/>
      <c r="BZ658" s="182"/>
      <c r="CA658" s="182"/>
    </row>
    <row r="659" spans="1:79" s="493" customFormat="1" x14ac:dyDescent="0.25">
      <c r="A659" s="312">
        <v>646</v>
      </c>
      <c r="B659" s="381" t="s">
        <v>2119</v>
      </c>
      <c r="C659" s="382" t="s">
        <v>2101</v>
      </c>
      <c r="D659" s="371" t="s">
        <v>2140</v>
      </c>
      <c r="E659" s="377"/>
      <c r="F659" s="378" t="s">
        <v>27</v>
      </c>
      <c r="G659" s="379">
        <v>67659.89</v>
      </c>
      <c r="H659" s="380"/>
      <c r="I659" s="318"/>
      <c r="J659" s="146" t="s">
        <v>2276</v>
      </c>
      <c r="K659" s="35"/>
      <c r="L659" s="35"/>
      <c r="M659" s="112"/>
      <c r="N659" s="195"/>
      <c r="O659" s="195"/>
      <c r="P659" s="195"/>
      <c r="Q659" s="195"/>
      <c r="R659" s="195"/>
      <c r="S659" s="182"/>
      <c r="T659" s="182"/>
      <c r="U659" s="182"/>
      <c r="V659" s="182"/>
      <c r="W659" s="182"/>
      <c r="X659" s="182"/>
      <c r="Y659" s="182"/>
      <c r="Z659" s="182"/>
      <c r="AA659" s="182"/>
      <c r="AB659" s="182"/>
      <c r="AC659" s="182"/>
      <c r="AD659" s="182"/>
      <c r="AE659" s="182"/>
      <c r="AF659" s="182"/>
      <c r="AG659" s="182"/>
      <c r="AH659" s="182"/>
      <c r="AI659" s="182"/>
      <c r="AJ659" s="182"/>
      <c r="AK659" s="182"/>
      <c r="AL659" s="182"/>
      <c r="AM659" s="182"/>
      <c r="AN659" s="182"/>
      <c r="AO659" s="182"/>
      <c r="AP659" s="182"/>
      <c r="AQ659" s="182"/>
      <c r="AR659" s="182"/>
      <c r="AS659" s="182"/>
      <c r="AT659" s="182"/>
      <c r="AU659" s="182"/>
      <c r="AV659" s="182"/>
      <c r="AW659" s="182"/>
      <c r="AX659" s="182"/>
      <c r="AY659" s="182"/>
      <c r="AZ659" s="182"/>
      <c r="BA659" s="182"/>
      <c r="BB659" s="182"/>
      <c r="BC659" s="182"/>
      <c r="BD659" s="182"/>
      <c r="BE659" s="182"/>
      <c r="BF659" s="182"/>
      <c r="BG659" s="182"/>
      <c r="BH659" s="182"/>
      <c r="BI659" s="182"/>
      <c r="BJ659" s="182"/>
      <c r="BK659" s="182"/>
      <c r="BL659" s="182"/>
      <c r="BM659" s="182"/>
      <c r="BN659" s="182"/>
      <c r="BO659" s="182"/>
      <c r="BP659" s="182"/>
      <c r="BQ659" s="182"/>
      <c r="BR659" s="182"/>
      <c r="BS659" s="182"/>
      <c r="BT659" s="182"/>
      <c r="BU659" s="182"/>
      <c r="BV659" s="182"/>
      <c r="BW659" s="182"/>
      <c r="BX659" s="182"/>
      <c r="BY659" s="182"/>
      <c r="BZ659" s="182"/>
      <c r="CA659" s="182"/>
    </row>
    <row r="660" spans="1:79" s="493" customFormat="1" x14ac:dyDescent="0.25">
      <c r="A660" s="312">
        <v>647</v>
      </c>
      <c r="B660" s="381" t="s">
        <v>2132</v>
      </c>
      <c r="C660" s="382" t="s">
        <v>2111</v>
      </c>
      <c r="D660" s="371" t="s">
        <v>2149</v>
      </c>
      <c r="E660" s="377"/>
      <c r="F660" s="378" t="s">
        <v>27</v>
      </c>
      <c r="G660" s="379">
        <v>124727.54</v>
      </c>
      <c r="H660" s="380"/>
      <c r="I660" s="318"/>
      <c r="J660" s="146" t="s">
        <v>2276</v>
      </c>
      <c r="K660" s="35"/>
      <c r="L660" s="35"/>
      <c r="M660" s="112"/>
      <c r="N660" s="195"/>
      <c r="O660" s="182"/>
      <c r="P660" s="182"/>
      <c r="Q660" s="182"/>
      <c r="R660" s="182"/>
      <c r="S660" s="195"/>
      <c r="T660" s="195"/>
      <c r="U660" s="195"/>
      <c r="V660" s="195"/>
      <c r="W660" s="195"/>
      <c r="X660" s="195"/>
      <c r="Y660" s="195"/>
      <c r="Z660" s="195"/>
      <c r="AA660" s="195"/>
      <c r="AB660" s="195"/>
      <c r="AC660" s="195"/>
      <c r="AD660" s="195"/>
      <c r="AE660" s="195"/>
      <c r="AF660" s="195"/>
      <c r="AG660" s="195"/>
      <c r="AH660" s="195"/>
      <c r="AI660" s="195"/>
      <c r="AJ660" s="195"/>
      <c r="AK660" s="195"/>
      <c r="AL660" s="195"/>
      <c r="AM660" s="195"/>
      <c r="AN660" s="195"/>
      <c r="AO660" s="195"/>
      <c r="AP660" s="195"/>
      <c r="AQ660" s="195"/>
      <c r="AR660" s="195"/>
      <c r="AS660" s="195"/>
      <c r="AT660" s="195"/>
      <c r="AU660" s="195"/>
      <c r="AV660" s="195"/>
      <c r="AW660" s="195"/>
      <c r="AX660" s="195"/>
      <c r="AY660" s="195"/>
      <c r="AZ660" s="195"/>
      <c r="BA660" s="195"/>
      <c r="BB660" s="195"/>
      <c r="BC660" s="195"/>
      <c r="BD660" s="195"/>
      <c r="BE660" s="195"/>
      <c r="BF660" s="195"/>
      <c r="BG660" s="195"/>
      <c r="BH660" s="195"/>
      <c r="BI660" s="195"/>
      <c r="BJ660" s="195"/>
      <c r="BK660" s="195"/>
      <c r="BL660" s="195"/>
      <c r="BM660" s="195"/>
      <c r="BN660" s="195"/>
      <c r="BO660" s="195"/>
      <c r="BP660" s="195"/>
      <c r="BQ660" s="195"/>
      <c r="BR660" s="195"/>
      <c r="BS660" s="195"/>
      <c r="BT660" s="195"/>
      <c r="BU660" s="195"/>
      <c r="BV660" s="195"/>
      <c r="BW660" s="195"/>
      <c r="BX660" s="195"/>
      <c r="BY660" s="195"/>
      <c r="BZ660" s="195"/>
      <c r="CA660" s="195"/>
    </row>
    <row r="661" spans="1:79" s="493" customFormat="1" x14ac:dyDescent="0.25">
      <c r="A661" s="312">
        <v>648</v>
      </c>
      <c r="B661" s="375" t="s">
        <v>2181</v>
      </c>
      <c r="C661" s="376" t="s">
        <v>2182</v>
      </c>
      <c r="D661" s="371" t="s">
        <v>2183</v>
      </c>
      <c r="E661" s="377"/>
      <c r="F661" s="378" t="s">
        <v>27</v>
      </c>
      <c r="G661" s="379">
        <v>85566</v>
      </c>
      <c r="H661" s="380"/>
      <c r="I661" s="318"/>
      <c r="J661" s="146" t="s">
        <v>2276</v>
      </c>
      <c r="K661" s="35"/>
      <c r="L661" s="35"/>
      <c r="M661" s="112"/>
      <c r="N661" s="182"/>
      <c r="O661" s="182"/>
      <c r="P661" s="182"/>
      <c r="Q661" s="182"/>
      <c r="R661" s="182"/>
      <c r="S661" s="195"/>
      <c r="T661" s="195"/>
      <c r="U661" s="195"/>
      <c r="V661" s="195"/>
      <c r="W661" s="195"/>
      <c r="X661" s="195"/>
      <c r="Y661" s="195"/>
      <c r="Z661" s="195"/>
      <c r="AA661" s="195"/>
      <c r="AB661" s="195"/>
      <c r="AC661" s="195"/>
      <c r="AD661" s="195"/>
      <c r="AE661" s="195"/>
      <c r="AF661" s="195"/>
      <c r="AG661" s="195"/>
      <c r="AH661" s="195"/>
      <c r="AI661" s="195"/>
      <c r="AJ661" s="195"/>
      <c r="AK661" s="195"/>
      <c r="AL661" s="195"/>
      <c r="AM661" s="195"/>
      <c r="AN661" s="195"/>
      <c r="AO661" s="195"/>
      <c r="AP661" s="195"/>
      <c r="AQ661" s="195"/>
      <c r="AR661" s="195"/>
      <c r="AS661" s="195"/>
      <c r="AT661" s="195"/>
      <c r="AU661" s="195"/>
      <c r="AV661" s="195"/>
      <c r="AW661" s="195"/>
      <c r="AX661" s="195"/>
      <c r="AY661" s="195"/>
      <c r="AZ661" s="195"/>
      <c r="BA661" s="195"/>
      <c r="BB661" s="195"/>
      <c r="BC661" s="195"/>
      <c r="BD661" s="195"/>
      <c r="BE661" s="195"/>
      <c r="BF661" s="195"/>
      <c r="BG661" s="195"/>
      <c r="BH661" s="195"/>
      <c r="BI661" s="195"/>
      <c r="BJ661" s="195"/>
      <c r="BK661" s="195"/>
      <c r="BL661" s="195"/>
      <c r="BM661" s="195"/>
      <c r="BN661" s="195"/>
      <c r="BO661" s="195"/>
      <c r="BP661" s="195"/>
      <c r="BQ661" s="195"/>
      <c r="BR661" s="195"/>
      <c r="BS661" s="195"/>
      <c r="BT661" s="195"/>
      <c r="BU661" s="195"/>
      <c r="BV661" s="195"/>
      <c r="BW661" s="195"/>
      <c r="BX661" s="195"/>
      <c r="BY661" s="195"/>
      <c r="BZ661" s="195"/>
      <c r="CA661" s="195"/>
    </row>
    <row r="662" spans="1:79" s="493" customFormat="1" ht="90" x14ac:dyDescent="0.25">
      <c r="A662" s="325">
        <v>649</v>
      </c>
      <c r="B662" s="384" t="s">
        <v>2134</v>
      </c>
      <c r="C662" s="376" t="s">
        <v>2113</v>
      </c>
      <c r="D662" s="385" t="s">
        <v>2151</v>
      </c>
      <c r="E662" s="377"/>
      <c r="F662" s="378" t="s">
        <v>27</v>
      </c>
      <c r="G662" s="379">
        <v>299488.96999999997</v>
      </c>
      <c r="H662" s="380"/>
      <c r="I662" s="318"/>
      <c r="J662" s="146" t="s">
        <v>2276</v>
      </c>
      <c r="K662" s="95"/>
      <c r="L662" s="95"/>
      <c r="M662" s="73"/>
      <c r="N662" s="182"/>
      <c r="O662" s="182"/>
      <c r="P662" s="182"/>
      <c r="Q662" s="182"/>
      <c r="R662" s="182"/>
      <c r="S662" s="195"/>
      <c r="T662" s="195"/>
      <c r="U662" s="195"/>
      <c r="V662" s="195"/>
      <c r="W662" s="195"/>
      <c r="X662" s="195"/>
      <c r="Y662" s="195"/>
      <c r="Z662" s="195"/>
      <c r="AA662" s="195"/>
      <c r="AB662" s="195"/>
      <c r="AC662" s="195"/>
      <c r="AD662" s="195"/>
      <c r="AE662" s="195"/>
      <c r="AF662" s="195"/>
      <c r="AG662" s="195"/>
      <c r="AH662" s="195"/>
      <c r="AI662" s="195"/>
      <c r="AJ662" s="195"/>
      <c r="AK662" s="195"/>
      <c r="AL662" s="195"/>
      <c r="AM662" s="195"/>
      <c r="AN662" s="195"/>
      <c r="AO662" s="195"/>
      <c r="AP662" s="195"/>
      <c r="AQ662" s="195"/>
      <c r="AR662" s="195"/>
      <c r="AS662" s="195"/>
      <c r="AT662" s="195"/>
      <c r="AU662" s="195"/>
      <c r="AV662" s="195"/>
      <c r="AW662" s="195"/>
      <c r="AX662" s="195"/>
      <c r="AY662" s="195"/>
      <c r="AZ662" s="195"/>
      <c r="BA662" s="195"/>
      <c r="BB662" s="195"/>
      <c r="BC662" s="195"/>
      <c r="BD662" s="195"/>
      <c r="BE662" s="195"/>
      <c r="BF662" s="195"/>
      <c r="BG662" s="195"/>
      <c r="BH662" s="195"/>
      <c r="BI662" s="195"/>
      <c r="BJ662" s="195"/>
      <c r="BK662" s="195"/>
      <c r="BL662" s="195"/>
      <c r="BM662" s="195"/>
      <c r="BN662" s="195"/>
      <c r="BO662" s="195"/>
      <c r="BP662" s="195"/>
      <c r="BQ662" s="195"/>
      <c r="BR662" s="195"/>
      <c r="BS662" s="195"/>
      <c r="BT662" s="195"/>
      <c r="BU662" s="195"/>
      <c r="BV662" s="195"/>
      <c r="BW662" s="195"/>
      <c r="BX662" s="195"/>
      <c r="BY662" s="195"/>
      <c r="BZ662" s="195"/>
      <c r="CA662" s="195"/>
    </row>
    <row r="663" spans="1:79" s="493" customFormat="1" x14ac:dyDescent="0.25">
      <c r="A663" s="312">
        <v>650</v>
      </c>
      <c r="B663" s="375" t="s">
        <v>2117</v>
      </c>
      <c r="C663" s="382" t="s">
        <v>2098</v>
      </c>
      <c r="D663" s="371" t="s">
        <v>2137</v>
      </c>
      <c r="E663" s="377"/>
      <c r="F663" s="378" t="s">
        <v>27</v>
      </c>
      <c r="G663" s="379">
        <v>266063.68</v>
      </c>
      <c r="H663" s="380"/>
      <c r="I663" s="318"/>
      <c r="J663" s="146" t="s">
        <v>2276</v>
      </c>
      <c r="K663" s="95"/>
      <c r="L663" s="95"/>
      <c r="M663" s="73"/>
      <c r="N663" s="182"/>
      <c r="O663" s="182"/>
      <c r="P663" s="182"/>
      <c r="Q663" s="182"/>
      <c r="R663" s="182"/>
      <c r="S663" s="182"/>
      <c r="T663" s="182"/>
      <c r="U663" s="182"/>
      <c r="V663" s="182"/>
      <c r="W663" s="182"/>
      <c r="X663" s="182"/>
      <c r="Y663" s="182"/>
      <c r="Z663" s="182"/>
      <c r="AA663" s="182"/>
      <c r="AB663" s="182"/>
      <c r="AC663" s="182"/>
      <c r="AD663" s="182"/>
      <c r="AE663" s="182"/>
      <c r="AF663" s="182"/>
      <c r="AG663" s="182"/>
      <c r="AH663" s="182"/>
      <c r="AI663" s="182"/>
      <c r="AJ663" s="182"/>
      <c r="AK663" s="182"/>
      <c r="AL663" s="182"/>
      <c r="AM663" s="182"/>
      <c r="AN663" s="182"/>
      <c r="AO663" s="182"/>
      <c r="AP663" s="182"/>
      <c r="AQ663" s="182"/>
      <c r="AR663" s="182"/>
      <c r="AS663" s="182"/>
      <c r="AT663" s="182"/>
      <c r="AU663" s="182"/>
      <c r="AV663" s="182"/>
      <c r="AW663" s="182"/>
      <c r="AX663" s="182"/>
      <c r="AY663" s="182"/>
      <c r="AZ663" s="182"/>
      <c r="BA663" s="182"/>
      <c r="BB663" s="182"/>
      <c r="BC663" s="182"/>
      <c r="BD663" s="182"/>
      <c r="BE663" s="182"/>
      <c r="BF663" s="182"/>
      <c r="BG663" s="182"/>
      <c r="BH663" s="182"/>
      <c r="BI663" s="182"/>
      <c r="BJ663" s="182"/>
      <c r="BK663" s="182"/>
      <c r="BL663" s="182"/>
      <c r="BM663" s="182"/>
      <c r="BN663" s="182"/>
      <c r="BO663" s="182"/>
      <c r="BP663" s="182"/>
      <c r="BQ663" s="182"/>
      <c r="BR663" s="182"/>
      <c r="BS663" s="182"/>
      <c r="BT663" s="182"/>
      <c r="BU663" s="182"/>
      <c r="BV663" s="182"/>
      <c r="BW663" s="182"/>
      <c r="BX663" s="182"/>
      <c r="BY663" s="182"/>
      <c r="BZ663" s="182"/>
      <c r="CA663" s="182"/>
    </row>
    <row r="664" spans="1:79" s="493" customFormat="1" x14ac:dyDescent="0.25">
      <c r="A664" s="312">
        <v>651</v>
      </c>
      <c r="B664" s="375" t="s">
        <v>2116</v>
      </c>
      <c r="C664" s="382" t="s">
        <v>2099</v>
      </c>
      <c r="D664" s="371" t="s">
        <v>2136</v>
      </c>
      <c r="E664" s="377"/>
      <c r="F664" s="378" t="s">
        <v>27</v>
      </c>
      <c r="G664" s="379">
        <v>79630.86</v>
      </c>
      <c r="H664" s="380"/>
      <c r="I664" s="318"/>
      <c r="J664" s="146" t="s">
        <v>2276</v>
      </c>
      <c r="K664" s="95"/>
      <c r="L664" s="95"/>
      <c r="M664" s="73"/>
      <c r="N664" s="182"/>
      <c r="O664" s="182"/>
      <c r="P664" s="182"/>
      <c r="Q664" s="182"/>
      <c r="R664" s="182"/>
      <c r="S664" s="182"/>
      <c r="T664" s="182"/>
      <c r="U664" s="182"/>
      <c r="V664" s="182"/>
      <c r="W664" s="182"/>
      <c r="X664" s="182"/>
      <c r="Y664" s="182"/>
      <c r="Z664" s="182"/>
      <c r="AA664" s="182"/>
      <c r="AB664" s="182"/>
      <c r="AC664" s="182"/>
      <c r="AD664" s="182"/>
      <c r="AE664" s="182"/>
      <c r="AF664" s="182"/>
      <c r="AG664" s="182"/>
      <c r="AH664" s="182"/>
      <c r="AI664" s="182"/>
      <c r="AJ664" s="182"/>
      <c r="AK664" s="182"/>
      <c r="AL664" s="182"/>
      <c r="AM664" s="182"/>
      <c r="AN664" s="182"/>
      <c r="AO664" s="182"/>
      <c r="AP664" s="182"/>
      <c r="AQ664" s="182"/>
      <c r="AR664" s="182"/>
      <c r="AS664" s="182"/>
      <c r="AT664" s="182"/>
      <c r="AU664" s="182"/>
      <c r="AV664" s="182"/>
      <c r="AW664" s="182"/>
      <c r="AX664" s="182"/>
      <c r="AY664" s="182"/>
      <c r="AZ664" s="182"/>
      <c r="BA664" s="182"/>
      <c r="BB664" s="182"/>
      <c r="BC664" s="182"/>
      <c r="BD664" s="182"/>
      <c r="BE664" s="182"/>
      <c r="BF664" s="182"/>
      <c r="BG664" s="182"/>
      <c r="BH664" s="182"/>
      <c r="BI664" s="182"/>
      <c r="BJ664" s="182"/>
      <c r="BK664" s="182"/>
      <c r="BL664" s="182"/>
      <c r="BM664" s="182"/>
      <c r="BN664" s="182"/>
      <c r="BO664" s="182"/>
      <c r="BP664" s="182"/>
      <c r="BQ664" s="182"/>
      <c r="BR664" s="182"/>
      <c r="BS664" s="182"/>
      <c r="BT664" s="182"/>
      <c r="BU664" s="182"/>
      <c r="BV664" s="182"/>
      <c r="BW664" s="182"/>
      <c r="BX664" s="182"/>
      <c r="BY664" s="182"/>
      <c r="BZ664" s="182"/>
      <c r="CA664" s="182"/>
    </row>
    <row r="665" spans="1:79" s="493" customFormat="1" ht="12" customHeight="1" x14ac:dyDescent="0.25">
      <c r="A665" s="312">
        <v>652</v>
      </c>
      <c r="B665" s="375" t="s">
        <v>2093</v>
      </c>
      <c r="C665" s="382" t="s">
        <v>2092</v>
      </c>
      <c r="D665" s="371" t="s">
        <v>2094</v>
      </c>
      <c r="E665" s="377"/>
      <c r="F665" s="378" t="s">
        <v>27</v>
      </c>
      <c r="G665" s="379">
        <v>200421.98</v>
      </c>
      <c r="H665" s="380"/>
      <c r="I665" s="318"/>
      <c r="J665" s="146" t="s">
        <v>2276</v>
      </c>
      <c r="K665" s="95"/>
      <c r="L665" s="95"/>
      <c r="M665" s="73"/>
      <c r="N665" s="182"/>
      <c r="O665" s="182"/>
      <c r="P665" s="182"/>
      <c r="Q665" s="182"/>
      <c r="R665" s="182"/>
      <c r="S665" s="195"/>
      <c r="T665" s="195"/>
      <c r="U665" s="195"/>
      <c r="V665" s="195"/>
      <c r="W665" s="195"/>
      <c r="X665" s="195"/>
      <c r="Y665" s="195"/>
      <c r="Z665" s="195"/>
      <c r="AA665" s="195"/>
      <c r="AB665" s="195"/>
      <c r="AC665" s="195"/>
      <c r="AD665" s="195"/>
      <c r="AE665" s="195"/>
      <c r="AF665" s="195"/>
      <c r="AG665" s="195"/>
      <c r="AH665" s="195"/>
      <c r="AI665" s="195"/>
      <c r="AJ665" s="195"/>
      <c r="AK665" s="195"/>
      <c r="AL665" s="195"/>
      <c r="AM665" s="195"/>
      <c r="AN665" s="195"/>
      <c r="AO665" s="195"/>
      <c r="AP665" s="195"/>
      <c r="AQ665" s="195"/>
      <c r="AR665" s="195"/>
      <c r="AS665" s="195"/>
      <c r="AT665" s="195"/>
      <c r="AU665" s="195"/>
      <c r="AV665" s="195"/>
      <c r="AW665" s="195"/>
      <c r="AX665" s="195"/>
      <c r="AY665" s="195"/>
      <c r="AZ665" s="195"/>
      <c r="BA665" s="195"/>
      <c r="BB665" s="195"/>
      <c r="BC665" s="195"/>
      <c r="BD665" s="195"/>
      <c r="BE665" s="195"/>
      <c r="BF665" s="195"/>
      <c r="BG665" s="195"/>
      <c r="BH665" s="195"/>
      <c r="BI665" s="195"/>
      <c r="BJ665" s="195"/>
      <c r="BK665" s="195"/>
      <c r="BL665" s="195"/>
      <c r="BM665" s="195"/>
      <c r="BN665" s="195"/>
      <c r="BO665" s="195"/>
      <c r="BP665" s="195"/>
      <c r="BQ665" s="195"/>
      <c r="BR665" s="195"/>
      <c r="BS665" s="195"/>
      <c r="BT665" s="195"/>
      <c r="BU665" s="195"/>
      <c r="BV665" s="195"/>
      <c r="BW665" s="195"/>
      <c r="BX665" s="195"/>
      <c r="BY665" s="195"/>
      <c r="BZ665" s="195"/>
      <c r="CA665" s="195"/>
    </row>
    <row r="666" spans="1:79" s="493" customFormat="1" x14ac:dyDescent="0.25">
      <c r="A666" s="312">
        <v>653</v>
      </c>
      <c r="B666" s="375" t="s">
        <v>2115</v>
      </c>
      <c r="C666" s="382" t="s">
        <v>1725</v>
      </c>
      <c r="D666" s="371" t="s">
        <v>2135</v>
      </c>
      <c r="E666" s="377"/>
      <c r="F666" s="378" t="s">
        <v>27</v>
      </c>
      <c r="G666" s="379">
        <v>306684.03999999998</v>
      </c>
      <c r="H666" s="380"/>
      <c r="I666" s="318"/>
      <c r="J666" s="146" t="s">
        <v>2276</v>
      </c>
      <c r="K666" s="95"/>
      <c r="L666" s="95"/>
      <c r="M666" s="73"/>
      <c r="N666" s="195"/>
      <c r="O666" s="198"/>
      <c r="P666" s="182"/>
      <c r="Q666" s="182"/>
      <c r="R666" s="182"/>
      <c r="S666" s="182"/>
      <c r="T666" s="182"/>
      <c r="U666" s="182"/>
      <c r="V666" s="182"/>
      <c r="W666" s="182"/>
      <c r="X666" s="182"/>
      <c r="Y666" s="182"/>
      <c r="Z666" s="182"/>
      <c r="AA666" s="182"/>
      <c r="AB666" s="182"/>
      <c r="AC666" s="182"/>
      <c r="AD666" s="182"/>
      <c r="AE666" s="182"/>
      <c r="AF666" s="182"/>
      <c r="AG666" s="182"/>
      <c r="AH666" s="182"/>
      <c r="AI666" s="182"/>
      <c r="AJ666" s="182"/>
      <c r="AK666" s="182"/>
      <c r="AL666" s="182"/>
      <c r="AM666" s="182"/>
      <c r="AN666" s="182"/>
      <c r="AO666" s="182"/>
      <c r="AP666" s="182"/>
      <c r="AQ666" s="182"/>
      <c r="AR666" s="182"/>
      <c r="AS666" s="182"/>
      <c r="AT666" s="182"/>
      <c r="AU666" s="182"/>
      <c r="AV666" s="182"/>
      <c r="AW666" s="182"/>
      <c r="AX666" s="182"/>
      <c r="AY666" s="182"/>
      <c r="AZ666" s="182"/>
      <c r="BA666" s="182"/>
      <c r="BB666" s="182"/>
      <c r="BC666" s="182"/>
      <c r="BD666" s="182"/>
      <c r="BE666" s="182"/>
      <c r="BF666" s="182"/>
      <c r="BG666" s="182"/>
      <c r="BH666" s="182"/>
      <c r="BI666" s="182"/>
      <c r="BJ666" s="182"/>
      <c r="BK666" s="182"/>
      <c r="BL666" s="182"/>
      <c r="BM666" s="182"/>
      <c r="BN666" s="182"/>
      <c r="BO666" s="182"/>
      <c r="BP666" s="182"/>
      <c r="BQ666" s="182"/>
      <c r="BR666" s="182"/>
      <c r="BS666" s="182"/>
      <c r="BT666" s="182"/>
      <c r="BU666" s="182"/>
      <c r="BV666" s="182"/>
      <c r="BW666" s="182"/>
      <c r="BX666" s="182"/>
      <c r="BY666" s="182"/>
      <c r="BZ666" s="182"/>
      <c r="CA666" s="182"/>
    </row>
    <row r="667" spans="1:79" s="493" customFormat="1" x14ac:dyDescent="0.25">
      <c r="A667" s="312">
        <v>654</v>
      </c>
      <c r="B667" s="375" t="s">
        <v>1738</v>
      </c>
      <c r="C667" s="386" t="s">
        <v>1737</v>
      </c>
      <c r="D667" s="371" t="s">
        <v>1739</v>
      </c>
      <c r="E667" s="377"/>
      <c r="F667" s="378" t="s">
        <v>27</v>
      </c>
      <c r="G667" s="379">
        <v>103077.04</v>
      </c>
      <c r="H667" s="380"/>
      <c r="I667" s="318"/>
      <c r="J667" s="146" t="s">
        <v>2276</v>
      </c>
      <c r="K667" s="95"/>
      <c r="L667" s="95"/>
      <c r="M667" s="73"/>
      <c r="N667" s="182"/>
      <c r="O667" s="182"/>
      <c r="P667" s="182"/>
      <c r="Q667" s="182"/>
      <c r="R667" s="182"/>
      <c r="S667" s="182"/>
      <c r="T667" s="182"/>
      <c r="U667" s="182"/>
      <c r="V667" s="182"/>
      <c r="W667" s="182"/>
      <c r="X667" s="182"/>
      <c r="Y667" s="182"/>
      <c r="Z667" s="182"/>
      <c r="AA667" s="182"/>
      <c r="AB667" s="182"/>
      <c r="AC667" s="182"/>
      <c r="AD667" s="182"/>
      <c r="AE667" s="182"/>
      <c r="AF667" s="182"/>
      <c r="AG667" s="182"/>
      <c r="AH667" s="182"/>
      <c r="AI667" s="182"/>
      <c r="AJ667" s="182"/>
      <c r="AK667" s="182"/>
      <c r="AL667" s="182"/>
      <c r="AM667" s="182"/>
      <c r="AN667" s="182"/>
      <c r="AO667" s="182"/>
      <c r="AP667" s="182"/>
      <c r="AQ667" s="182"/>
      <c r="AR667" s="182"/>
      <c r="AS667" s="182"/>
      <c r="AT667" s="182"/>
      <c r="AU667" s="182"/>
      <c r="AV667" s="182"/>
      <c r="AW667" s="182"/>
      <c r="AX667" s="182"/>
      <c r="AY667" s="182"/>
      <c r="AZ667" s="182"/>
      <c r="BA667" s="182"/>
      <c r="BB667" s="182"/>
      <c r="BC667" s="182"/>
      <c r="BD667" s="182"/>
      <c r="BE667" s="182"/>
      <c r="BF667" s="182"/>
      <c r="BG667" s="182"/>
      <c r="BH667" s="182"/>
      <c r="BI667" s="182"/>
      <c r="BJ667" s="182"/>
      <c r="BK667" s="182"/>
      <c r="BL667" s="182"/>
      <c r="BM667" s="182"/>
      <c r="BN667" s="182"/>
      <c r="BO667" s="182"/>
      <c r="BP667" s="182"/>
      <c r="BQ667" s="182"/>
      <c r="BR667" s="182"/>
      <c r="BS667" s="182"/>
      <c r="BT667" s="182"/>
      <c r="BU667" s="182"/>
      <c r="BV667" s="182"/>
      <c r="BW667" s="182"/>
      <c r="BX667" s="182"/>
      <c r="BY667" s="182"/>
      <c r="BZ667" s="182"/>
      <c r="CA667" s="182"/>
    </row>
    <row r="668" spans="1:79" s="493" customFormat="1" x14ac:dyDescent="0.25">
      <c r="A668" s="312">
        <v>655</v>
      </c>
      <c r="B668" s="375" t="s">
        <v>2124</v>
      </c>
      <c r="C668" s="386" t="s">
        <v>2106</v>
      </c>
      <c r="D668" s="371" t="s">
        <v>2143</v>
      </c>
      <c r="E668" s="377"/>
      <c r="F668" s="378" t="s">
        <v>27</v>
      </c>
      <c r="G668" s="379">
        <v>69520.81</v>
      </c>
      <c r="H668" s="380"/>
      <c r="I668" s="318"/>
      <c r="J668" s="146" t="s">
        <v>2276</v>
      </c>
      <c r="K668" s="95"/>
      <c r="L668" s="95"/>
      <c r="M668" s="73"/>
      <c r="N668" s="182"/>
      <c r="O668" s="182"/>
      <c r="P668" s="182"/>
      <c r="Q668" s="182"/>
      <c r="R668" s="182"/>
      <c r="S668" s="182"/>
      <c r="T668" s="182"/>
      <c r="U668" s="182"/>
      <c r="V668" s="182"/>
      <c r="W668" s="182"/>
      <c r="X668" s="182"/>
      <c r="Y668" s="182"/>
      <c r="Z668" s="182"/>
      <c r="AA668" s="182"/>
      <c r="AB668" s="182"/>
      <c r="AC668" s="182"/>
      <c r="AD668" s="182"/>
      <c r="AE668" s="182"/>
      <c r="AF668" s="182"/>
      <c r="AG668" s="182"/>
      <c r="AH668" s="182"/>
      <c r="AI668" s="182"/>
      <c r="AJ668" s="182"/>
      <c r="AK668" s="182"/>
      <c r="AL668" s="182"/>
      <c r="AM668" s="182"/>
      <c r="AN668" s="182"/>
      <c r="AO668" s="182"/>
      <c r="AP668" s="182"/>
      <c r="AQ668" s="182"/>
      <c r="AR668" s="182"/>
      <c r="AS668" s="182"/>
      <c r="AT668" s="182"/>
      <c r="AU668" s="182"/>
      <c r="AV668" s="182"/>
      <c r="AW668" s="182"/>
      <c r="AX668" s="182"/>
      <c r="AY668" s="182"/>
      <c r="AZ668" s="182"/>
      <c r="BA668" s="182"/>
      <c r="BB668" s="182"/>
      <c r="BC668" s="182"/>
      <c r="BD668" s="182"/>
      <c r="BE668" s="182"/>
      <c r="BF668" s="182"/>
      <c r="BG668" s="182"/>
      <c r="BH668" s="182"/>
      <c r="BI668" s="182"/>
      <c r="BJ668" s="182"/>
      <c r="BK668" s="182"/>
      <c r="BL668" s="182"/>
      <c r="BM668" s="182"/>
      <c r="BN668" s="182"/>
      <c r="BO668" s="182"/>
      <c r="BP668" s="182"/>
      <c r="BQ668" s="182"/>
      <c r="BR668" s="182"/>
      <c r="BS668" s="182"/>
      <c r="BT668" s="182"/>
      <c r="BU668" s="182"/>
      <c r="BV668" s="182"/>
      <c r="BW668" s="182"/>
      <c r="BX668" s="182"/>
      <c r="BY668" s="182"/>
      <c r="BZ668" s="182"/>
      <c r="CA668" s="182"/>
    </row>
    <row r="669" spans="1:79" s="493" customFormat="1" ht="22.5" x14ac:dyDescent="0.25">
      <c r="A669" s="312">
        <v>656</v>
      </c>
      <c r="B669" s="375" t="s">
        <v>2032</v>
      </c>
      <c r="C669" s="376" t="s">
        <v>2031</v>
      </c>
      <c r="D669" s="371" t="s">
        <v>2030</v>
      </c>
      <c r="E669" s="377"/>
      <c r="F669" s="378" t="s">
        <v>27</v>
      </c>
      <c r="G669" s="379">
        <f>1121841.44+5058671.24</f>
        <v>6180512.6799999997</v>
      </c>
      <c r="H669" s="380"/>
      <c r="I669" s="318"/>
      <c r="J669" s="146" t="s">
        <v>2277</v>
      </c>
      <c r="K669" s="182"/>
      <c r="L669" s="182"/>
      <c r="M669" s="73"/>
      <c r="N669" s="182"/>
      <c r="O669" s="182"/>
      <c r="P669" s="182"/>
      <c r="Q669" s="182"/>
      <c r="R669" s="182"/>
      <c r="S669" s="182"/>
      <c r="T669" s="182"/>
      <c r="U669" s="182"/>
      <c r="V669" s="182"/>
      <c r="W669" s="182"/>
      <c r="X669" s="182"/>
      <c r="Y669" s="182"/>
      <c r="Z669" s="182"/>
      <c r="AA669" s="182"/>
      <c r="AB669" s="182"/>
      <c r="AC669" s="182"/>
      <c r="AD669" s="182"/>
      <c r="AE669" s="182"/>
      <c r="AF669" s="182"/>
      <c r="AG669" s="182"/>
      <c r="AH669" s="182"/>
      <c r="AI669" s="182"/>
      <c r="AJ669" s="182"/>
      <c r="AK669" s="182"/>
      <c r="AL669" s="182"/>
      <c r="AM669" s="182"/>
      <c r="AN669" s="182"/>
      <c r="AO669" s="182"/>
      <c r="AP669" s="182"/>
      <c r="AQ669" s="182"/>
      <c r="AR669" s="182"/>
      <c r="AS669" s="182"/>
      <c r="AT669" s="182"/>
      <c r="AU669" s="182"/>
      <c r="AV669" s="182"/>
      <c r="AW669" s="182"/>
      <c r="AX669" s="182"/>
      <c r="AY669" s="182"/>
      <c r="AZ669" s="182"/>
      <c r="BA669" s="182"/>
      <c r="BB669" s="182"/>
      <c r="BC669" s="182"/>
      <c r="BD669" s="182"/>
      <c r="BE669" s="182"/>
      <c r="BF669" s="182"/>
      <c r="BG669" s="182"/>
      <c r="BH669" s="182"/>
      <c r="BI669" s="182"/>
      <c r="BJ669" s="182"/>
      <c r="BK669" s="182"/>
      <c r="BL669" s="182"/>
      <c r="BM669" s="182"/>
      <c r="BN669" s="182"/>
      <c r="BO669" s="182"/>
      <c r="BP669" s="182"/>
      <c r="BQ669" s="182"/>
      <c r="BR669" s="182"/>
      <c r="BS669" s="182"/>
      <c r="BT669" s="182"/>
      <c r="BU669" s="182"/>
      <c r="BV669" s="182"/>
      <c r="BW669" s="182"/>
      <c r="BX669" s="182"/>
      <c r="BY669" s="182"/>
      <c r="BZ669" s="182"/>
      <c r="CA669" s="182"/>
    </row>
    <row r="670" spans="1:79" s="493" customFormat="1" x14ac:dyDescent="0.25">
      <c r="A670" s="312">
        <v>657</v>
      </c>
      <c r="B670" s="375" t="s">
        <v>1965</v>
      </c>
      <c r="C670" s="386" t="s">
        <v>1963</v>
      </c>
      <c r="D670" s="371" t="s">
        <v>1964</v>
      </c>
      <c r="E670" s="377"/>
      <c r="F670" s="378" t="s">
        <v>27</v>
      </c>
      <c r="G670" s="379">
        <v>166364.35</v>
      </c>
      <c r="H670" s="380"/>
      <c r="I670" s="318"/>
      <c r="J670" s="146" t="s">
        <v>2276</v>
      </c>
      <c r="K670" s="95"/>
      <c r="L670" s="95"/>
      <c r="M670" s="73"/>
      <c r="N670" s="195"/>
      <c r="O670" s="182"/>
      <c r="P670" s="182"/>
      <c r="Q670" s="182"/>
      <c r="R670" s="182"/>
      <c r="S670" s="182"/>
      <c r="T670" s="182"/>
      <c r="U670" s="182"/>
      <c r="V670" s="182"/>
      <c r="W670" s="182"/>
      <c r="X670" s="182"/>
      <c r="Y670" s="182"/>
      <c r="Z670" s="182"/>
      <c r="AA670" s="182"/>
      <c r="AB670" s="182"/>
      <c r="AC670" s="182"/>
      <c r="AD670" s="182"/>
      <c r="AE670" s="182"/>
      <c r="AF670" s="182"/>
      <c r="AG670" s="182"/>
      <c r="AH670" s="182"/>
      <c r="AI670" s="182"/>
      <c r="AJ670" s="182"/>
      <c r="AK670" s="182"/>
      <c r="AL670" s="182"/>
      <c r="AM670" s="182"/>
      <c r="AN670" s="182"/>
      <c r="AO670" s="182"/>
      <c r="AP670" s="182"/>
      <c r="AQ670" s="182"/>
      <c r="AR670" s="182"/>
      <c r="AS670" s="182"/>
      <c r="AT670" s="182"/>
      <c r="AU670" s="182"/>
      <c r="AV670" s="182"/>
      <c r="AW670" s="182"/>
      <c r="AX670" s="182"/>
      <c r="AY670" s="182"/>
      <c r="AZ670" s="182"/>
      <c r="BA670" s="182"/>
      <c r="BB670" s="182"/>
      <c r="BC670" s="182"/>
      <c r="BD670" s="182"/>
      <c r="BE670" s="182"/>
      <c r="BF670" s="182"/>
      <c r="BG670" s="182"/>
      <c r="BH670" s="182"/>
      <c r="BI670" s="182"/>
      <c r="BJ670" s="182"/>
      <c r="BK670" s="182"/>
      <c r="BL670" s="182"/>
      <c r="BM670" s="182"/>
      <c r="BN670" s="182"/>
      <c r="BO670" s="182"/>
      <c r="BP670" s="182"/>
      <c r="BQ670" s="182"/>
      <c r="BR670" s="182"/>
      <c r="BS670" s="182"/>
      <c r="BT670" s="182"/>
      <c r="BU670" s="182"/>
      <c r="BV670" s="182"/>
      <c r="BW670" s="182"/>
      <c r="BX670" s="182"/>
      <c r="BY670" s="182"/>
      <c r="BZ670" s="182"/>
      <c r="CA670" s="182"/>
    </row>
    <row r="671" spans="1:79" s="493" customFormat="1" x14ac:dyDescent="0.25">
      <c r="A671" s="312">
        <v>658</v>
      </c>
      <c r="B671" s="375" t="s">
        <v>2039</v>
      </c>
      <c r="C671" s="376" t="s">
        <v>2038</v>
      </c>
      <c r="D671" s="371" t="s">
        <v>2037</v>
      </c>
      <c r="E671" s="377"/>
      <c r="F671" s="378" t="s">
        <v>27</v>
      </c>
      <c r="G671" s="379">
        <v>104017.19</v>
      </c>
      <c r="H671" s="380"/>
      <c r="I671" s="318"/>
      <c r="J671" s="146" t="s">
        <v>2276</v>
      </c>
      <c r="K671" s="95"/>
      <c r="L671" s="95"/>
      <c r="M671" s="73"/>
      <c r="N671" s="182"/>
      <c r="O671" s="182"/>
      <c r="P671" s="182"/>
      <c r="Q671" s="182"/>
      <c r="R671" s="182"/>
      <c r="S671" s="182"/>
      <c r="T671" s="182"/>
      <c r="U671" s="182"/>
      <c r="V671" s="182"/>
      <c r="W671" s="182"/>
      <c r="X671" s="182"/>
      <c r="Y671" s="182"/>
      <c r="Z671" s="182"/>
      <c r="AA671" s="182"/>
      <c r="AB671" s="182"/>
      <c r="AC671" s="182"/>
      <c r="AD671" s="182"/>
      <c r="AE671" s="182"/>
      <c r="AF671" s="182"/>
      <c r="AG671" s="182"/>
      <c r="AH671" s="182"/>
      <c r="AI671" s="182"/>
      <c r="AJ671" s="182"/>
      <c r="AK671" s="182"/>
      <c r="AL671" s="182"/>
      <c r="AM671" s="182"/>
      <c r="AN671" s="182"/>
      <c r="AO671" s="182"/>
      <c r="AP671" s="182"/>
      <c r="AQ671" s="182"/>
      <c r="AR671" s="182"/>
      <c r="AS671" s="182"/>
      <c r="AT671" s="182"/>
      <c r="AU671" s="182"/>
      <c r="AV671" s="182"/>
      <c r="AW671" s="182"/>
      <c r="AX671" s="182"/>
      <c r="AY671" s="182"/>
      <c r="AZ671" s="182"/>
      <c r="BA671" s="182"/>
      <c r="BB671" s="182"/>
      <c r="BC671" s="182"/>
      <c r="BD671" s="182"/>
      <c r="BE671" s="182"/>
      <c r="BF671" s="182"/>
      <c r="BG671" s="182"/>
      <c r="BH671" s="182"/>
      <c r="BI671" s="182"/>
      <c r="BJ671" s="182"/>
      <c r="BK671" s="182"/>
      <c r="BL671" s="182"/>
      <c r="BM671" s="182"/>
      <c r="BN671" s="182"/>
      <c r="BO671" s="182"/>
      <c r="BP671" s="182"/>
      <c r="BQ671" s="182"/>
      <c r="BR671" s="182"/>
      <c r="BS671" s="182"/>
      <c r="BT671" s="182"/>
      <c r="BU671" s="182"/>
      <c r="BV671" s="182"/>
      <c r="BW671" s="182"/>
      <c r="BX671" s="182"/>
      <c r="BY671" s="182"/>
      <c r="BZ671" s="182"/>
      <c r="CA671" s="182"/>
    </row>
    <row r="672" spans="1:79" s="493" customFormat="1" x14ac:dyDescent="0.25">
      <c r="A672" s="312">
        <v>659</v>
      </c>
      <c r="B672" s="375" t="s">
        <v>2079</v>
      </c>
      <c r="C672" s="376" t="s">
        <v>2078</v>
      </c>
      <c r="D672" s="371" t="s">
        <v>2077</v>
      </c>
      <c r="E672" s="377"/>
      <c r="F672" s="378" t="s">
        <v>27</v>
      </c>
      <c r="G672" s="379">
        <v>178587.15</v>
      </c>
      <c r="H672" s="380"/>
      <c r="I672" s="318"/>
      <c r="J672" s="146" t="s">
        <v>2276</v>
      </c>
      <c r="K672" s="95"/>
      <c r="L672" s="95"/>
      <c r="M672" s="73"/>
      <c r="N672" s="195"/>
      <c r="O672" s="182"/>
      <c r="P672" s="182"/>
      <c r="Q672" s="182"/>
      <c r="R672" s="182"/>
      <c r="S672" s="195"/>
      <c r="T672" s="195"/>
      <c r="U672" s="195"/>
      <c r="V672" s="195"/>
      <c r="W672" s="195"/>
      <c r="X672" s="195"/>
      <c r="Y672" s="195"/>
      <c r="Z672" s="195"/>
      <c r="AA672" s="195"/>
      <c r="AB672" s="195"/>
      <c r="AC672" s="195"/>
      <c r="AD672" s="195"/>
      <c r="AE672" s="195"/>
      <c r="AF672" s="195"/>
      <c r="AG672" s="195"/>
      <c r="AH672" s="195"/>
      <c r="AI672" s="195"/>
      <c r="AJ672" s="195"/>
      <c r="AK672" s="195"/>
      <c r="AL672" s="195"/>
      <c r="AM672" s="195"/>
      <c r="AN672" s="195"/>
      <c r="AO672" s="195"/>
      <c r="AP672" s="195"/>
      <c r="AQ672" s="195"/>
      <c r="AR672" s="195"/>
      <c r="AS672" s="195"/>
      <c r="AT672" s="195"/>
      <c r="AU672" s="195"/>
      <c r="AV672" s="195"/>
      <c r="AW672" s="195"/>
      <c r="AX672" s="195"/>
      <c r="AY672" s="195"/>
      <c r="AZ672" s="195"/>
      <c r="BA672" s="195"/>
      <c r="BB672" s="195"/>
      <c r="BC672" s="195"/>
      <c r="BD672" s="195"/>
      <c r="BE672" s="195"/>
      <c r="BF672" s="195"/>
      <c r="BG672" s="195"/>
      <c r="BH672" s="195"/>
      <c r="BI672" s="195"/>
      <c r="BJ672" s="195"/>
      <c r="BK672" s="195"/>
      <c r="BL672" s="195"/>
      <c r="BM672" s="195"/>
      <c r="BN672" s="195"/>
      <c r="BO672" s="195"/>
      <c r="BP672" s="195"/>
      <c r="BQ672" s="195"/>
      <c r="BR672" s="195"/>
      <c r="BS672" s="195"/>
      <c r="BT672" s="195"/>
      <c r="BU672" s="195"/>
      <c r="BV672" s="195"/>
      <c r="BW672" s="195"/>
      <c r="BX672" s="195"/>
      <c r="BY672" s="195"/>
      <c r="BZ672" s="195"/>
      <c r="CA672" s="195"/>
    </row>
    <row r="673" spans="1:79" s="493" customFormat="1" x14ac:dyDescent="0.25">
      <c r="A673" s="312">
        <v>660</v>
      </c>
      <c r="B673" s="375" t="s">
        <v>2122</v>
      </c>
      <c r="C673" s="376" t="s">
        <v>2104</v>
      </c>
      <c r="D673" s="371" t="s">
        <v>2142</v>
      </c>
      <c r="E673" s="377"/>
      <c r="F673" s="378" t="s">
        <v>27</v>
      </c>
      <c r="G673" s="379">
        <v>59001.73</v>
      </c>
      <c r="H673" s="380"/>
      <c r="I673" s="318"/>
      <c r="J673" s="146" t="s">
        <v>2276</v>
      </c>
      <c r="K673" s="95"/>
      <c r="L673" s="95"/>
      <c r="M673" s="73"/>
      <c r="N673" s="195"/>
      <c r="O673" s="182"/>
      <c r="P673" s="182"/>
      <c r="Q673" s="182"/>
      <c r="R673" s="182"/>
      <c r="S673" s="182"/>
      <c r="T673" s="182"/>
      <c r="U673" s="182"/>
      <c r="V673" s="182"/>
      <c r="W673" s="182"/>
      <c r="X673" s="182"/>
      <c r="Y673" s="182"/>
      <c r="Z673" s="182"/>
      <c r="AA673" s="182"/>
      <c r="AB673" s="182"/>
      <c r="AC673" s="182"/>
      <c r="AD673" s="182"/>
      <c r="AE673" s="182"/>
      <c r="AF673" s="182"/>
      <c r="AG673" s="182"/>
      <c r="AH673" s="182"/>
      <c r="AI673" s="182"/>
      <c r="AJ673" s="182"/>
      <c r="AK673" s="182"/>
      <c r="AL673" s="182"/>
      <c r="AM673" s="182"/>
      <c r="AN673" s="182"/>
      <c r="AO673" s="182"/>
      <c r="AP673" s="182"/>
      <c r="AQ673" s="182"/>
      <c r="AR673" s="182"/>
      <c r="AS673" s="182"/>
      <c r="AT673" s="182"/>
      <c r="AU673" s="182"/>
      <c r="AV673" s="182"/>
      <c r="AW673" s="182"/>
      <c r="AX673" s="182"/>
      <c r="AY673" s="182"/>
      <c r="AZ673" s="182"/>
      <c r="BA673" s="182"/>
      <c r="BB673" s="182"/>
      <c r="BC673" s="182"/>
      <c r="BD673" s="182"/>
      <c r="BE673" s="182"/>
      <c r="BF673" s="182"/>
      <c r="BG673" s="182"/>
      <c r="BH673" s="182"/>
      <c r="BI673" s="182"/>
      <c r="BJ673" s="182"/>
      <c r="BK673" s="182"/>
      <c r="BL673" s="182"/>
      <c r="BM673" s="182"/>
      <c r="BN673" s="182"/>
      <c r="BO673" s="182"/>
      <c r="BP673" s="182"/>
      <c r="BQ673" s="182"/>
      <c r="BR673" s="182"/>
      <c r="BS673" s="182"/>
      <c r="BT673" s="182"/>
      <c r="BU673" s="182"/>
      <c r="BV673" s="182"/>
      <c r="BW673" s="182"/>
      <c r="BX673" s="182"/>
      <c r="BY673" s="182"/>
      <c r="BZ673" s="182"/>
      <c r="CA673" s="182"/>
    </row>
    <row r="674" spans="1:79" s="493" customFormat="1" x14ac:dyDescent="0.25">
      <c r="A674" s="312">
        <v>661</v>
      </c>
      <c r="B674" s="375" t="s">
        <v>1982</v>
      </c>
      <c r="C674" s="376" t="s">
        <v>1981</v>
      </c>
      <c r="D674" s="371" t="s">
        <v>1980</v>
      </c>
      <c r="E674" s="377"/>
      <c r="F674" s="378" t="s">
        <v>27</v>
      </c>
      <c r="G674" s="379">
        <v>69101.22</v>
      </c>
      <c r="H674" s="380"/>
      <c r="I674" s="318"/>
      <c r="J674" s="146" t="s">
        <v>2276</v>
      </c>
      <c r="K674" s="95"/>
      <c r="L674" s="95"/>
      <c r="M674" s="73"/>
      <c r="N674" s="182"/>
      <c r="O674" s="182"/>
      <c r="P674" s="182"/>
      <c r="Q674" s="182"/>
      <c r="R674" s="199"/>
      <c r="S674" s="182"/>
      <c r="T674" s="182"/>
      <c r="U674" s="182"/>
      <c r="V674" s="182"/>
      <c r="W674" s="182"/>
      <c r="X674" s="182"/>
      <c r="Y674" s="182"/>
      <c r="Z674" s="182"/>
      <c r="AA674" s="182"/>
      <c r="AB674" s="182"/>
      <c r="AC674" s="182"/>
      <c r="AD674" s="182"/>
      <c r="AE674" s="182"/>
      <c r="AF674" s="182"/>
      <c r="AG674" s="182"/>
      <c r="AH674" s="182"/>
      <c r="AI674" s="182"/>
      <c r="AJ674" s="182"/>
      <c r="AK674" s="182"/>
      <c r="AL674" s="182"/>
      <c r="AM674" s="182"/>
      <c r="AN674" s="182"/>
      <c r="AO674" s="182"/>
      <c r="AP674" s="182"/>
      <c r="AQ674" s="182"/>
      <c r="AR674" s="182"/>
      <c r="AS674" s="182"/>
      <c r="AT674" s="182"/>
      <c r="AU674" s="182"/>
      <c r="AV674" s="182"/>
      <c r="AW674" s="182"/>
      <c r="AX674" s="182"/>
      <c r="AY674" s="182"/>
      <c r="AZ674" s="182"/>
      <c r="BA674" s="182"/>
      <c r="BB674" s="182"/>
      <c r="BC674" s="182"/>
      <c r="BD674" s="182"/>
      <c r="BE674" s="182"/>
      <c r="BF674" s="182"/>
      <c r="BG674" s="182"/>
      <c r="BH674" s="182"/>
      <c r="BI674" s="182"/>
      <c r="BJ674" s="182"/>
      <c r="BK674" s="182"/>
      <c r="BL674" s="182"/>
      <c r="BM674" s="182"/>
      <c r="BN674" s="182"/>
      <c r="BO674" s="182"/>
      <c r="BP674" s="182"/>
      <c r="BQ674" s="182"/>
      <c r="BR674" s="182"/>
      <c r="BS674" s="182"/>
      <c r="BT674" s="182"/>
      <c r="BU674" s="182"/>
      <c r="BV674" s="182"/>
      <c r="BW674" s="182"/>
      <c r="BX674" s="182"/>
      <c r="BY674" s="182"/>
      <c r="BZ674" s="182"/>
      <c r="CA674" s="182"/>
    </row>
    <row r="675" spans="1:79" s="493" customFormat="1" x14ac:dyDescent="0.25">
      <c r="A675" s="312">
        <v>662</v>
      </c>
      <c r="B675" s="375" t="s">
        <v>2010</v>
      </c>
      <c r="C675" s="376" t="s">
        <v>2009</v>
      </c>
      <c r="D675" s="371" t="s">
        <v>2008</v>
      </c>
      <c r="E675" s="377"/>
      <c r="F675" s="378" t="s">
        <v>27</v>
      </c>
      <c r="G675" s="379">
        <v>135005.60999999999</v>
      </c>
      <c r="H675" s="380"/>
      <c r="I675" s="318"/>
      <c r="J675" s="146" t="s">
        <v>2276</v>
      </c>
      <c r="K675" s="95"/>
      <c r="L675" s="95"/>
      <c r="M675" s="73"/>
      <c r="N675" s="182"/>
      <c r="O675" s="182"/>
      <c r="P675" s="182"/>
      <c r="Q675" s="182"/>
      <c r="R675" s="182"/>
      <c r="S675" s="182"/>
      <c r="T675" s="182"/>
      <c r="U675" s="182"/>
      <c r="V675" s="182"/>
      <c r="W675" s="182"/>
      <c r="X675" s="182"/>
      <c r="Y675" s="182"/>
      <c r="Z675" s="182"/>
      <c r="AA675" s="182"/>
      <c r="AB675" s="182"/>
      <c r="AC675" s="182"/>
      <c r="AD675" s="182"/>
      <c r="AE675" s="182"/>
      <c r="AF675" s="182"/>
      <c r="AG675" s="182"/>
      <c r="AH675" s="182"/>
      <c r="AI675" s="182"/>
      <c r="AJ675" s="182"/>
      <c r="AK675" s="182"/>
      <c r="AL675" s="182"/>
      <c r="AM675" s="182"/>
      <c r="AN675" s="182"/>
      <c r="AO675" s="182"/>
      <c r="AP675" s="182"/>
      <c r="AQ675" s="182"/>
      <c r="AR675" s="182"/>
      <c r="AS675" s="182"/>
      <c r="AT675" s="182"/>
      <c r="AU675" s="182"/>
      <c r="AV675" s="182"/>
      <c r="AW675" s="182"/>
      <c r="AX675" s="182"/>
      <c r="AY675" s="182"/>
      <c r="AZ675" s="182"/>
      <c r="BA675" s="182"/>
      <c r="BB675" s="182"/>
      <c r="BC675" s="182"/>
      <c r="BD675" s="182"/>
      <c r="BE675" s="182"/>
      <c r="BF675" s="182"/>
      <c r="BG675" s="182"/>
      <c r="BH675" s="182"/>
      <c r="BI675" s="182"/>
      <c r="BJ675" s="182"/>
      <c r="BK675" s="182"/>
      <c r="BL675" s="182"/>
      <c r="BM675" s="182"/>
      <c r="BN675" s="182"/>
      <c r="BO675" s="182"/>
      <c r="BP675" s="182"/>
      <c r="BQ675" s="182"/>
      <c r="BR675" s="182"/>
      <c r="BS675" s="182"/>
      <c r="BT675" s="182"/>
      <c r="BU675" s="182"/>
      <c r="BV675" s="182"/>
      <c r="BW675" s="182"/>
      <c r="BX675" s="182"/>
      <c r="BY675" s="182"/>
      <c r="BZ675" s="182"/>
      <c r="CA675" s="182"/>
    </row>
    <row r="676" spans="1:79" s="493" customFormat="1" ht="15" customHeight="1" x14ac:dyDescent="0.25">
      <c r="A676" s="312">
        <v>663</v>
      </c>
      <c r="B676" s="387" t="s">
        <v>2279</v>
      </c>
      <c r="C676" s="388" t="s">
        <v>2278</v>
      </c>
      <c r="D676" s="371" t="s">
        <v>2280</v>
      </c>
      <c r="E676" s="377"/>
      <c r="F676" s="378" t="s">
        <v>2233</v>
      </c>
      <c r="G676" s="379">
        <v>53374.29</v>
      </c>
      <c r="H676" s="380"/>
      <c r="I676" s="318"/>
      <c r="J676" s="146" t="s">
        <v>2308</v>
      </c>
      <c r="K676" s="95"/>
      <c r="L676" s="95"/>
      <c r="M676" s="182"/>
      <c r="N676" s="182"/>
      <c r="O676" s="195"/>
      <c r="P676" s="195"/>
      <c r="Q676" s="195"/>
      <c r="R676" s="195"/>
      <c r="S676" s="182"/>
      <c r="T676" s="182"/>
      <c r="U676" s="182"/>
      <c r="V676" s="182"/>
      <c r="W676" s="182"/>
      <c r="X676" s="182"/>
      <c r="Y676" s="182"/>
      <c r="Z676" s="182"/>
      <c r="AA676" s="182"/>
      <c r="AB676" s="182"/>
      <c r="AC676" s="182"/>
      <c r="AD676" s="182"/>
      <c r="AE676" s="182"/>
      <c r="AF676" s="182"/>
      <c r="AG676" s="182"/>
      <c r="AH676" s="182"/>
      <c r="AI676" s="182"/>
      <c r="AJ676" s="182"/>
      <c r="AK676" s="182"/>
      <c r="AL676" s="182"/>
      <c r="AM676" s="182"/>
      <c r="AN676" s="182"/>
      <c r="AO676" s="182"/>
      <c r="AP676" s="182"/>
      <c r="AQ676" s="182"/>
      <c r="AR676" s="182"/>
      <c r="AS676" s="182"/>
      <c r="AT676" s="182"/>
      <c r="AU676" s="182"/>
      <c r="AV676" s="182"/>
      <c r="AW676" s="182"/>
      <c r="AX676" s="182"/>
      <c r="AY676" s="182"/>
      <c r="AZ676" s="182"/>
      <c r="BA676" s="182"/>
      <c r="BB676" s="182"/>
      <c r="BC676" s="182"/>
      <c r="BD676" s="182"/>
      <c r="BE676" s="182"/>
      <c r="BF676" s="182"/>
      <c r="BG676" s="182"/>
      <c r="BH676" s="182"/>
      <c r="BI676" s="182"/>
      <c r="BJ676" s="182"/>
      <c r="BK676" s="182"/>
      <c r="BL676" s="182"/>
      <c r="BM676" s="182"/>
      <c r="BN676" s="182"/>
      <c r="BO676" s="182"/>
      <c r="BP676" s="182"/>
      <c r="BQ676" s="182"/>
      <c r="BR676" s="182"/>
      <c r="BS676" s="182"/>
      <c r="BT676" s="182"/>
      <c r="BU676" s="182"/>
      <c r="BV676" s="182"/>
      <c r="BW676" s="182"/>
      <c r="BX676" s="182"/>
      <c r="BY676" s="182"/>
      <c r="BZ676" s="182"/>
      <c r="CA676" s="182"/>
    </row>
    <row r="677" spans="1:79" s="493" customFormat="1" ht="22.5" x14ac:dyDescent="0.25">
      <c r="A677" s="312">
        <v>664</v>
      </c>
      <c r="B677" s="389" t="s">
        <v>2217</v>
      </c>
      <c r="C677" s="390" t="s">
        <v>2214</v>
      </c>
      <c r="D677" s="371" t="s">
        <v>2222</v>
      </c>
      <c r="E677" s="377"/>
      <c r="F677" s="378" t="s">
        <v>2233</v>
      </c>
      <c r="G677" s="379">
        <v>21983.27</v>
      </c>
      <c r="H677" s="380"/>
      <c r="I677" s="318"/>
      <c r="J677" s="146" t="s">
        <v>2308</v>
      </c>
      <c r="K677" s="95"/>
      <c r="L677" s="95"/>
      <c r="M677" s="195"/>
      <c r="N677" s="195"/>
      <c r="O677" s="195"/>
      <c r="P677" s="195"/>
      <c r="Q677" s="195"/>
      <c r="R677" s="195"/>
      <c r="S677" s="182"/>
      <c r="T677" s="182"/>
      <c r="U677" s="182"/>
      <c r="V677" s="182"/>
      <c r="W677" s="182"/>
      <c r="X677" s="182"/>
      <c r="Y677" s="182"/>
      <c r="Z677" s="182"/>
      <c r="AA677" s="182"/>
      <c r="AB677" s="182"/>
      <c r="AC677" s="182"/>
      <c r="AD677" s="182"/>
      <c r="AE677" s="182"/>
      <c r="AF677" s="182"/>
      <c r="AG677" s="182"/>
      <c r="AH677" s="182"/>
      <c r="AI677" s="182"/>
      <c r="AJ677" s="182"/>
      <c r="AK677" s="182"/>
      <c r="AL677" s="182"/>
      <c r="AM677" s="182"/>
      <c r="AN677" s="182"/>
      <c r="AO677" s="182"/>
      <c r="AP677" s="182"/>
      <c r="AQ677" s="182"/>
      <c r="AR677" s="182"/>
      <c r="AS677" s="182"/>
      <c r="AT677" s="182"/>
      <c r="AU677" s="182"/>
      <c r="AV677" s="182"/>
      <c r="AW677" s="182"/>
      <c r="AX677" s="182"/>
      <c r="AY677" s="182"/>
      <c r="AZ677" s="182"/>
      <c r="BA677" s="182"/>
      <c r="BB677" s="182"/>
      <c r="BC677" s="182"/>
      <c r="BD677" s="182"/>
      <c r="BE677" s="182"/>
      <c r="BF677" s="182"/>
      <c r="BG677" s="182"/>
      <c r="BH677" s="182"/>
      <c r="BI677" s="182"/>
      <c r="BJ677" s="182"/>
      <c r="BK677" s="182"/>
      <c r="BL677" s="182"/>
      <c r="BM677" s="182"/>
      <c r="BN677" s="182"/>
      <c r="BO677" s="182"/>
      <c r="BP677" s="182"/>
      <c r="BQ677" s="182"/>
      <c r="BR677" s="182"/>
      <c r="BS677" s="182"/>
      <c r="BT677" s="182"/>
      <c r="BU677" s="182"/>
      <c r="BV677" s="182"/>
      <c r="BW677" s="182"/>
      <c r="BX677" s="182"/>
      <c r="BY677" s="182"/>
      <c r="BZ677" s="182"/>
      <c r="CA677" s="182"/>
    </row>
    <row r="678" spans="1:79" s="493" customFormat="1" ht="15" customHeight="1" x14ac:dyDescent="0.25">
      <c r="A678" s="312">
        <v>665</v>
      </c>
      <c r="B678" s="313" t="s">
        <v>2248</v>
      </c>
      <c r="C678" s="357" t="s">
        <v>2247</v>
      </c>
      <c r="D678" s="371" t="s">
        <v>2249</v>
      </c>
      <c r="E678" s="377"/>
      <c r="F678" s="378" t="s">
        <v>2233</v>
      </c>
      <c r="G678" s="379">
        <v>34374.01</v>
      </c>
      <c r="H678" s="380"/>
      <c r="I678" s="318"/>
      <c r="J678" s="146" t="s">
        <v>2308</v>
      </c>
      <c r="K678" s="95"/>
      <c r="L678" s="95"/>
      <c r="M678" s="182"/>
      <c r="N678" s="182"/>
      <c r="O678" s="195"/>
      <c r="P678" s="195"/>
      <c r="Q678" s="195"/>
      <c r="R678" s="195"/>
      <c r="S678" s="182"/>
      <c r="T678" s="182"/>
      <c r="U678" s="182"/>
      <c r="V678" s="182"/>
      <c r="W678" s="182"/>
      <c r="X678" s="182"/>
      <c r="Y678" s="182"/>
      <c r="Z678" s="182"/>
      <c r="AA678" s="182"/>
      <c r="AB678" s="182"/>
      <c r="AC678" s="182"/>
      <c r="AD678" s="182"/>
      <c r="AE678" s="182"/>
      <c r="AF678" s="182"/>
      <c r="AG678" s="182"/>
      <c r="AH678" s="182"/>
      <c r="AI678" s="182"/>
      <c r="AJ678" s="182"/>
      <c r="AK678" s="182"/>
      <c r="AL678" s="182"/>
      <c r="AM678" s="182"/>
      <c r="AN678" s="182"/>
      <c r="AO678" s="182"/>
      <c r="AP678" s="182"/>
      <c r="AQ678" s="182"/>
      <c r="AR678" s="182"/>
      <c r="AS678" s="182"/>
      <c r="AT678" s="182"/>
      <c r="AU678" s="182"/>
      <c r="AV678" s="182"/>
      <c r="AW678" s="182"/>
      <c r="AX678" s="182"/>
      <c r="AY678" s="182"/>
      <c r="AZ678" s="182"/>
      <c r="BA678" s="182"/>
      <c r="BB678" s="182"/>
      <c r="BC678" s="182"/>
      <c r="BD678" s="182"/>
      <c r="BE678" s="182"/>
      <c r="BF678" s="182"/>
      <c r="BG678" s="182"/>
      <c r="BH678" s="182"/>
      <c r="BI678" s="182"/>
      <c r="BJ678" s="182"/>
      <c r="BK678" s="182"/>
      <c r="BL678" s="182"/>
      <c r="BM678" s="182"/>
      <c r="BN678" s="182"/>
      <c r="BO678" s="182"/>
      <c r="BP678" s="182"/>
      <c r="BQ678" s="182"/>
      <c r="BR678" s="182"/>
      <c r="BS678" s="182"/>
      <c r="BT678" s="182"/>
      <c r="BU678" s="182"/>
      <c r="BV678" s="182"/>
      <c r="BW678" s="182"/>
      <c r="BX678" s="182"/>
      <c r="BY678" s="182"/>
      <c r="BZ678" s="182"/>
      <c r="CA678" s="182"/>
    </row>
    <row r="679" spans="1:79" s="493" customFormat="1" ht="15" customHeight="1" x14ac:dyDescent="0.25">
      <c r="A679" s="312">
        <v>666</v>
      </c>
      <c r="B679" s="389" t="s">
        <v>2200</v>
      </c>
      <c r="C679" s="390" t="s">
        <v>591</v>
      </c>
      <c r="D679" s="371" t="s">
        <v>2206</v>
      </c>
      <c r="E679" s="377"/>
      <c r="F679" s="378" t="s">
        <v>2233</v>
      </c>
      <c r="G679" s="379">
        <v>26067.45</v>
      </c>
      <c r="H679" s="380"/>
      <c r="I679" s="318"/>
      <c r="J679" s="146" t="s">
        <v>2308</v>
      </c>
      <c r="K679" s="95"/>
      <c r="L679" s="95"/>
      <c r="M679" s="182"/>
      <c r="N679" s="182"/>
      <c r="O679" s="195" t="s">
        <v>2228</v>
      </c>
      <c r="P679" s="195"/>
      <c r="Q679" s="195"/>
      <c r="R679" s="195"/>
      <c r="S679" s="182"/>
      <c r="T679" s="182"/>
      <c r="U679" s="182"/>
      <c r="V679" s="182"/>
      <c r="W679" s="182"/>
      <c r="X679" s="182"/>
      <c r="Y679" s="182"/>
      <c r="Z679" s="182"/>
      <c r="AA679" s="182"/>
      <c r="AB679" s="182"/>
      <c r="AC679" s="182"/>
      <c r="AD679" s="182"/>
      <c r="AE679" s="182"/>
      <c r="AF679" s="182"/>
      <c r="AG679" s="182"/>
      <c r="AH679" s="182"/>
      <c r="AI679" s="182"/>
      <c r="AJ679" s="182"/>
      <c r="AK679" s="182"/>
      <c r="AL679" s="182"/>
      <c r="AM679" s="182"/>
      <c r="AN679" s="182"/>
      <c r="AO679" s="182"/>
      <c r="AP679" s="182"/>
      <c r="AQ679" s="182"/>
      <c r="AR679" s="182"/>
      <c r="AS679" s="182"/>
      <c r="AT679" s="182"/>
      <c r="AU679" s="182"/>
      <c r="AV679" s="182"/>
      <c r="AW679" s="182"/>
      <c r="AX679" s="182"/>
      <c r="AY679" s="182"/>
      <c r="AZ679" s="182"/>
      <c r="BA679" s="182"/>
      <c r="BB679" s="182"/>
      <c r="BC679" s="182"/>
      <c r="BD679" s="182"/>
      <c r="BE679" s="182"/>
      <c r="BF679" s="182"/>
      <c r="BG679" s="182"/>
      <c r="BH679" s="182"/>
      <c r="BI679" s="182"/>
      <c r="BJ679" s="182"/>
      <c r="BK679" s="182"/>
      <c r="BL679" s="182"/>
      <c r="BM679" s="182"/>
      <c r="BN679" s="182"/>
      <c r="BO679" s="182"/>
      <c r="BP679" s="182"/>
      <c r="BQ679" s="182"/>
      <c r="BR679" s="182"/>
      <c r="BS679" s="182"/>
      <c r="BT679" s="182"/>
      <c r="BU679" s="182"/>
      <c r="BV679" s="182"/>
      <c r="BW679" s="182"/>
      <c r="BX679" s="182"/>
      <c r="BY679" s="182"/>
      <c r="BZ679" s="182"/>
      <c r="CA679" s="182"/>
    </row>
    <row r="680" spans="1:79" s="493" customFormat="1" ht="15" customHeight="1" x14ac:dyDescent="0.25">
      <c r="A680" s="312">
        <v>667</v>
      </c>
      <c r="B680" s="389" t="s">
        <v>2198</v>
      </c>
      <c r="C680" s="390" t="s">
        <v>920</v>
      </c>
      <c r="D680" s="371" t="s">
        <v>2205</v>
      </c>
      <c r="E680" s="377"/>
      <c r="F680" s="378" t="s">
        <v>2233</v>
      </c>
      <c r="G680" s="379">
        <v>49972.31</v>
      </c>
      <c r="H680" s="380"/>
      <c r="I680" s="318"/>
      <c r="J680" s="146" t="s">
        <v>2308</v>
      </c>
      <c r="K680" s="95"/>
      <c r="L680" s="95"/>
      <c r="M680" s="182"/>
      <c r="N680" s="182"/>
      <c r="O680" s="195" t="s">
        <v>2227</v>
      </c>
      <c r="P680" s="195"/>
      <c r="Q680" s="195"/>
      <c r="R680" s="195"/>
      <c r="S680" s="182"/>
      <c r="T680" s="182"/>
      <c r="U680" s="182"/>
      <c r="V680" s="182"/>
      <c r="W680" s="182"/>
      <c r="X680" s="182"/>
      <c r="Y680" s="182"/>
      <c r="Z680" s="182"/>
      <c r="AA680" s="182"/>
      <c r="AB680" s="182"/>
      <c r="AC680" s="182"/>
      <c r="AD680" s="182"/>
      <c r="AE680" s="182"/>
      <c r="AF680" s="182"/>
      <c r="AG680" s="182"/>
      <c r="AH680" s="182"/>
      <c r="AI680" s="182"/>
      <c r="AJ680" s="182"/>
      <c r="AK680" s="182"/>
      <c r="AL680" s="182"/>
      <c r="AM680" s="182"/>
      <c r="AN680" s="182"/>
      <c r="AO680" s="182"/>
      <c r="AP680" s="182"/>
      <c r="AQ680" s="182"/>
      <c r="AR680" s="182"/>
      <c r="AS680" s="182"/>
      <c r="AT680" s="182"/>
      <c r="AU680" s="182"/>
      <c r="AV680" s="182"/>
      <c r="AW680" s="182"/>
      <c r="AX680" s="182"/>
      <c r="AY680" s="182"/>
      <c r="AZ680" s="182"/>
      <c r="BA680" s="182"/>
      <c r="BB680" s="182"/>
      <c r="BC680" s="182"/>
      <c r="BD680" s="182"/>
      <c r="BE680" s="182"/>
      <c r="BF680" s="182"/>
      <c r="BG680" s="182"/>
      <c r="BH680" s="182"/>
      <c r="BI680" s="182"/>
      <c r="BJ680" s="182"/>
      <c r="BK680" s="182"/>
      <c r="BL680" s="182"/>
      <c r="BM680" s="182"/>
      <c r="BN680" s="182"/>
      <c r="BO680" s="182"/>
      <c r="BP680" s="182"/>
      <c r="BQ680" s="182"/>
      <c r="BR680" s="182"/>
      <c r="BS680" s="182"/>
      <c r="BT680" s="182"/>
      <c r="BU680" s="182"/>
      <c r="BV680" s="182"/>
      <c r="BW680" s="182"/>
      <c r="BX680" s="182"/>
      <c r="BY680" s="182"/>
      <c r="BZ680" s="182"/>
      <c r="CA680" s="182"/>
    </row>
    <row r="681" spans="1:79" s="493" customFormat="1" ht="22.5" x14ac:dyDescent="0.25">
      <c r="A681" s="312">
        <v>668</v>
      </c>
      <c r="B681" s="389" t="s">
        <v>2300</v>
      </c>
      <c r="C681" s="390" t="s">
        <v>2298</v>
      </c>
      <c r="D681" s="371" t="s">
        <v>2299</v>
      </c>
      <c r="E681" s="377"/>
      <c r="F681" s="378" t="s">
        <v>2233</v>
      </c>
      <c r="G681" s="379">
        <v>35474.559999999998</v>
      </c>
      <c r="H681" s="380"/>
      <c r="I681" s="318"/>
      <c r="J681" s="146" t="s">
        <v>2308</v>
      </c>
      <c r="K681" s="95"/>
      <c r="L681" s="95"/>
      <c r="M681" s="182"/>
      <c r="N681" s="182"/>
      <c r="O681" s="195"/>
      <c r="P681" s="195"/>
      <c r="Q681" s="195"/>
      <c r="R681" s="195"/>
      <c r="S681" s="182"/>
      <c r="T681" s="182"/>
      <c r="U681" s="182"/>
      <c r="V681" s="182"/>
      <c r="W681" s="182"/>
      <c r="X681" s="182"/>
      <c r="Y681" s="182"/>
      <c r="Z681" s="182"/>
      <c r="AA681" s="182"/>
      <c r="AB681" s="182"/>
      <c r="AC681" s="182"/>
      <c r="AD681" s="182"/>
      <c r="AE681" s="182"/>
      <c r="AF681" s="182"/>
      <c r="AG681" s="182"/>
      <c r="AH681" s="182"/>
      <c r="AI681" s="182"/>
      <c r="AJ681" s="182"/>
      <c r="AK681" s="182"/>
      <c r="AL681" s="182"/>
      <c r="AM681" s="182"/>
      <c r="AN681" s="182"/>
      <c r="AO681" s="182"/>
      <c r="AP681" s="182"/>
      <c r="AQ681" s="182"/>
      <c r="AR681" s="182"/>
      <c r="AS681" s="182"/>
      <c r="AT681" s="182"/>
      <c r="AU681" s="182"/>
      <c r="AV681" s="182"/>
      <c r="AW681" s="182"/>
      <c r="AX681" s="182"/>
      <c r="AY681" s="182"/>
      <c r="AZ681" s="182"/>
      <c r="BA681" s="182"/>
      <c r="BB681" s="182"/>
      <c r="BC681" s="182"/>
      <c r="BD681" s="182"/>
      <c r="BE681" s="182"/>
      <c r="BF681" s="182"/>
      <c r="BG681" s="182"/>
      <c r="BH681" s="182"/>
      <c r="BI681" s="182"/>
      <c r="BJ681" s="182"/>
      <c r="BK681" s="182"/>
      <c r="BL681" s="182"/>
      <c r="BM681" s="182"/>
      <c r="BN681" s="182"/>
      <c r="BO681" s="182"/>
      <c r="BP681" s="182"/>
      <c r="BQ681" s="182"/>
      <c r="BR681" s="182"/>
      <c r="BS681" s="182"/>
      <c r="BT681" s="182"/>
      <c r="BU681" s="182"/>
      <c r="BV681" s="182"/>
      <c r="BW681" s="182"/>
      <c r="BX681" s="182"/>
      <c r="BY681" s="182"/>
      <c r="BZ681" s="182"/>
      <c r="CA681" s="182"/>
    </row>
    <row r="682" spans="1:79" s="493" customFormat="1" ht="15" customHeight="1" x14ac:dyDescent="0.25">
      <c r="A682" s="312">
        <v>669</v>
      </c>
      <c r="B682" s="387" t="s">
        <v>2269</v>
      </c>
      <c r="C682" s="391" t="s">
        <v>2268</v>
      </c>
      <c r="D682" s="371" t="s">
        <v>2270</v>
      </c>
      <c r="E682" s="377"/>
      <c r="F682" s="378" t="s">
        <v>27</v>
      </c>
      <c r="G682" s="379">
        <v>1130147.82</v>
      </c>
      <c r="H682" s="380"/>
      <c r="I682" s="318"/>
      <c r="J682" s="146" t="s">
        <v>2308</v>
      </c>
      <c r="K682" s="95"/>
      <c r="L682" s="95"/>
      <c r="M682" s="182"/>
      <c r="N682" s="182"/>
      <c r="O682" s="195"/>
      <c r="P682" s="195"/>
      <c r="Q682" s="195"/>
      <c r="R682" s="195"/>
      <c r="S682" s="182"/>
      <c r="T682" s="182"/>
      <c r="U682" s="182"/>
      <c r="V682" s="182"/>
      <c r="W682" s="182"/>
      <c r="X682" s="182"/>
      <c r="Y682" s="182"/>
      <c r="Z682" s="182"/>
      <c r="AA682" s="182"/>
      <c r="AB682" s="182"/>
      <c r="AC682" s="182"/>
      <c r="AD682" s="182"/>
      <c r="AE682" s="182"/>
      <c r="AF682" s="182"/>
      <c r="AG682" s="182"/>
      <c r="AH682" s="182"/>
      <c r="AI682" s="182"/>
      <c r="AJ682" s="182"/>
      <c r="AK682" s="182"/>
      <c r="AL682" s="182"/>
      <c r="AM682" s="182"/>
      <c r="AN682" s="182"/>
      <c r="AO682" s="182"/>
      <c r="AP682" s="182"/>
      <c r="AQ682" s="182"/>
      <c r="AR682" s="182"/>
      <c r="AS682" s="182"/>
      <c r="AT682" s="182"/>
      <c r="AU682" s="182"/>
      <c r="AV682" s="182"/>
      <c r="AW682" s="182"/>
      <c r="AX682" s="182"/>
      <c r="AY682" s="182"/>
      <c r="AZ682" s="182"/>
      <c r="BA682" s="182"/>
      <c r="BB682" s="182"/>
      <c r="BC682" s="182"/>
      <c r="BD682" s="182"/>
      <c r="BE682" s="182"/>
      <c r="BF682" s="182"/>
      <c r="BG682" s="182"/>
      <c r="BH682" s="182"/>
      <c r="BI682" s="182"/>
      <c r="BJ682" s="182"/>
      <c r="BK682" s="182"/>
      <c r="BL682" s="182"/>
      <c r="BM682" s="182"/>
      <c r="BN682" s="182"/>
      <c r="BO682" s="182"/>
      <c r="BP682" s="182"/>
      <c r="BQ682" s="182"/>
      <c r="BR682" s="182"/>
      <c r="BS682" s="182"/>
      <c r="BT682" s="182"/>
      <c r="BU682" s="182"/>
      <c r="BV682" s="182"/>
      <c r="BW682" s="182"/>
      <c r="BX682" s="182"/>
      <c r="BY682" s="182"/>
      <c r="BZ682" s="182"/>
      <c r="CA682" s="182"/>
    </row>
    <row r="683" spans="1:79" s="493" customFormat="1" ht="15" customHeight="1" x14ac:dyDescent="0.25">
      <c r="A683" s="312">
        <v>670</v>
      </c>
      <c r="B683" s="389" t="s">
        <v>2219</v>
      </c>
      <c r="C683" s="390" t="s">
        <v>2212</v>
      </c>
      <c r="D683" s="371" t="s">
        <v>2224</v>
      </c>
      <c r="E683" s="377"/>
      <c r="F683" s="378" t="s">
        <v>27</v>
      </c>
      <c r="G683" s="379">
        <v>2494681.52</v>
      </c>
      <c r="H683" s="380"/>
      <c r="I683" s="318"/>
      <c r="J683" s="146" t="s">
        <v>2308</v>
      </c>
      <c r="K683" s="95"/>
      <c r="L683" s="95"/>
      <c r="M683" s="182"/>
      <c r="N683" s="182"/>
      <c r="O683" s="195"/>
      <c r="P683" s="195"/>
      <c r="Q683" s="195"/>
      <c r="R683" s="195"/>
      <c r="S683" s="182"/>
      <c r="T683" s="182"/>
      <c r="U683" s="182"/>
      <c r="V683" s="182"/>
      <c r="W683" s="182"/>
      <c r="X683" s="182"/>
      <c r="Y683" s="182"/>
      <c r="Z683" s="182"/>
      <c r="AA683" s="182"/>
      <c r="AB683" s="182"/>
      <c r="AC683" s="182"/>
      <c r="AD683" s="182"/>
      <c r="AE683" s="182"/>
      <c r="AF683" s="182"/>
      <c r="AG683" s="182"/>
      <c r="AH683" s="182"/>
      <c r="AI683" s="182"/>
      <c r="AJ683" s="182"/>
      <c r="AK683" s="182"/>
      <c r="AL683" s="182"/>
      <c r="AM683" s="182"/>
      <c r="AN683" s="182"/>
      <c r="AO683" s="182"/>
      <c r="AP683" s="182"/>
      <c r="AQ683" s="182"/>
      <c r="AR683" s="182"/>
      <c r="AS683" s="182"/>
      <c r="AT683" s="182"/>
      <c r="AU683" s="182"/>
      <c r="AV683" s="182"/>
      <c r="AW683" s="182"/>
      <c r="AX683" s="182"/>
      <c r="AY683" s="182"/>
      <c r="AZ683" s="182"/>
      <c r="BA683" s="182"/>
      <c r="BB683" s="182"/>
      <c r="BC683" s="182"/>
      <c r="BD683" s="182"/>
      <c r="BE683" s="182"/>
      <c r="BF683" s="182"/>
      <c r="BG683" s="182"/>
      <c r="BH683" s="182"/>
      <c r="BI683" s="182"/>
      <c r="BJ683" s="182"/>
      <c r="BK683" s="182"/>
      <c r="BL683" s="182"/>
      <c r="BM683" s="182"/>
      <c r="BN683" s="182"/>
      <c r="BO683" s="182"/>
      <c r="BP683" s="182"/>
      <c r="BQ683" s="182"/>
      <c r="BR683" s="182"/>
      <c r="BS683" s="182"/>
      <c r="BT683" s="182"/>
      <c r="BU683" s="182"/>
      <c r="BV683" s="182"/>
      <c r="BW683" s="182"/>
      <c r="BX683" s="182"/>
      <c r="BY683" s="182"/>
      <c r="BZ683" s="182"/>
      <c r="CA683" s="182"/>
    </row>
    <row r="684" spans="1:79" s="493" customFormat="1" ht="15" customHeight="1" x14ac:dyDescent="0.25">
      <c r="A684" s="312">
        <v>671</v>
      </c>
      <c r="B684" s="392" t="s">
        <v>2242</v>
      </c>
      <c r="C684" s="391" t="s">
        <v>2241</v>
      </c>
      <c r="D684" s="371" t="s">
        <v>2243</v>
      </c>
      <c r="E684" s="377"/>
      <c r="F684" s="378" t="s">
        <v>27</v>
      </c>
      <c r="G684" s="379">
        <v>570293.23</v>
      </c>
      <c r="H684" s="380"/>
      <c r="I684" s="318"/>
      <c r="J684" s="146" t="s">
        <v>2308</v>
      </c>
      <c r="K684" s="95"/>
      <c r="L684" s="95"/>
      <c r="M684" s="182"/>
      <c r="N684" s="182"/>
      <c r="O684" s="195" t="s">
        <v>25</v>
      </c>
      <c r="P684" s="195"/>
      <c r="Q684" s="195"/>
      <c r="R684" s="195"/>
      <c r="S684" s="182"/>
      <c r="T684" s="182"/>
      <c r="U684" s="182"/>
      <c r="V684" s="182"/>
      <c r="W684" s="182"/>
      <c r="X684" s="182"/>
      <c r="Y684" s="182"/>
      <c r="Z684" s="182"/>
      <c r="AA684" s="182"/>
      <c r="AB684" s="182"/>
      <c r="AC684" s="182"/>
      <c r="AD684" s="182"/>
      <c r="AE684" s="182"/>
      <c r="AF684" s="182"/>
      <c r="AG684" s="182"/>
      <c r="AH684" s="182"/>
      <c r="AI684" s="182"/>
      <c r="AJ684" s="182"/>
      <c r="AK684" s="182"/>
      <c r="AL684" s="182"/>
      <c r="AM684" s="182"/>
      <c r="AN684" s="182"/>
      <c r="AO684" s="182"/>
      <c r="AP684" s="182"/>
      <c r="AQ684" s="182"/>
      <c r="AR684" s="182"/>
      <c r="AS684" s="182"/>
      <c r="AT684" s="182"/>
      <c r="AU684" s="182"/>
      <c r="AV684" s="182"/>
      <c r="AW684" s="182"/>
      <c r="AX684" s="182"/>
      <c r="AY684" s="182"/>
      <c r="AZ684" s="182"/>
      <c r="BA684" s="182"/>
      <c r="BB684" s="182"/>
      <c r="BC684" s="182"/>
      <c r="BD684" s="182"/>
      <c r="BE684" s="182"/>
      <c r="BF684" s="182"/>
      <c r="BG684" s="182"/>
      <c r="BH684" s="182"/>
      <c r="BI684" s="182"/>
      <c r="BJ684" s="182"/>
      <c r="BK684" s="182"/>
      <c r="BL684" s="182"/>
      <c r="BM684" s="182"/>
      <c r="BN684" s="182"/>
      <c r="BO684" s="182"/>
      <c r="BP684" s="182"/>
      <c r="BQ684" s="182"/>
      <c r="BR684" s="182"/>
      <c r="BS684" s="182"/>
      <c r="BT684" s="182"/>
      <c r="BU684" s="182"/>
      <c r="BV684" s="182"/>
      <c r="BW684" s="182"/>
      <c r="BX684" s="182"/>
      <c r="BY684" s="182"/>
      <c r="BZ684" s="182"/>
      <c r="CA684" s="182"/>
    </row>
    <row r="685" spans="1:79" s="493" customFormat="1" ht="22.5" x14ac:dyDescent="0.25">
      <c r="A685" s="312">
        <v>672</v>
      </c>
      <c r="B685" s="389" t="s">
        <v>2282</v>
      </c>
      <c r="C685" s="390" t="s">
        <v>2281</v>
      </c>
      <c r="D685" s="371" t="s">
        <v>2283</v>
      </c>
      <c r="E685" s="377"/>
      <c r="F685" s="378" t="s">
        <v>32</v>
      </c>
      <c r="G685" s="379">
        <v>453178.95</v>
      </c>
      <c r="H685" s="380"/>
      <c r="I685" s="318"/>
      <c r="J685" s="146" t="s">
        <v>2308</v>
      </c>
      <c r="K685" s="95"/>
      <c r="L685" s="95"/>
      <c r="M685" s="182"/>
      <c r="N685" s="182"/>
      <c r="O685" s="195"/>
      <c r="P685" s="195"/>
      <c r="Q685" s="195"/>
      <c r="R685" s="195"/>
      <c r="S685" s="182"/>
      <c r="T685" s="182"/>
      <c r="U685" s="182"/>
      <c r="V685" s="182"/>
      <c r="W685" s="182"/>
      <c r="X685" s="182"/>
      <c r="Y685" s="182"/>
      <c r="Z685" s="182"/>
      <c r="AA685" s="182"/>
      <c r="AB685" s="182"/>
      <c r="AC685" s="182"/>
      <c r="AD685" s="182"/>
      <c r="AE685" s="182"/>
      <c r="AF685" s="182"/>
      <c r="AG685" s="182"/>
      <c r="AH685" s="182"/>
      <c r="AI685" s="182"/>
      <c r="AJ685" s="182"/>
      <c r="AK685" s="182"/>
      <c r="AL685" s="182"/>
      <c r="AM685" s="182"/>
      <c r="AN685" s="182"/>
      <c r="AO685" s="182"/>
      <c r="AP685" s="182"/>
      <c r="AQ685" s="182"/>
      <c r="AR685" s="182"/>
      <c r="AS685" s="182"/>
      <c r="AT685" s="182"/>
      <c r="AU685" s="182"/>
      <c r="AV685" s="182"/>
      <c r="AW685" s="182"/>
      <c r="AX685" s="182"/>
      <c r="AY685" s="182"/>
      <c r="AZ685" s="182"/>
      <c r="BA685" s="182"/>
      <c r="BB685" s="182"/>
      <c r="BC685" s="182"/>
      <c r="BD685" s="182"/>
      <c r="BE685" s="182"/>
      <c r="BF685" s="182"/>
      <c r="BG685" s="182"/>
      <c r="BH685" s="182"/>
      <c r="BI685" s="182"/>
      <c r="BJ685" s="182"/>
      <c r="BK685" s="182"/>
      <c r="BL685" s="182"/>
      <c r="BM685" s="182"/>
      <c r="BN685" s="182"/>
      <c r="BO685" s="182"/>
      <c r="BP685" s="182"/>
      <c r="BQ685" s="182"/>
      <c r="BR685" s="182"/>
      <c r="BS685" s="182"/>
      <c r="BT685" s="182"/>
      <c r="BU685" s="182"/>
      <c r="BV685" s="182"/>
      <c r="BW685" s="182"/>
      <c r="BX685" s="182"/>
      <c r="BY685" s="182"/>
      <c r="BZ685" s="182"/>
      <c r="CA685" s="182"/>
    </row>
    <row r="686" spans="1:79" s="493" customFormat="1" ht="15" customHeight="1" x14ac:dyDescent="0.25">
      <c r="A686" s="312">
        <v>673</v>
      </c>
      <c r="B686" s="389" t="s">
        <v>2201</v>
      </c>
      <c r="C686" s="390" t="s">
        <v>2194</v>
      </c>
      <c r="D686" s="371" t="s">
        <v>2207</v>
      </c>
      <c r="E686" s="377"/>
      <c r="F686" s="378" t="s">
        <v>27</v>
      </c>
      <c r="G686" s="379">
        <v>84359.53</v>
      </c>
      <c r="H686" s="380"/>
      <c r="I686" s="318"/>
      <c r="J686" s="146" t="s">
        <v>2308</v>
      </c>
      <c r="K686" s="95"/>
      <c r="L686" s="95"/>
      <c r="M686" s="182"/>
      <c r="N686" s="182"/>
      <c r="O686" s="195"/>
      <c r="P686" s="195"/>
      <c r="Q686" s="195"/>
      <c r="R686" s="195"/>
      <c r="S686" s="182"/>
      <c r="T686" s="182"/>
      <c r="U686" s="182"/>
      <c r="V686" s="182"/>
      <c r="W686" s="182"/>
      <c r="X686" s="182"/>
      <c r="Y686" s="182"/>
      <c r="Z686" s="182"/>
      <c r="AA686" s="182"/>
      <c r="AB686" s="182"/>
      <c r="AC686" s="182"/>
      <c r="AD686" s="182"/>
      <c r="AE686" s="182"/>
      <c r="AF686" s="182"/>
      <c r="AG686" s="182"/>
      <c r="AH686" s="182"/>
      <c r="AI686" s="182"/>
      <c r="AJ686" s="182"/>
      <c r="AK686" s="182"/>
      <c r="AL686" s="182"/>
      <c r="AM686" s="182"/>
      <c r="AN686" s="182"/>
      <c r="AO686" s="182"/>
      <c r="AP686" s="182"/>
      <c r="AQ686" s="182"/>
      <c r="AR686" s="182"/>
      <c r="AS686" s="182"/>
      <c r="AT686" s="182"/>
      <c r="AU686" s="182"/>
      <c r="AV686" s="182"/>
      <c r="AW686" s="182"/>
      <c r="AX686" s="182"/>
      <c r="AY686" s="182"/>
      <c r="AZ686" s="182"/>
      <c r="BA686" s="182"/>
      <c r="BB686" s="182"/>
      <c r="BC686" s="182"/>
      <c r="BD686" s="182"/>
      <c r="BE686" s="182"/>
      <c r="BF686" s="182"/>
      <c r="BG686" s="182"/>
      <c r="BH686" s="182"/>
      <c r="BI686" s="182"/>
      <c r="BJ686" s="182"/>
      <c r="BK686" s="182"/>
      <c r="BL686" s="182"/>
      <c r="BM686" s="182"/>
      <c r="BN686" s="182"/>
      <c r="BO686" s="182"/>
      <c r="BP686" s="182"/>
      <c r="BQ686" s="182"/>
      <c r="BR686" s="182"/>
      <c r="BS686" s="182"/>
      <c r="BT686" s="182"/>
      <c r="BU686" s="182"/>
      <c r="BV686" s="182"/>
      <c r="BW686" s="182"/>
      <c r="BX686" s="182"/>
      <c r="BY686" s="182"/>
      <c r="BZ686" s="182"/>
      <c r="CA686" s="182"/>
    </row>
    <row r="687" spans="1:79" s="493" customFormat="1" ht="15" customHeight="1" x14ac:dyDescent="0.25">
      <c r="A687" s="312">
        <v>674</v>
      </c>
      <c r="B687" s="389" t="s">
        <v>2292</v>
      </c>
      <c r="C687" s="390" t="s">
        <v>2290</v>
      </c>
      <c r="D687" s="371" t="s">
        <v>2291</v>
      </c>
      <c r="E687" s="377"/>
      <c r="F687" s="378" t="s">
        <v>27</v>
      </c>
      <c r="G687" s="379">
        <v>346845.7</v>
      </c>
      <c r="H687" s="380"/>
      <c r="I687" s="318"/>
      <c r="J687" s="146" t="s">
        <v>2308</v>
      </c>
      <c r="K687" s="95"/>
      <c r="L687" s="95"/>
      <c r="M687" s="182"/>
      <c r="N687" s="182"/>
      <c r="O687" s="195"/>
      <c r="P687" s="195"/>
      <c r="Q687" s="195"/>
      <c r="R687" s="195"/>
      <c r="S687" s="182"/>
      <c r="T687" s="182"/>
      <c r="U687" s="182"/>
      <c r="V687" s="182"/>
      <c r="W687" s="182"/>
      <c r="X687" s="182"/>
      <c r="Y687" s="182"/>
      <c r="Z687" s="182"/>
      <c r="AA687" s="182"/>
      <c r="AB687" s="182"/>
      <c r="AC687" s="182"/>
      <c r="AD687" s="182"/>
      <c r="AE687" s="182"/>
      <c r="AF687" s="182"/>
      <c r="AG687" s="182"/>
      <c r="AH687" s="182"/>
      <c r="AI687" s="182"/>
      <c r="AJ687" s="182"/>
      <c r="AK687" s="182"/>
      <c r="AL687" s="182"/>
      <c r="AM687" s="182"/>
      <c r="AN687" s="182"/>
      <c r="AO687" s="182"/>
      <c r="AP687" s="182"/>
      <c r="AQ687" s="182"/>
      <c r="AR687" s="182"/>
      <c r="AS687" s="182"/>
      <c r="AT687" s="182"/>
      <c r="AU687" s="182"/>
      <c r="AV687" s="182"/>
      <c r="AW687" s="182"/>
      <c r="AX687" s="182"/>
      <c r="AY687" s="182"/>
      <c r="AZ687" s="182"/>
      <c r="BA687" s="182"/>
      <c r="BB687" s="182"/>
      <c r="BC687" s="182"/>
      <c r="BD687" s="182"/>
      <c r="BE687" s="182"/>
      <c r="BF687" s="182"/>
      <c r="BG687" s="182"/>
      <c r="BH687" s="182"/>
      <c r="BI687" s="182"/>
      <c r="BJ687" s="182"/>
      <c r="BK687" s="182"/>
      <c r="BL687" s="182"/>
      <c r="BM687" s="182"/>
      <c r="BN687" s="182"/>
      <c r="BO687" s="182"/>
      <c r="BP687" s="182"/>
      <c r="BQ687" s="182"/>
      <c r="BR687" s="182"/>
      <c r="BS687" s="182"/>
      <c r="BT687" s="182"/>
      <c r="BU687" s="182"/>
      <c r="BV687" s="182"/>
      <c r="BW687" s="182"/>
      <c r="BX687" s="182"/>
      <c r="BY687" s="182"/>
      <c r="BZ687" s="182"/>
      <c r="CA687" s="182"/>
    </row>
    <row r="688" spans="1:79" s="493" customFormat="1" ht="15" customHeight="1" x14ac:dyDescent="0.25">
      <c r="A688" s="312">
        <v>675</v>
      </c>
      <c r="B688" s="393" t="s">
        <v>2236</v>
      </c>
      <c r="C688" s="391" t="s">
        <v>2235</v>
      </c>
      <c r="D688" s="371" t="s">
        <v>2237</v>
      </c>
      <c r="E688" s="377"/>
      <c r="F688" s="378" t="s">
        <v>27</v>
      </c>
      <c r="G688" s="394">
        <v>190333.78</v>
      </c>
      <c r="H688" s="380"/>
      <c r="I688" s="318"/>
      <c r="J688" s="146" t="s">
        <v>2308</v>
      </c>
      <c r="K688" s="95"/>
      <c r="L688" s="95"/>
      <c r="M688" s="182"/>
      <c r="N688" s="182"/>
      <c r="O688" s="195"/>
      <c r="P688" s="195"/>
      <c r="Q688" s="195"/>
      <c r="R688" s="195"/>
      <c r="S688" s="182"/>
      <c r="T688" s="182"/>
      <c r="U688" s="182"/>
      <c r="V688" s="182"/>
      <c r="W688" s="182"/>
      <c r="X688" s="182"/>
      <c r="Y688" s="182"/>
      <c r="Z688" s="182"/>
      <c r="AA688" s="182"/>
      <c r="AB688" s="182"/>
      <c r="AC688" s="182"/>
      <c r="AD688" s="182"/>
      <c r="AE688" s="182"/>
      <c r="AF688" s="182"/>
      <c r="AG688" s="182"/>
      <c r="AH688" s="182"/>
      <c r="AI688" s="182"/>
      <c r="AJ688" s="182"/>
      <c r="AK688" s="182"/>
      <c r="AL688" s="182"/>
      <c r="AM688" s="182"/>
      <c r="AN688" s="182"/>
      <c r="AO688" s="182"/>
      <c r="AP688" s="182"/>
      <c r="AQ688" s="182"/>
      <c r="AR688" s="182"/>
      <c r="AS688" s="182"/>
      <c r="AT688" s="182"/>
      <c r="AU688" s="182"/>
      <c r="AV688" s="182"/>
      <c r="AW688" s="182"/>
      <c r="AX688" s="182"/>
      <c r="AY688" s="182"/>
      <c r="AZ688" s="182"/>
      <c r="BA688" s="182"/>
      <c r="BB688" s="182"/>
      <c r="BC688" s="182"/>
      <c r="BD688" s="182"/>
      <c r="BE688" s="182"/>
      <c r="BF688" s="182"/>
      <c r="BG688" s="182"/>
      <c r="BH688" s="182"/>
      <c r="BI688" s="182"/>
      <c r="BJ688" s="182"/>
      <c r="BK688" s="182"/>
      <c r="BL688" s="182"/>
      <c r="BM688" s="182"/>
      <c r="BN688" s="182"/>
      <c r="BO688" s="182"/>
      <c r="BP688" s="182"/>
      <c r="BQ688" s="182"/>
      <c r="BR688" s="182"/>
      <c r="BS688" s="182"/>
      <c r="BT688" s="182"/>
      <c r="BU688" s="182"/>
      <c r="BV688" s="182"/>
      <c r="BW688" s="182"/>
      <c r="BX688" s="182"/>
      <c r="BY688" s="182"/>
      <c r="BZ688" s="182"/>
      <c r="CA688" s="182"/>
    </row>
    <row r="689" spans="1:128" s="493" customFormat="1" ht="15" customHeight="1" x14ac:dyDescent="0.25">
      <c r="A689" s="312">
        <v>676</v>
      </c>
      <c r="B689" s="389" t="s">
        <v>2239</v>
      </c>
      <c r="C689" s="390" t="s">
        <v>2238</v>
      </c>
      <c r="D689" s="235" t="s">
        <v>2240</v>
      </c>
      <c r="E689" s="377"/>
      <c r="F689" s="378" t="s">
        <v>27</v>
      </c>
      <c r="G689" s="379">
        <v>155304.32000000001</v>
      </c>
      <c r="H689" s="380"/>
      <c r="I689" s="318"/>
      <c r="J689" s="146" t="s">
        <v>2308</v>
      </c>
      <c r="K689" s="95"/>
      <c r="L689" s="95"/>
      <c r="M689" s="195"/>
      <c r="N689" s="195"/>
      <c r="O689" s="195"/>
      <c r="P689" s="195"/>
      <c r="Q689" s="195"/>
      <c r="R689" s="195"/>
      <c r="S689" s="182"/>
      <c r="T689" s="182"/>
      <c r="U689" s="182"/>
      <c r="V689" s="182"/>
      <c r="W689" s="182"/>
      <c r="X689" s="182"/>
      <c r="Y689" s="182"/>
      <c r="Z689" s="182"/>
      <c r="AA689" s="182"/>
      <c r="AB689" s="182"/>
      <c r="AC689" s="182"/>
      <c r="AD689" s="182"/>
      <c r="AE689" s="182"/>
      <c r="AF689" s="182"/>
      <c r="AG689" s="182"/>
      <c r="AH689" s="182"/>
      <c r="AI689" s="182"/>
      <c r="AJ689" s="182"/>
      <c r="AK689" s="182"/>
      <c r="AL689" s="182"/>
      <c r="AM689" s="182"/>
      <c r="AN689" s="182"/>
      <c r="AO689" s="182"/>
      <c r="AP689" s="182"/>
      <c r="AQ689" s="182"/>
      <c r="AR689" s="182"/>
      <c r="AS689" s="182"/>
      <c r="AT689" s="182"/>
      <c r="AU689" s="182"/>
      <c r="AV689" s="182"/>
      <c r="AW689" s="182"/>
      <c r="AX689" s="182"/>
      <c r="AY689" s="182"/>
      <c r="AZ689" s="182"/>
      <c r="BA689" s="182"/>
      <c r="BB689" s="182"/>
      <c r="BC689" s="182"/>
      <c r="BD689" s="182"/>
      <c r="BE689" s="182"/>
      <c r="BF689" s="182"/>
      <c r="BG689" s="182"/>
      <c r="BH689" s="182"/>
      <c r="BI689" s="182"/>
      <c r="BJ689" s="182"/>
      <c r="BK689" s="182"/>
      <c r="BL689" s="182"/>
      <c r="BM689" s="182"/>
      <c r="BN689" s="182"/>
      <c r="BO689" s="182"/>
      <c r="BP689" s="182"/>
      <c r="BQ689" s="182"/>
      <c r="BR689" s="182"/>
      <c r="BS689" s="182"/>
      <c r="BT689" s="182"/>
      <c r="BU689" s="182"/>
      <c r="BV689" s="182"/>
      <c r="BW689" s="182"/>
      <c r="BX689" s="182"/>
      <c r="BY689" s="182"/>
      <c r="BZ689" s="182"/>
      <c r="CA689" s="182"/>
    </row>
    <row r="690" spans="1:128" s="493" customFormat="1" ht="22.5" x14ac:dyDescent="0.25">
      <c r="A690" s="312">
        <v>677</v>
      </c>
      <c r="B690" s="392" t="s">
        <v>2258</v>
      </c>
      <c r="C690" s="391" t="s">
        <v>2256</v>
      </c>
      <c r="D690" s="371" t="s">
        <v>2257</v>
      </c>
      <c r="E690" s="377"/>
      <c r="F690" s="378" t="s">
        <v>27</v>
      </c>
      <c r="G690" s="379">
        <v>118174.64</v>
      </c>
      <c r="H690" s="380"/>
      <c r="I690" s="318"/>
      <c r="J690" s="146" t="s">
        <v>2308</v>
      </c>
      <c r="K690" s="95"/>
      <c r="L690" s="95"/>
      <c r="M690" s="182"/>
      <c r="N690" s="182"/>
      <c r="O690" s="195"/>
      <c r="P690" s="195"/>
      <c r="Q690" s="195"/>
      <c r="R690" s="195"/>
      <c r="S690" s="182"/>
      <c r="T690" s="182"/>
      <c r="U690" s="182"/>
      <c r="V690" s="182"/>
      <c r="W690" s="182"/>
      <c r="X690" s="182"/>
      <c r="Y690" s="182"/>
      <c r="Z690" s="182"/>
      <c r="AA690" s="182"/>
      <c r="AB690" s="182"/>
      <c r="AC690" s="182"/>
      <c r="AD690" s="182"/>
      <c r="AE690" s="182"/>
      <c r="AF690" s="182"/>
      <c r="AG690" s="182"/>
      <c r="AH690" s="182"/>
      <c r="AI690" s="182"/>
      <c r="AJ690" s="182"/>
      <c r="AK690" s="182"/>
      <c r="AL690" s="182"/>
      <c r="AM690" s="182"/>
      <c r="AN690" s="182"/>
      <c r="AO690" s="182"/>
      <c r="AP690" s="182"/>
      <c r="AQ690" s="182"/>
      <c r="AR690" s="182"/>
      <c r="AS690" s="182"/>
      <c r="AT690" s="182"/>
      <c r="AU690" s="182"/>
      <c r="AV690" s="182"/>
      <c r="AW690" s="182"/>
      <c r="AX690" s="182"/>
      <c r="AY690" s="182"/>
      <c r="AZ690" s="182"/>
      <c r="BA690" s="182"/>
      <c r="BB690" s="182"/>
      <c r="BC690" s="182"/>
      <c r="BD690" s="182"/>
      <c r="BE690" s="182"/>
      <c r="BF690" s="182"/>
      <c r="BG690" s="182"/>
      <c r="BH690" s="182"/>
      <c r="BI690" s="182"/>
      <c r="BJ690" s="182"/>
      <c r="BK690" s="182"/>
      <c r="BL690" s="182"/>
      <c r="BM690" s="182"/>
      <c r="BN690" s="182"/>
      <c r="BO690" s="182"/>
      <c r="BP690" s="182"/>
      <c r="BQ690" s="182"/>
      <c r="BR690" s="182"/>
      <c r="BS690" s="182"/>
      <c r="BT690" s="182"/>
      <c r="BU690" s="182"/>
      <c r="BV690" s="182"/>
      <c r="BW690" s="182"/>
      <c r="BX690" s="182"/>
      <c r="BY690" s="182"/>
      <c r="BZ690" s="182"/>
      <c r="CA690" s="182"/>
    </row>
    <row r="691" spans="1:128" s="493" customFormat="1" ht="22.5" x14ac:dyDescent="0.25">
      <c r="A691" s="312">
        <v>678</v>
      </c>
      <c r="B691" s="389" t="s">
        <v>2288</v>
      </c>
      <c r="C691" s="390" t="s">
        <v>2287</v>
      </c>
      <c r="D691" s="371" t="s">
        <v>2289</v>
      </c>
      <c r="E691" s="377"/>
      <c r="F691" s="378" t="s">
        <v>27</v>
      </c>
      <c r="G691" s="379">
        <v>233329.11</v>
      </c>
      <c r="H691" s="380"/>
      <c r="I691" s="318"/>
      <c r="J691" s="146" t="s">
        <v>2308</v>
      </c>
      <c r="K691" s="95"/>
      <c r="L691" s="95"/>
      <c r="M691" s="182"/>
      <c r="N691" s="182"/>
      <c r="O691" s="195"/>
      <c r="P691" s="195"/>
      <c r="Q691" s="195"/>
      <c r="R691" s="195"/>
      <c r="S691" s="182"/>
      <c r="T691" s="182"/>
      <c r="U691" s="182"/>
      <c r="V691" s="182"/>
      <c r="W691" s="182"/>
      <c r="X691" s="182"/>
      <c r="Y691" s="182"/>
      <c r="Z691" s="182"/>
      <c r="AA691" s="182"/>
      <c r="AB691" s="182"/>
      <c r="AC691" s="182"/>
      <c r="AD691" s="182"/>
      <c r="AE691" s="182"/>
      <c r="AF691" s="182"/>
      <c r="AG691" s="182"/>
      <c r="AH691" s="182"/>
      <c r="AI691" s="182"/>
      <c r="AJ691" s="182"/>
      <c r="AK691" s="182"/>
      <c r="AL691" s="182"/>
      <c r="AM691" s="182"/>
      <c r="AN691" s="182"/>
      <c r="AO691" s="182"/>
      <c r="AP691" s="182"/>
      <c r="AQ691" s="182"/>
      <c r="AR691" s="182"/>
      <c r="AS691" s="182"/>
      <c r="AT691" s="182"/>
      <c r="AU691" s="182"/>
      <c r="AV691" s="182"/>
      <c r="AW691" s="182"/>
      <c r="AX691" s="182"/>
      <c r="AY691" s="182"/>
      <c r="AZ691" s="182"/>
      <c r="BA691" s="182"/>
      <c r="BB691" s="182"/>
      <c r="BC691" s="182"/>
      <c r="BD691" s="182"/>
      <c r="BE691" s="182"/>
      <c r="BF691" s="182"/>
      <c r="BG691" s="182"/>
      <c r="BH691" s="182"/>
      <c r="BI691" s="182"/>
      <c r="BJ691" s="182"/>
      <c r="BK691" s="182"/>
      <c r="BL691" s="182"/>
      <c r="BM691" s="182"/>
      <c r="BN691" s="182"/>
      <c r="BO691" s="182"/>
      <c r="BP691" s="182"/>
      <c r="BQ691" s="182"/>
      <c r="BR691" s="182"/>
      <c r="BS691" s="182"/>
      <c r="BT691" s="182"/>
      <c r="BU691" s="182"/>
      <c r="BV691" s="182"/>
      <c r="BW691" s="182"/>
      <c r="BX691" s="182"/>
      <c r="BY691" s="182"/>
      <c r="BZ691" s="182"/>
      <c r="CA691" s="182"/>
    </row>
    <row r="692" spans="1:128" s="493" customFormat="1" ht="15" customHeight="1" x14ac:dyDescent="0.25">
      <c r="A692" s="312">
        <v>679</v>
      </c>
      <c r="B692" s="387" t="s">
        <v>2263</v>
      </c>
      <c r="C692" s="391" t="s">
        <v>2262</v>
      </c>
      <c r="D692" s="371" t="s">
        <v>2264</v>
      </c>
      <c r="E692" s="377"/>
      <c r="F692" s="378" t="s">
        <v>27</v>
      </c>
      <c r="G692" s="379">
        <v>199435.99</v>
      </c>
      <c r="H692" s="380"/>
      <c r="I692" s="318"/>
      <c r="J692" s="146" t="s">
        <v>2308</v>
      </c>
      <c r="K692" s="95"/>
      <c r="L692" s="95"/>
      <c r="M692" s="182"/>
      <c r="N692" s="182"/>
      <c r="O692" s="195"/>
      <c r="P692" s="195"/>
      <c r="Q692" s="195"/>
      <c r="R692" s="195"/>
      <c r="S692" s="182"/>
      <c r="T692" s="182"/>
      <c r="U692" s="182"/>
      <c r="V692" s="182"/>
      <c r="W692" s="182"/>
      <c r="X692" s="182"/>
      <c r="Y692" s="182"/>
      <c r="Z692" s="182"/>
      <c r="AA692" s="182"/>
      <c r="AB692" s="182"/>
      <c r="AC692" s="182"/>
      <c r="AD692" s="182"/>
      <c r="AE692" s="182"/>
      <c r="AF692" s="182"/>
      <c r="AG692" s="182"/>
      <c r="AH692" s="182"/>
      <c r="AI692" s="182"/>
      <c r="AJ692" s="182"/>
      <c r="AK692" s="182"/>
      <c r="AL692" s="182"/>
      <c r="AM692" s="182"/>
      <c r="AN692" s="182"/>
      <c r="AO692" s="182"/>
      <c r="AP692" s="182"/>
      <c r="AQ692" s="182"/>
      <c r="AR692" s="182"/>
      <c r="AS692" s="182"/>
      <c r="AT692" s="182"/>
      <c r="AU692" s="182"/>
      <c r="AV692" s="182"/>
      <c r="AW692" s="182"/>
      <c r="AX692" s="182"/>
      <c r="AY692" s="182"/>
      <c r="AZ692" s="182"/>
      <c r="BA692" s="182"/>
      <c r="BB692" s="182"/>
      <c r="BC692" s="182"/>
      <c r="BD692" s="182"/>
      <c r="BE692" s="182"/>
      <c r="BF692" s="182"/>
      <c r="BG692" s="182"/>
      <c r="BH692" s="182"/>
      <c r="BI692" s="182"/>
      <c r="BJ692" s="182"/>
      <c r="BK692" s="182"/>
      <c r="BL692" s="182"/>
      <c r="BM692" s="182"/>
      <c r="BN692" s="182"/>
      <c r="BO692" s="182"/>
      <c r="BP692" s="182"/>
      <c r="BQ692" s="182"/>
      <c r="BR692" s="182"/>
      <c r="BS692" s="182"/>
      <c r="BT692" s="182"/>
      <c r="BU692" s="182"/>
      <c r="BV692" s="182"/>
      <c r="BW692" s="182"/>
      <c r="BX692" s="182"/>
      <c r="BY692" s="182"/>
      <c r="BZ692" s="182"/>
      <c r="CA692" s="182"/>
    </row>
    <row r="693" spans="1:128" s="493" customFormat="1" ht="15" customHeight="1" x14ac:dyDescent="0.25">
      <c r="A693" s="312">
        <v>680</v>
      </c>
      <c r="B693" s="387" t="s">
        <v>2246</v>
      </c>
      <c r="C693" s="391" t="s">
        <v>2244</v>
      </c>
      <c r="D693" s="371" t="s">
        <v>2245</v>
      </c>
      <c r="E693" s="377"/>
      <c r="F693" s="378" t="s">
        <v>27</v>
      </c>
      <c r="G693" s="379">
        <v>595523.25</v>
      </c>
      <c r="H693" s="380"/>
      <c r="I693" s="318"/>
      <c r="J693" s="146" t="s">
        <v>2308</v>
      </c>
      <c r="K693" s="95"/>
      <c r="L693" s="95"/>
      <c r="M693" s="182"/>
      <c r="N693" s="182"/>
      <c r="O693" s="195"/>
      <c r="P693" s="195"/>
      <c r="Q693" s="195"/>
      <c r="R693" s="195"/>
      <c r="S693" s="182"/>
      <c r="T693" s="182"/>
      <c r="U693" s="182"/>
      <c r="V693" s="182"/>
      <c r="W693" s="182"/>
      <c r="X693" s="182"/>
      <c r="Y693" s="182"/>
      <c r="Z693" s="182"/>
      <c r="AA693" s="182"/>
      <c r="AB693" s="182"/>
      <c r="AC693" s="182"/>
      <c r="AD693" s="182"/>
      <c r="AE693" s="182"/>
      <c r="AF693" s="182"/>
      <c r="AG693" s="182"/>
      <c r="AH693" s="182"/>
      <c r="AI693" s="182"/>
      <c r="AJ693" s="182"/>
      <c r="AK693" s="182"/>
      <c r="AL693" s="182"/>
      <c r="AM693" s="182"/>
      <c r="AN693" s="182"/>
      <c r="AO693" s="182"/>
      <c r="AP693" s="182"/>
      <c r="AQ693" s="182"/>
      <c r="AR693" s="182"/>
      <c r="AS693" s="182"/>
      <c r="AT693" s="182"/>
      <c r="AU693" s="182"/>
      <c r="AV693" s="182"/>
      <c r="AW693" s="182"/>
      <c r="AX693" s="182"/>
      <c r="AY693" s="182"/>
      <c r="AZ693" s="182"/>
      <c r="BA693" s="182"/>
      <c r="BB693" s="182"/>
      <c r="BC693" s="182"/>
      <c r="BD693" s="182"/>
      <c r="BE693" s="182"/>
      <c r="BF693" s="182"/>
      <c r="BG693" s="182"/>
      <c r="BH693" s="182"/>
      <c r="BI693" s="182"/>
      <c r="BJ693" s="182"/>
      <c r="BK693" s="182"/>
      <c r="BL693" s="182"/>
      <c r="BM693" s="182"/>
      <c r="BN693" s="182"/>
      <c r="BO693" s="182"/>
      <c r="BP693" s="182"/>
      <c r="BQ693" s="182"/>
      <c r="BR693" s="182"/>
      <c r="BS693" s="182"/>
      <c r="BT693" s="182"/>
      <c r="BU693" s="182"/>
      <c r="BV693" s="182"/>
      <c r="BW693" s="182"/>
      <c r="BX693" s="182"/>
      <c r="BY693" s="182"/>
      <c r="BZ693" s="182"/>
      <c r="CA693" s="182"/>
    </row>
    <row r="694" spans="1:128" s="493" customFormat="1" ht="15" customHeight="1" x14ac:dyDescent="0.25">
      <c r="A694" s="312">
        <v>681</v>
      </c>
      <c r="B694" s="389" t="s">
        <v>2218</v>
      </c>
      <c r="C694" s="390" t="s">
        <v>2211</v>
      </c>
      <c r="D694" s="383" t="s">
        <v>2223</v>
      </c>
      <c r="E694" s="377"/>
      <c r="F694" s="378" t="s">
        <v>27</v>
      </c>
      <c r="G694" s="379">
        <v>100446.95</v>
      </c>
      <c r="H694" s="380"/>
      <c r="I694" s="318"/>
      <c r="J694" s="146" t="s">
        <v>2308</v>
      </c>
      <c r="K694" s="95"/>
      <c r="L694" s="95"/>
      <c r="M694" s="182"/>
      <c r="N694" s="182"/>
      <c r="O694" s="195"/>
      <c r="P694" s="195"/>
      <c r="Q694" s="195"/>
      <c r="R694" s="195"/>
      <c r="S694" s="182"/>
      <c r="T694" s="182"/>
      <c r="U694" s="182"/>
      <c r="V694" s="182"/>
      <c r="W694" s="182"/>
      <c r="X694" s="182"/>
      <c r="Y694" s="182"/>
      <c r="Z694" s="182"/>
      <c r="AA694" s="182"/>
      <c r="AB694" s="182"/>
      <c r="AC694" s="182"/>
      <c r="AD694" s="182"/>
      <c r="AE694" s="182"/>
      <c r="AF694" s="182"/>
      <c r="AG694" s="182"/>
      <c r="AH694" s="182"/>
      <c r="AI694" s="182"/>
      <c r="AJ694" s="182"/>
      <c r="AK694" s="182"/>
      <c r="AL694" s="182"/>
      <c r="AM694" s="182"/>
      <c r="AN694" s="182"/>
      <c r="AO694" s="182"/>
      <c r="AP694" s="182"/>
      <c r="AQ694" s="182"/>
      <c r="AR694" s="182"/>
      <c r="AS694" s="182"/>
      <c r="AT694" s="182"/>
      <c r="AU694" s="182"/>
      <c r="AV694" s="182"/>
      <c r="AW694" s="182"/>
      <c r="AX694" s="182"/>
      <c r="AY694" s="182"/>
      <c r="AZ694" s="182"/>
      <c r="BA694" s="182"/>
      <c r="BB694" s="182"/>
      <c r="BC694" s="182"/>
      <c r="BD694" s="182"/>
      <c r="BE694" s="182"/>
      <c r="BF694" s="182"/>
      <c r="BG694" s="182"/>
      <c r="BH694" s="182"/>
      <c r="BI694" s="182"/>
      <c r="BJ694" s="182"/>
      <c r="BK694" s="182"/>
      <c r="BL694" s="182"/>
      <c r="BM694" s="182"/>
      <c r="BN694" s="182"/>
      <c r="BO694" s="182"/>
      <c r="BP694" s="182"/>
      <c r="BQ694" s="182"/>
      <c r="BR694" s="182"/>
      <c r="BS694" s="182"/>
      <c r="BT694" s="182"/>
      <c r="BU694" s="182"/>
      <c r="BV694" s="182"/>
      <c r="BW694" s="182"/>
      <c r="BX694" s="182"/>
      <c r="BY694" s="182"/>
      <c r="BZ694" s="182"/>
      <c r="CA694" s="182"/>
    </row>
    <row r="695" spans="1:128" s="493" customFormat="1" ht="15" customHeight="1" x14ac:dyDescent="0.25">
      <c r="A695" s="312">
        <v>682</v>
      </c>
      <c r="B695" s="389" t="s">
        <v>2203</v>
      </c>
      <c r="C695" s="390" t="s">
        <v>2196</v>
      </c>
      <c r="D695" s="383" t="s">
        <v>2209</v>
      </c>
      <c r="E695" s="377"/>
      <c r="F695" s="378" t="s">
        <v>27</v>
      </c>
      <c r="G695" s="379">
        <v>147518.65</v>
      </c>
      <c r="H695" s="380"/>
      <c r="I695" s="318"/>
      <c r="J695" s="146" t="s">
        <v>2308</v>
      </c>
      <c r="K695" s="95"/>
      <c r="L695" s="95"/>
      <c r="M695" s="182"/>
      <c r="N695" s="182"/>
      <c r="O695" s="195"/>
      <c r="P695" s="195"/>
      <c r="Q695" s="195"/>
      <c r="R695" s="195"/>
      <c r="S695" s="182"/>
      <c r="T695" s="182"/>
      <c r="U695" s="182"/>
      <c r="V695" s="182"/>
      <c r="W695" s="182"/>
      <c r="X695" s="182"/>
      <c r="Y695" s="182"/>
      <c r="Z695" s="182"/>
      <c r="AA695" s="182"/>
      <c r="AB695" s="182"/>
      <c r="AC695" s="182"/>
      <c r="AD695" s="182"/>
      <c r="AE695" s="182"/>
      <c r="AF695" s="182"/>
      <c r="AG695" s="182"/>
      <c r="AH695" s="182"/>
      <c r="AI695" s="182"/>
      <c r="AJ695" s="182"/>
      <c r="AK695" s="182"/>
      <c r="AL695" s="182"/>
      <c r="AM695" s="182"/>
      <c r="AN695" s="182"/>
      <c r="AO695" s="182"/>
      <c r="AP695" s="182"/>
      <c r="AQ695" s="182"/>
      <c r="AR695" s="182"/>
      <c r="AS695" s="182"/>
      <c r="AT695" s="182"/>
      <c r="AU695" s="182"/>
      <c r="AV695" s="182"/>
      <c r="AW695" s="182"/>
      <c r="AX695" s="182"/>
      <c r="AY695" s="182"/>
      <c r="AZ695" s="182"/>
      <c r="BA695" s="182"/>
      <c r="BB695" s="182"/>
      <c r="BC695" s="182"/>
      <c r="BD695" s="182"/>
      <c r="BE695" s="182"/>
      <c r="BF695" s="182"/>
      <c r="BG695" s="182"/>
      <c r="BH695" s="182"/>
      <c r="BI695" s="182"/>
      <c r="BJ695" s="182"/>
      <c r="BK695" s="182"/>
      <c r="BL695" s="182"/>
      <c r="BM695" s="182"/>
      <c r="BN695" s="182"/>
      <c r="BO695" s="182"/>
      <c r="BP695" s="182"/>
      <c r="BQ695" s="182"/>
      <c r="BR695" s="182"/>
      <c r="BS695" s="182"/>
      <c r="BT695" s="182"/>
      <c r="BU695" s="182"/>
      <c r="BV695" s="182"/>
      <c r="BW695" s="182"/>
      <c r="BX695" s="182"/>
      <c r="BY695" s="182"/>
      <c r="BZ695" s="182"/>
      <c r="CA695" s="182"/>
    </row>
    <row r="696" spans="1:128" s="493" customFormat="1" ht="15" customHeight="1" x14ac:dyDescent="0.25">
      <c r="A696" s="312">
        <v>683</v>
      </c>
      <c r="B696" s="375" t="s">
        <v>2096</v>
      </c>
      <c r="C696" s="376" t="s">
        <v>2095</v>
      </c>
      <c r="D696" s="371" t="s">
        <v>2097</v>
      </c>
      <c r="E696" s="377"/>
      <c r="F696" s="378" t="s">
        <v>27</v>
      </c>
      <c r="G696" s="379">
        <f>108966.65+444112.14</f>
        <v>553078.79</v>
      </c>
      <c r="H696" s="380"/>
      <c r="I696" s="318"/>
      <c r="J696" s="146" t="s">
        <v>2309</v>
      </c>
      <c r="K696" s="95"/>
      <c r="L696" s="95"/>
      <c r="M696" s="182"/>
      <c r="N696" s="182"/>
      <c r="O696" s="182"/>
      <c r="P696" s="182"/>
      <c r="Q696" s="182"/>
      <c r="R696" s="182"/>
      <c r="S696" s="195"/>
      <c r="T696" s="195"/>
      <c r="U696" s="195"/>
      <c r="V696" s="195"/>
      <c r="W696" s="195"/>
      <c r="X696" s="195"/>
      <c r="Y696" s="195"/>
      <c r="Z696" s="195"/>
      <c r="AA696" s="195"/>
      <c r="AB696" s="195"/>
      <c r="AC696" s="195"/>
      <c r="AD696" s="195"/>
      <c r="AE696" s="195"/>
      <c r="AF696" s="195"/>
      <c r="AG696" s="195"/>
      <c r="AH696" s="195"/>
      <c r="AI696" s="195"/>
      <c r="AJ696" s="195"/>
      <c r="AK696" s="195"/>
      <c r="AL696" s="195"/>
      <c r="AM696" s="195"/>
      <c r="AN696" s="195"/>
      <c r="AO696" s="195"/>
      <c r="AP696" s="195"/>
      <c r="AQ696" s="195"/>
      <c r="AR696" s="195"/>
      <c r="AS696" s="195"/>
      <c r="AT696" s="195"/>
      <c r="AU696" s="195"/>
      <c r="AV696" s="195"/>
      <c r="AW696" s="195"/>
      <c r="AX696" s="195"/>
      <c r="AY696" s="195"/>
      <c r="AZ696" s="195"/>
      <c r="BA696" s="195"/>
      <c r="BB696" s="195"/>
      <c r="BC696" s="195"/>
      <c r="BD696" s="195"/>
      <c r="BE696" s="195"/>
      <c r="BF696" s="195"/>
      <c r="BG696" s="195"/>
      <c r="BH696" s="195"/>
      <c r="BI696" s="195"/>
      <c r="BJ696" s="195"/>
      <c r="BK696" s="195"/>
      <c r="BL696" s="195"/>
      <c r="BM696" s="195"/>
      <c r="BN696" s="195"/>
      <c r="BO696" s="195"/>
      <c r="BP696" s="195"/>
      <c r="BQ696" s="195"/>
      <c r="BR696" s="195"/>
      <c r="BS696" s="195"/>
      <c r="BT696" s="195"/>
      <c r="BU696" s="195"/>
      <c r="BV696" s="195"/>
      <c r="BW696" s="195"/>
      <c r="BX696" s="195"/>
      <c r="BY696" s="195"/>
      <c r="BZ696" s="195"/>
      <c r="CA696" s="195"/>
    </row>
    <row r="697" spans="1:128" s="493" customFormat="1" ht="15" customHeight="1" x14ac:dyDescent="0.25">
      <c r="A697" s="312">
        <v>684</v>
      </c>
      <c r="B697" s="375" t="s">
        <v>2012</v>
      </c>
      <c r="C697" s="376" t="s">
        <v>806</v>
      </c>
      <c r="D697" s="371" t="s">
        <v>2011</v>
      </c>
      <c r="E697" s="377"/>
      <c r="F697" s="378" t="s">
        <v>27</v>
      </c>
      <c r="G697" s="379">
        <v>76035.7</v>
      </c>
      <c r="H697" s="380"/>
      <c r="I697" s="318"/>
      <c r="J697" s="146" t="s">
        <v>2308</v>
      </c>
      <c r="K697" s="95"/>
      <c r="L697" s="95"/>
      <c r="M697" s="182"/>
      <c r="N697" s="182"/>
      <c r="O697" s="182"/>
      <c r="P697" s="182"/>
      <c r="Q697" s="182"/>
      <c r="R697" s="182"/>
      <c r="S697" s="182"/>
      <c r="T697" s="182"/>
      <c r="U697" s="182"/>
      <c r="V697" s="182"/>
      <c r="W697" s="182"/>
      <c r="X697" s="182"/>
      <c r="Y697" s="182"/>
      <c r="Z697" s="182"/>
      <c r="AA697" s="182"/>
      <c r="AB697" s="182"/>
      <c r="AC697" s="182"/>
      <c r="AD697" s="182"/>
      <c r="AE697" s="182"/>
      <c r="AF697" s="182"/>
      <c r="AG697" s="182"/>
      <c r="AH697" s="182"/>
      <c r="AI697" s="182"/>
      <c r="AJ697" s="182"/>
      <c r="AK697" s="182"/>
      <c r="AL697" s="182"/>
      <c r="AM697" s="182"/>
      <c r="AN697" s="182"/>
      <c r="AO697" s="182"/>
      <c r="AP697" s="182"/>
      <c r="AQ697" s="182"/>
      <c r="AR697" s="182"/>
      <c r="AS697" s="182"/>
      <c r="AT697" s="182"/>
      <c r="AU697" s="182"/>
      <c r="AV697" s="182"/>
      <c r="AW697" s="182"/>
      <c r="AX697" s="182"/>
      <c r="AY697" s="182"/>
      <c r="AZ697" s="182"/>
      <c r="BA697" s="182"/>
      <c r="BB697" s="182"/>
      <c r="BC697" s="182"/>
      <c r="BD697" s="182"/>
      <c r="BE697" s="182"/>
      <c r="BF697" s="182"/>
      <c r="BG697" s="182"/>
      <c r="BH697" s="182"/>
      <c r="BI697" s="182"/>
      <c r="BJ697" s="182"/>
      <c r="BK697" s="182"/>
      <c r="BL697" s="182"/>
      <c r="BM697" s="182"/>
      <c r="BN697" s="182"/>
      <c r="BO697" s="182"/>
      <c r="BP697" s="182"/>
      <c r="BQ697" s="182"/>
      <c r="BR697" s="182"/>
      <c r="BS697" s="182"/>
      <c r="BT697" s="182"/>
      <c r="BU697" s="182"/>
      <c r="BV697" s="182"/>
      <c r="BW697" s="182"/>
      <c r="BX697" s="182"/>
      <c r="BY697" s="182"/>
      <c r="BZ697" s="182"/>
      <c r="CA697" s="182"/>
    </row>
    <row r="698" spans="1:128" s="493" customFormat="1" ht="15" customHeight="1" x14ac:dyDescent="0.25">
      <c r="A698" s="312">
        <v>685</v>
      </c>
      <c r="B698" s="375" t="s">
        <v>2174</v>
      </c>
      <c r="C698" s="376" t="s">
        <v>2173</v>
      </c>
      <c r="D698" s="371" t="s">
        <v>2175</v>
      </c>
      <c r="E698" s="377"/>
      <c r="F698" s="378" t="s">
        <v>27</v>
      </c>
      <c r="G698" s="379">
        <v>862062.92</v>
      </c>
      <c r="H698" s="380"/>
      <c r="I698" s="318"/>
      <c r="J698" s="146" t="s">
        <v>2308</v>
      </c>
      <c r="K698" s="95"/>
      <c r="L698" s="95"/>
      <c r="M698" s="195"/>
      <c r="N698" s="195"/>
      <c r="O698" s="182"/>
      <c r="P698" s="182"/>
      <c r="Q698" s="182"/>
      <c r="R698" s="182"/>
      <c r="S698" s="182"/>
      <c r="T698" s="182"/>
      <c r="U698" s="182"/>
      <c r="V698" s="182"/>
      <c r="W698" s="182"/>
      <c r="X698" s="182"/>
      <c r="Y698" s="182"/>
      <c r="Z698" s="182"/>
      <c r="AA698" s="182"/>
      <c r="AB698" s="182"/>
      <c r="AC698" s="182"/>
      <c r="AD698" s="182"/>
      <c r="AE698" s="182"/>
      <c r="AF698" s="182"/>
      <c r="AG698" s="182"/>
      <c r="AH698" s="182"/>
      <c r="AI698" s="182"/>
      <c r="AJ698" s="182"/>
      <c r="AK698" s="182"/>
      <c r="AL698" s="182"/>
      <c r="AM698" s="182"/>
      <c r="AN698" s="182"/>
      <c r="AO698" s="182"/>
      <c r="AP698" s="182"/>
      <c r="AQ698" s="182"/>
      <c r="AR698" s="182"/>
      <c r="AS698" s="182"/>
      <c r="AT698" s="182"/>
      <c r="AU698" s="182"/>
      <c r="AV698" s="182"/>
      <c r="AW698" s="182"/>
      <c r="AX698" s="182"/>
      <c r="AY698" s="182"/>
      <c r="AZ698" s="182"/>
      <c r="BA698" s="182"/>
      <c r="BB698" s="182"/>
      <c r="BC698" s="182"/>
      <c r="BD698" s="182"/>
      <c r="BE698" s="182"/>
      <c r="BF698" s="182"/>
      <c r="BG698" s="182"/>
      <c r="BH698" s="182"/>
      <c r="BI698" s="182"/>
      <c r="BJ698" s="182"/>
      <c r="BK698" s="182"/>
      <c r="BL698" s="182"/>
      <c r="BM698" s="182"/>
      <c r="BN698" s="182"/>
      <c r="BO698" s="182"/>
      <c r="BP698" s="182"/>
      <c r="BQ698" s="182"/>
      <c r="BR698" s="182"/>
      <c r="BS698" s="182"/>
      <c r="BT698" s="182"/>
      <c r="BU698" s="182"/>
      <c r="BV698" s="182"/>
      <c r="BW698" s="182"/>
      <c r="BX698" s="182"/>
      <c r="BY698" s="182"/>
      <c r="BZ698" s="182"/>
      <c r="CA698" s="182"/>
    </row>
    <row r="699" spans="1:128" s="493" customFormat="1" ht="15" customHeight="1" x14ac:dyDescent="0.25">
      <c r="A699" s="312">
        <v>686</v>
      </c>
      <c r="B699" s="375" t="s">
        <v>1955</v>
      </c>
      <c r="C699" s="376" t="s">
        <v>906</v>
      </c>
      <c r="D699" s="371" t="s">
        <v>1948</v>
      </c>
      <c r="E699" s="377"/>
      <c r="F699" s="378" t="s">
        <v>27</v>
      </c>
      <c r="G699" s="379">
        <v>310622.55</v>
      </c>
      <c r="H699" s="380"/>
      <c r="I699" s="318"/>
      <c r="J699" s="146" t="s">
        <v>2308</v>
      </c>
      <c r="K699" s="95"/>
      <c r="L699" s="95"/>
      <c r="M699" s="182"/>
      <c r="N699" s="182"/>
      <c r="O699" s="182"/>
      <c r="P699" s="182"/>
      <c r="Q699" s="182"/>
      <c r="R699" s="182"/>
      <c r="S699" s="182"/>
      <c r="T699" s="182"/>
      <c r="U699" s="182"/>
      <c r="V699" s="182"/>
      <c r="W699" s="182"/>
      <c r="X699" s="182"/>
      <c r="Y699" s="182"/>
      <c r="Z699" s="182"/>
      <c r="AA699" s="182"/>
      <c r="AB699" s="182"/>
      <c r="AC699" s="182"/>
      <c r="AD699" s="182"/>
      <c r="AE699" s="182"/>
      <c r="AF699" s="182"/>
      <c r="AG699" s="182"/>
      <c r="AH699" s="182"/>
      <c r="AI699" s="182"/>
      <c r="AJ699" s="182"/>
      <c r="AK699" s="182"/>
      <c r="AL699" s="182"/>
      <c r="AM699" s="182"/>
      <c r="AN699" s="182"/>
      <c r="AO699" s="182"/>
      <c r="AP699" s="182"/>
      <c r="AQ699" s="182"/>
      <c r="AR699" s="182"/>
      <c r="AS699" s="182"/>
      <c r="AT699" s="182"/>
      <c r="AU699" s="182"/>
      <c r="AV699" s="182"/>
      <c r="AW699" s="182"/>
      <c r="AX699" s="182"/>
      <c r="AY699" s="182"/>
      <c r="AZ699" s="182"/>
      <c r="BA699" s="182"/>
      <c r="BB699" s="182"/>
      <c r="BC699" s="182"/>
      <c r="BD699" s="182"/>
      <c r="BE699" s="182"/>
      <c r="BF699" s="182"/>
      <c r="BG699" s="182"/>
      <c r="BH699" s="182"/>
      <c r="BI699" s="182"/>
      <c r="BJ699" s="182"/>
      <c r="BK699" s="182"/>
      <c r="BL699" s="182"/>
      <c r="BM699" s="182"/>
      <c r="BN699" s="182"/>
      <c r="BO699" s="182"/>
      <c r="BP699" s="182"/>
      <c r="BQ699" s="182"/>
      <c r="BR699" s="182"/>
      <c r="BS699" s="182"/>
      <c r="BT699" s="182"/>
      <c r="BU699" s="182"/>
      <c r="BV699" s="182"/>
      <c r="BW699" s="182"/>
      <c r="BX699" s="182"/>
      <c r="BY699" s="182"/>
      <c r="BZ699" s="182"/>
      <c r="CA699" s="182"/>
    </row>
    <row r="700" spans="1:128" s="493" customFormat="1" ht="15" customHeight="1" x14ac:dyDescent="0.25">
      <c r="A700" s="312">
        <v>687</v>
      </c>
      <c r="B700" s="381" t="s">
        <v>2202</v>
      </c>
      <c r="C700" s="382" t="s">
        <v>2195</v>
      </c>
      <c r="D700" s="371" t="s">
        <v>2208</v>
      </c>
      <c r="E700" s="377"/>
      <c r="F700" s="378" t="s">
        <v>27</v>
      </c>
      <c r="G700" s="379">
        <v>142054.29999999999</v>
      </c>
      <c r="H700" s="380"/>
      <c r="I700" s="318"/>
      <c r="J700" s="146" t="s">
        <v>2308</v>
      </c>
      <c r="K700" s="95"/>
      <c r="L700" s="95"/>
      <c r="M700" s="195"/>
      <c r="N700" s="195"/>
      <c r="O700" s="195"/>
      <c r="P700" s="195"/>
      <c r="Q700" s="195"/>
      <c r="R700" s="195"/>
      <c r="S700" s="182"/>
      <c r="T700" s="182"/>
      <c r="U700" s="182"/>
      <c r="V700" s="182"/>
      <c r="W700" s="182"/>
      <c r="X700" s="182"/>
      <c r="Y700" s="182"/>
      <c r="Z700" s="182"/>
      <c r="AA700" s="182"/>
      <c r="AB700" s="182"/>
      <c r="AC700" s="182"/>
      <c r="AD700" s="182"/>
      <c r="AE700" s="182"/>
      <c r="AF700" s="182"/>
      <c r="AG700" s="182"/>
      <c r="AH700" s="182"/>
      <c r="AI700" s="182"/>
      <c r="AJ700" s="182"/>
      <c r="AK700" s="182"/>
      <c r="AL700" s="182"/>
      <c r="AM700" s="182"/>
      <c r="AN700" s="182"/>
      <c r="AO700" s="182"/>
      <c r="AP700" s="182"/>
      <c r="AQ700" s="182"/>
      <c r="AR700" s="182"/>
      <c r="AS700" s="182"/>
      <c r="AT700" s="182"/>
      <c r="AU700" s="182"/>
      <c r="AV700" s="182"/>
      <c r="AW700" s="182"/>
      <c r="AX700" s="182"/>
      <c r="AY700" s="182"/>
      <c r="AZ700" s="182"/>
      <c r="BA700" s="182"/>
      <c r="BB700" s="182"/>
      <c r="BC700" s="182"/>
      <c r="BD700" s="182"/>
      <c r="BE700" s="182"/>
      <c r="BF700" s="182"/>
      <c r="BG700" s="182"/>
      <c r="BH700" s="182"/>
      <c r="BI700" s="182"/>
      <c r="BJ700" s="182"/>
      <c r="BK700" s="182"/>
      <c r="BL700" s="182"/>
      <c r="BM700" s="182"/>
      <c r="BN700" s="182"/>
      <c r="BO700" s="182"/>
      <c r="BP700" s="182"/>
      <c r="BQ700" s="182"/>
      <c r="BR700" s="182"/>
      <c r="BS700" s="182"/>
      <c r="BT700" s="182"/>
      <c r="BU700" s="182"/>
      <c r="BV700" s="182"/>
      <c r="BW700" s="182"/>
      <c r="BX700" s="182"/>
      <c r="BY700" s="182"/>
      <c r="BZ700" s="182"/>
      <c r="CA700" s="182"/>
    </row>
    <row r="701" spans="1:128" s="493" customFormat="1" ht="15" customHeight="1" x14ac:dyDescent="0.25">
      <c r="A701" s="312">
        <v>688</v>
      </c>
      <c r="B701" s="313" t="s">
        <v>2275</v>
      </c>
      <c r="C701" s="357" t="s">
        <v>2274</v>
      </c>
      <c r="D701" s="371" t="s">
        <v>1751</v>
      </c>
      <c r="E701" s="377"/>
      <c r="F701" s="378" t="s">
        <v>27</v>
      </c>
      <c r="G701" s="379">
        <v>175079.01</v>
      </c>
      <c r="H701" s="380"/>
      <c r="I701" s="318"/>
      <c r="J701" s="146" t="s">
        <v>2308</v>
      </c>
      <c r="K701" s="95"/>
      <c r="L701" s="95"/>
      <c r="M701" s="182"/>
      <c r="N701" s="182"/>
      <c r="O701" s="195"/>
      <c r="P701" s="195"/>
      <c r="Q701" s="195"/>
      <c r="R701" s="195"/>
      <c r="S701" s="182"/>
      <c r="T701" s="182"/>
      <c r="U701" s="182"/>
      <c r="V701" s="182"/>
      <c r="W701" s="182"/>
      <c r="X701" s="182"/>
      <c r="Y701" s="182"/>
      <c r="Z701" s="182"/>
      <c r="AA701" s="182"/>
      <c r="AB701" s="182"/>
      <c r="AC701" s="182"/>
      <c r="AD701" s="182"/>
      <c r="AE701" s="182"/>
      <c r="AF701" s="182"/>
      <c r="AG701" s="182"/>
      <c r="AH701" s="182"/>
      <c r="AI701" s="182"/>
      <c r="AJ701" s="182"/>
      <c r="AK701" s="182"/>
      <c r="AL701" s="182"/>
      <c r="AM701" s="182"/>
      <c r="AN701" s="182"/>
      <c r="AO701" s="182"/>
      <c r="AP701" s="182"/>
      <c r="AQ701" s="182"/>
      <c r="AR701" s="182"/>
      <c r="AS701" s="182"/>
      <c r="AT701" s="182"/>
      <c r="AU701" s="182"/>
      <c r="AV701" s="182"/>
      <c r="AW701" s="182"/>
      <c r="AX701" s="182"/>
      <c r="AY701" s="182"/>
      <c r="AZ701" s="182"/>
      <c r="BA701" s="182"/>
      <c r="BB701" s="182"/>
      <c r="BC701" s="182"/>
      <c r="BD701" s="182"/>
      <c r="BE701" s="182"/>
      <c r="BF701" s="182"/>
      <c r="BG701" s="182"/>
      <c r="BH701" s="182"/>
      <c r="BI701" s="182"/>
      <c r="BJ701" s="182"/>
      <c r="BK701" s="182"/>
      <c r="BL701" s="182"/>
      <c r="BM701" s="182"/>
      <c r="BN701" s="182"/>
      <c r="BO701" s="182"/>
      <c r="BP701" s="182"/>
      <c r="BQ701" s="182"/>
      <c r="BR701" s="182"/>
      <c r="BS701" s="182"/>
      <c r="BT701" s="182"/>
      <c r="BU701" s="182"/>
      <c r="BV701" s="182"/>
      <c r="BW701" s="182"/>
      <c r="BX701" s="182"/>
      <c r="BY701" s="182"/>
      <c r="BZ701" s="182"/>
      <c r="CA701" s="182"/>
    </row>
    <row r="702" spans="1:128" s="493" customFormat="1" ht="15" customHeight="1" x14ac:dyDescent="0.25">
      <c r="A702" s="312">
        <v>689</v>
      </c>
      <c r="B702" s="375" t="s">
        <v>2002</v>
      </c>
      <c r="C702" s="376" t="s">
        <v>2001</v>
      </c>
      <c r="D702" s="371" t="s">
        <v>2000</v>
      </c>
      <c r="E702" s="377"/>
      <c r="F702" s="378" t="s">
        <v>27</v>
      </c>
      <c r="G702" s="379">
        <v>256263.46</v>
      </c>
      <c r="H702" s="380"/>
      <c r="I702" s="318"/>
      <c r="J702" s="146" t="s">
        <v>2308</v>
      </c>
      <c r="K702" s="95"/>
      <c r="L702" s="95"/>
      <c r="M702" s="195"/>
      <c r="N702" s="195"/>
      <c r="O702" s="182"/>
      <c r="P702" s="194"/>
      <c r="Q702" s="182"/>
      <c r="R702" s="182"/>
      <c r="S702" s="182"/>
      <c r="T702" s="182"/>
      <c r="U702" s="182"/>
      <c r="V702" s="182"/>
      <c r="W702" s="182"/>
      <c r="X702" s="182"/>
      <c r="Y702" s="182"/>
      <c r="Z702" s="182"/>
      <c r="AA702" s="182"/>
      <c r="AB702" s="182"/>
      <c r="AC702" s="182"/>
      <c r="AD702" s="182"/>
      <c r="AE702" s="182"/>
      <c r="AF702" s="182"/>
      <c r="AG702" s="182"/>
      <c r="AH702" s="182"/>
      <c r="AI702" s="182"/>
      <c r="AJ702" s="182"/>
      <c r="AK702" s="182"/>
      <c r="AL702" s="182"/>
      <c r="AM702" s="182"/>
      <c r="AN702" s="182"/>
      <c r="AO702" s="182"/>
      <c r="AP702" s="182"/>
      <c r="AQ702" s="182"/>
      <c r="AR702" s="182"/>
      <c r="AS702" s="182"/>
      <c r="AT702" s="182"/>
      <c r="AU702" s="182"/>
      <c r="AV702" s="182"/>
      <c r="AW702" s="182"/>
      <c r="AX702" s="182"/>
      <c r="AY702" s="182"/>
      <c r="AZ702" s="182"/>
      <c r="BA702" s="182"/>
      <c r="BB702" s="182"/>
      <c r="BC702" s="182"/>
      <c r="BD702" s="182"/>
      <c r="BE702" s="182"/>
      <c r="BF702" s="182"/>
      <c r="BG702" s="182"/>
      <c r="BH702" s="182"/>
      <c r="BI702" s="182"/>
      <c r="BJ702" s="182"/>
      <c r="BK702" s="182"/>
      <c r="BL702" s="182"/>
      <c r="BM702" s="182"/>
      <c r="BN702" s="182"/>
      <c r="BO702" s="182"/>
      <c r="BP702" s="182"/>
      <c r="BQ702" s="182"/>
      <c r="BR702" s="182"/>
      <c r="BS702" s="182"/>
      <c r="BT702" s="182"/>
      <c r="BU702" s="182"/>
      <c r="BV702" s="182"/>
      <c r="BW702" s="182"/>
      <c r="BX702" s="182"/>
      <c r="BY702" s="182"/>
      <c r="BZ702" s="182"/>
      <c r="CA702" s="182"/>
    </row>
    <row r="703" spans="1:128" s="493" customFormat="1" ht="15" customHeight="1" x14ac:dyDescent="0.25">
      <c r="A703" s="312">
        <v>690</v>
      </c>
      <c r="B703" s="381" t="s">
        <v>2197</v>
      </c>
      <c r="C703" s="382" t="s">
        <v>2193</v>
      </c>
      <c r="D703" s="371" t="s">
        <v>2204</v>
      </c>
      <c r="E703" s="377"/>
      <c r="F703" s="378" t="s">
        <v>27</v>
      </c>
      <c r="G703" s="379">
        <v>193450.78</v>
      </c>
      <c r="H703" s="380"/>
      <c r="I703" s="318"/>
      <c r="J703" s="146" t="s">
        <v>2308</v>
      </c>
      <c r="K703" s="95"/>
      <c r="L703" s="95"/>
      <c r="M703" s="182"/>
      <c r="N703" s="182"/>
      <c r="O703" s="195"/>
      <c r="P703" s="195"/>
      <c r="Q703" s="195"/>
      <c r="R703" s="195"/>
      <c r="S703" s="182"/>
      <c r="T703" s="182"/>
      <c r="U703" s="182"/>
      <c r="V703" s="182"/>
      <c r="W703" s="182"/>
      <c r="X703" s="182"/>
      <c r="Y703" s="182"/>
      <c r="Z703" s="182"/>
      <c r="AA703" s="182"/>
      <c r="AB703" s="182"/>
      <c r="AC703" s="182"/>
      <c r="AD703" s="182"/>
      <c r="AE703" s="182"/>
      <c r="AF703" s="182"/>
      <c r="AG703" s="182"/>
      <c r="AH703" s="182"/>
      <c r="AI703" s="182"/>
      <c r="AJ703" s="182"/>
      <c r="AK703" s="182"/>
      <c r="AL703" s="182"/>
      <c r="AM703" s="182"/>
      <c r="AN703" s="182"/>
      <c r="AO703" s="182"/>
      <c r="AP703" s="182"/>
      <c r="AQ703" s="182"/>
      <c r="AR703" s="182"/>
      <c r="AS703" s="182"/>
      <c r="AT703" s="182"/>
      <c r="AU703" s="182"/>
      <c r="AV703" s="182"/>
      <c r="AW703" s="182"/>
      <c r="AX703" s="182"/>
      <c r="AY703" s="182"/>
      <c r="AZ703" s="182"/>
      <c r="BA703" s="182"/>
      <c r="BB703" s="182"/>
      <c r="BC703" s="182"/>
      <c r="BD703" s="182"/>
      <c r="BE703" s="182"/>
      <c r="BF703" s="182"/>
      <c r="BG703" s="182"/>
      <c r="BH703" s="182"/>
      <c r="BI703" s="182"/>
      <c r="BJ703" s="182"/>
      <c r="BK703" s="182"/>
      <c r="BL703" s="182"/>
      <c r="BM703" s="182"/>
      <c r="BN703" s="182"/>
      <c r="BO703" s="182"/>
      <c r="BP703" s="182"/>
      <c r="BQ703" s="182"/>
      <c r="BR703" s="182"/>
      <c r="BS703" s="182"/>
      <c r="BT703" s="182"/>
      <c r="BU703" s="182"/>
      <c r="BV703" s="182"/>
      <c r="BW703" s="182"/>
      <c r="BX703" s="182"/>
      <c r="BY703" s="182"/>
      <c r="BZ703" s="182"/>
      <c r="CA703" s="182"/>
    </row>
    <row r="704" spans="1:128" s="494" customFormat="1" ht="22.5" x14ac:dyDescent="0.25">
      <c r="A704" s="312">
        <v>691</v>
      </c>
      <c r="B704" s="375" t="s">
        <v>1988</v>
      </c>
      <c r="C704" s="376" t="s">
        <v>1987</v>
      </c>
      <c r="D704" s="371" t="s">
        <v>1986</v>
      </c>
      <c r="E704" s="377"/>
      <c r="F704" s="378" t="s">
        <v>27</v>
      </c>
      <c r="G704" s="379">
        <v>320280.75</v>
      </c>
      <c r="H704" s="380"/>
      <c r="I704" s="318"/>
      <c r="J704" s="146" t="s">
        <v>2308</v>
      </c>
      <c r="K704" s="95"/>
      <c r="L704" s="95"/>
      <c r="M704" s="193"/>
      <c r="N704" s="193"/>
      <c r="O704" s="182"/>
      <c r="P704" s="194"/>
      <c r="Q704" s="182"/>
      <c r="R704" s="182"/>
      <c r="S704" s="195"/>
      <c r="T704" s="195"/>
      <c r="U704" s="195"/>
      <c r="V704" s="195"/>
      <c r="W704" s="195"/>
      <c r="X704" s="195"/>
      <c r="Y704" s="195"/>
      <c r="Z704" s="195"/>
      <c r="AA704" s="195"/>
      <c r="AB704" s="195"/>
      <c r="AC704" s="195"/>
      <c r="AD704" s="195"/>
      <c r="AE704" s="195"/>
      <c r="AF704" s="195"/>
      <c r="AG704" s="195"/>
      <c r="AH704" s="195"/>
      <c r="AI704" s="195"/>
      <c r="AJ704" s="195"/>
      <c r="AK704" s="195"/>
      <c r="AL704" s="195"/>
      <c r="AM704" s="195"/>
      <c r="AN704" s="195"/>
      <c r="AO704" s="195"/>
      <c r="AP704" s="195"/>
      <c r="AQ704" s="195"/>
      <c r="AR704" s="195"/>
      <c r="AS704" s="195"/>
      <c r="AT704" s="195"/>
      <c r="AU704" s="195"/>
      <c r="AV704" s="195"/>
      <c r="AW704" s="195"/>
      <c r="AX704" s="195"/>
      <c r="AY704" s="195"/>
      <c r="AZ704" s="195"/>
      <c r="BA704" s="195"/>
      <c r="BB704" s="195"/>
      <c r="BC704" s="195"/>
      <c r="BD704" s="195"/>
      <c r="BE704" s="195"/>
      <c r="BF704" s="195"/>
      <c r="BG704" s="195"/>
      <c r="BH704" s="195"/>
      <c r="BI704" s="195"/>
      <c r="BJ704" s="195"/>
      <c r="BK704" s="195"/>
      <c r="BL704" s="195"/>
      <c r="BM704" s="195"/>
      <c r="BN704" s="195"/>
      <c r="BO704" s="195"/>
      <c r="BP704" s="195"/>
      <c r="BQ704" s="195"/>
      <c r="BR704" s="195"/>
      <c r="BS704" s="195"/>
      <c r="BT704" s="195"/>
      <c r="BU704" s="195"/>
      <c r="BV704" s="195"/>
      <c r="BW704" s="195"/>
      <c r="BX704" s="195"/>
      <c r="BY704" s="195"/>
      <c r="BZ704" s="195"/>
      <c r="CA704" s="195"/>
      <c r="CB704" s="493"/>
      <c r="CC704" s="493"/>
      <c r="CD704" s="493"/>
      <c r="CE704" s="493"/>
      <c r="CF704" s="493"/>
      <c r="CG704" s="493"/>
      <c r="CH704" s="493"/>
      <c r="CI704" s="493"/>
      <c r="CJ704" s="493"/>
      <c r="CK704" s="493"/>
      <c r="CL704" s="493"/>
      <c r="CM704" s="493"/>
      <c r="CN704" s="493"/>
      <c r="CO704" s="493"/>
      <c r="CP704" s="493"/>
      <c r="CQ704" s="493"/>
      <c r="CR704" s="493"/>
      <c r="CS704" s="493"/>
      <c r="CT704" s="493"/>
      <c r="CU704" s="493"/>
      <c r="CV704" s="493"/>
      <c r="CW704" s="493"/>
      <c r="CX704" s="493"/>
      <c r="CY704" s="493"/>
      <c r="CZ704" s="493"/>
      <c r="DA704" s="493"/>
      <c r="DB704" s="493"/>
      <c r="DC704" s="493"/>
      <c r="DD704" s="493"/>
      <c r="DE704" s="493"/>
      <c r="DF704" s="493"/>
      <c r="DG704" s="493"/>
      <c r="DH704" s="493"/>
      <c r="DI704" s="493"/>
      <c r="DJ704" s="493"/>
      <c r="DK704" s="493"/>
      <c r="DL704" s="493"/>
      <c r="DM704" s="493"/>
      <c r="DN704" s="493"/>
      <c r="DO704" s="493"/>
      <c r="DP704" s="493"/>
      <c r="DQ704" s="493"/>
      <c r="DR704" s="493"/>
      <c r="DS704" s="493"/>
      <c r="DT704" s="493"/>
      <c r="DU704" s="493"/>
      <c r="DV704" s="493"/>
      <c r="DW704" s="493"/>
      <c r="DX704" s="493"/>
    </row>
    <row r="705" spans="1:79" s="493" customFormat="1" ht="15" customHeight="1" x14ac:dyDescent="0.25">
      <c r="A705" s="312">
        <v>692</v>
      </c>
      <c r="B705" s="375" t="s">
        <v>1952</v>
      </c>
      <c r="C705" s="376" t="s">
        <v>1951</v>
      </c>
      <c r="D705" s="371" t="s">
        <v>1953</v>
      </c>
      <c r="E705" s="395"/>
      <c r="F705" s="378" t="s">
        <v>27</v>
      </c>
      <c r="G705" s="379">
        <v>160160.67000000001</v>
      </c>
      <c r="H705" s="380"/>
      <c r="I705" s="318"/>
      <c r="J705" s="146" t="s">
        <v>2308</v>
      </c>
      <c r="K705" s="95"/>
      <c r="L705" s="95"/>
      <c r="M705" s="195"/>
      <c r="N705" s="195"/>
      <c r="O705" s="196"/>
      <c r="P705" s="182"/>
      <c r="Q705" s="182"/>
      <c r="R705" s="182"/>
      <c r="S705" s="182"/>
      <c r="T705" s="182"/>
      <c r="U705" s="182"/>
      <c r="V705" s="182"/>
      <c r="W705" s="182"/>
      <c r="X705" s="182"/>
      <c r="Y705" s="182"/>
      <c r="Z705" s="182"/>
      <c r="AA705" s="182"/>
      <c r="AB705" s="182"/>
      <c r="AC705" s="182"/>
      <c r="AD705" s="182"/>
      <c r="AE705" s="182"/>
      <c r="AF705" s="182"/>
      <c r="AG705" s="182"/>
      <c r="AH705" s="182"/>
      <c r="AI705" s="182"/>
      <c r="AJ705" s="182"/>
      <c r="AK705" s="182"/>
      <c r="AL705" s="182"/>
      <c r="AM705" s="182"/>
      <c r="AN705" s="182"/>
      <c r="AO705" s="182"/>
      <c r="AP705" s="182"/>
      <c r="AQ705" s="182"/>
      <c r="AR705" s="182"/>
      <c r="AS705" s="182"/>
      <c r="AT705" s="182"/>
      <c r="AU705" s="182"/>
      <c r="AV705" s="182"/>
      <c r="AW705" s="182"/>
      <c r="AX705" s="182"/>
      <c r="AY705" s="182"/>
      <c r="AZ705" s="182"/>
      <c r="BA705" s="182"/>
      <c r="BB705" s="182"/>
      <c r="BC705" s="182"/>
      <c r="BD705" s="182"/>
      <c r="BE705" s="182"/>
      <c r="BF705" s="182"/>
      <c r="BG705" s="182"/>
      <c r="BH705" s="182"/>
      <c r="BI705" s="182"/>
      <c r="BJ705" s="182"/>
      <c r="BK705" s="182"/>
      <c r="BL705" s="182"/>
      <c r="BM705" s="182"/>
      <c r="BN705" s="182"/>
      <c r="BO705" s="182"/>
      <c r="BP705" s="182"/>
      <c r="BQ705" s="182"/>
      <c r="BR705" s="182"/>
      <c r="BS705" s="182"/>
      <c r="BT705" s="182"/>
      <c r="BU705" s="182"/>
      <c r="BV705" s="182"/>
      <c r="BW705" s="182"/>
      <c r="BX705" s="182"/>
      <c r="BY705" s="182"/>
      <c r="BZ705" s="182"/>
      <c r="CA705" s="182"/>
    </row>
    <row r="706" spans="1:79" s="493" customFormat="1" x14ac:dyDescent="0.25">
      <c r="A706" s="312">
        <v>693</v>
      </c>
      <c r="B706" s="381" t="s">
        <v>2216</v>
      </c>
      <c r="C706" s="382" t="s">
        <v>2210</v>
      </c>
      <c r="D706" s="371" t="s">
        <v>2215</v>
      </c>
      <c r="E706" s="377"/>
      <c r="F706" s="378" t="s">
        <v>27</v>
      </c>
      <c r="G706" s="379">
        <v>258855.67</v>
      </c>
      <c r="H706" s="380"/>
      <c r="I706" s="318"/>
      <c r="J706" s="146" t="s">
        <v>2308</v>
      </c>
      <c r="K706" s="95" t="s">
        <v>3199</v>
      </c>
      <c r="L706" s="95"/>
      <c r="M706" s="182"/>
      <c r="N706" s="182"/>
      <c r="O706" s="195"/>
      <c r="P706" s="195"/>
      <c r="Q706" s="195"/>
      <c r="R706" s="195"/>
      <c r="S706" s="182"/>
      <c r="T706" s="182"/>
      <c r="U706" s="182"/>
      <c r="V706" s="182"/>
      <c r="W706" s="182"/>
      <c r="X706" s="182"/>
      <c r="Y706" s="182"/>
      <c r="Z706" s="182"/>
      <c r="AA706" s="182"/>
      <c r="AB706" s="182"/>
      <c r="AC706" s="182"/>
      <c r="AD706" s="182"/>
      <c r="AE706" s="182"/>
      <c r="AF706" s="182"/>
      <c r="AG706" s="182"/>
      <c r="AH706" s="182"/>
      <c r="AI706" s="182"/>
      <c r="AJ706" s="182"/>
      <c r="AK706" s="182"/>
      <c r="AL706" s="182"/>
      <c r="AM706" s="182"/>
      <c r="AN706" s="182"/>
      <c r="AO706" s="182"/>
      <c r="AP706" s="182"/>
      <c r="AQ706" s="182"/>
      <c r="AR706" s="182"/>
      <c r="AS706" s="182"/>
      <c r="AT706" s="182"/>
      <c r="AU706" s="182"/>
      <c r="AV706" s="182"/>
      <c r="AW706" s="182"/>
      <c r="AX706" s="182"/>
      <c r="AY706" s="182"/>
      <c r="AZ706" s="182"/>
      <c r="BA706" s="182"/>
      <c r="BB706" s="182"/>
      <c r="BC706" s="182"/>
      <c r="BD706" s="182"/>
      <c r="BE706" s="182"/>
      <c r="BF706" s="182"/>
      <c r="BG706" s="182"/>
      <c r="BH706" s="182"/>
      <c r="BI706" s="182"/>
      <c r="BJ706" s="182"/>
      <c r="BK706" s="182"/>
      <c r="BL706" s="182"/>
      <c r="BM706" s="182"/>
      <c r="BN706" s="182"/>
      <c r="BO706" s="182"/>
      <c r="BP706" s="182"/>
      <c r="BQ706" s="182"/>
      <c r="BR706" s="182"/>
      <c r="BS706" s="182"/>
      <c r="BT706" s="182"/>
      <c r="BU706" s="182"/>
      <c r="BV706" s="182"/>
      <c r="BW706" s="182"/>
      <c r="BX706" s="182"/>
      <c r="BY706" s="182"/>
      <c r="BZ706" s="182"/>
      <c r="CA706" s="182"/>
    </row>
    <row r="707" spans="1:79" s="493" customFormat="1" ht="22.5" x14ac:dyDescent="0.25">
      <c r="A707" s="312">
        <v>694</v>
      </c>
      <c r="B707" s="381" t="s">
        <v>2260</v>
      </c>
      <c r="C707" s="357" t="s">
        <v>2259</v>
      </c>
      <c r="D707" s="371" t="s">
        <v>2261</v>
      </c>
      <c r="E707" s="377"/>
      <c r="F707" s="378" t="s">
        <v>32</v>
      </c>
      <c r="G707" s="379">
        <v>72346.960000000006</v>
      </c>
      <c r="H707" s="380"/>
      <c r="I707" s="318"/>
      <c r="J707" s="146" t="s">
        <v>2308</v>
      </c>
      <c r="K707" s="95"/>
      <c r="L707" s="95"/>
      <c r="M707" s="182"/>
      <c r="N707" s="182"/>
      <c r="O707" s="195"/>
      <c r="P707" s="195"/>
      <c r="Q707" s="195" t="s">
        <v>25</v>
      </c>
      <c r="R707" s="195"/>
      <c r="S707" s="182"/>
      <c r="T707" s="182"/>
      <c r="U707" s="182"/>
      <c r="V707" s="182"/>
      <c r="W707" s="182"/>
      <c r="X707" s="182"/>
      <c r="Y707" s="182"/>
      <c r="Z707" s="182"/>
      <c r="AA707" s="182"/>
      <c r="AB707" s="182"/>
      <c r="AC707" s="182"/>
      <c r="AD707" s="182"/>
      <c r="AE707" s="182"/>
      <c r="AF707" s="182"/>
      <c r="AG707" s="182"/>
      <c r="AH707" s="182"/>
      <c r="AI707" s="182"/>
      <c r="AJ707" s="182"/>
      <c r="AK707" s="182"/>
      <c r="AL707" s="182"/>
      <c r="AM707" s="182"/>
      <c r="AN707" s="182"/>
      <c r="AO707" s="182"/>
      <c r="AP707" s="182"/>
      <c r="AQ707" s="182"/>
      <c r="AR707" s="182"/>
      <c r="AS707" s="182"/>
      <c r="AT707" s="182"/>
      <c r="AU707" s="182"/>
      <c r="AV707" s="182"/>
      <c r="AW707" s="182"/>
      <c r="AX707" s="182"/>
      <c r="AY707" s="182"/>
      <c r="AZ707" s="182"/>
      <c r="BA707" s="182"/>
      <c r="BB707" s="182"/>
      <c r="BC707" s="182"/>
      <c r="BD707" s="182"/>
      <c r="BE707" s="182"/>
      <c r="BF707" s="182"/>
      <c r="BG707" s="182"/>
      <c r="BH707" s="182"/>
      <c r="BI707" s="182"/>
      <c r="BJ707" s="182"/>
      <c r="BK707" s="182"/>
      <c r="BL707" s="182"/>
      <c r="BM707" s="182"/>
      <c r="BN707" s="182"/>
      <c r="BO707" s="182"/>
      <c r="BP707" s="182"/>
      <c r="BQ707" s="182"/>
      <c r="BR707" s="182"/>
      <c r="BS707" s="182"/>
      <c r="BT707" s="182"/>
      <c r="BU707" s="182"/>
      <c r="BV707" s="182"/>
      <c r="BW707" s="182"/>
      <c r="BX707" s="182"/>
      <c r="BY707" s="182"/>
      <c r="BZ707" s="182"/>
      <c r="CA707" s="182"/>
    </row>
    <row r="708" spans="1:79" s="493" customFormat="1" x14ac:dyDescent="0.25">
      <c r="A708" s="312">
        <v>695</v>
      </c>
      <c r="B708" s="381" t="s">
        <v>2266</v>
      </c>
      <c r="C708" s="357" t="s">
        <v>2265</v>
      </c>
      <c r="D708" s="371" t="s">
        <v>2267</v>
      </c>
      <c r="E708" s="377"/>
      <c r="F708" s="378" t="s">
        <v>27</v>
      </c>
      <c r="G708" s="379">
        <v>441102.78</v>
      </c>
      <c r="H708" s="380"/>
      <c r="I708" s="318"/>
      <c r="J708" s="146" t="s">
        <v>2308</v>
      </c>
      <c r="K708" s="95"/>
      <c r="L708" s="95"/>
      <c r="M708" s="182"/>
      <c r="N708" s="182"/>
      <c r="O708" s="195"/>
      <c r="P708" s="195"/>
      <c r="Q708" s="195"/>
      <c r="R708" s="195"/>
      <c r="S708" s="182"/>
      <c r="T708" s="182"/>
      <c r="U708" s="182"/>
      <c r="V708" s="182"/>
      <c r="W708" s="182"/>
      <c r="X708" s="182"/>
      <c r="Y708" s="182"/>
      <c r="Z708" s="182"/>
      <c r="AA708" s="182"/>
      <c r="AB708" s="182"/>
      <c r="AC708" s="182"/>
      <c r="AD708" s="182"/>
      <c r="AE708" s="182"/>
      <c r="AF708" s="182"/>
      <c r="AG708" s="182"/>
      <c r="AH708" s="182"/>
      <c r="AI708" s="182"/>
      <c r="AJ708" s="182"/>
      <c r="AK708" s="182"/>
      <c r="AL708" s="182"/>
      <c r="AM708" s="182"/>
      <c r="AN708" s="182"/>
      <c r="AO708" s="182"/>
      <c r="AP708" s="182"/>
      <c r="AQ708" s="182"/>
      <c r="AR708" s="182"/>
      <c r="AS708" s="182"/>
      <c r="AT708" s="182"/>
      <c r="AU708" s="182"/>
      <c r="AV708" s="182"/>
      <c r="AW708" s="182"/>
      <c r="AX708" s="182"/>
      <c r="AY708" s="182"/>
      <c r="AZ708" s="182"/>
      <c r="BA708" s="182"/>
      <c r="BB708" s="182"/>
      <c r="BC708" s="182"/>
      <c r="BD708" s="182"/>
      <c r="BE708" s="182"/>
      <c r="BF708" s="182"/>
      <c r="BG708" s="182"/>
      <c r="BH708" s="182"/>
      <c r="BI708" s="182"/>
      <c r="BJ708" s="182"/>
      <c r="BK708" s="182"/>
      <c r="BL708" s="182"/>
      <c r="BM708" s="182"/>
      <c r="BN708" s="182"/>
      <c r="BO708" s="182"/>
      <c r="BP708" s="182"/>
      <c r="BQ708" s="182"/>
      <c r="BR708" s="182"/>
      <c r="BS708" s="182"/>
      <c r="BT708" s="182"/>
      <c r="BU708" s="182"/>
      <c r="BV708" s="182"/>
      <c r="BW708" s="182"/>
      <c r="BX708" s="182"/>
      <c r="BY708" s="182"/>
      <c r="BZ708" s="182"/>
      <c r="CA708" s="182"/>
    </row>
    <row r="709" spans="1:79" s="493" customFormat="1" x14ac:dyDescent="0.25">
      <c r="A709" s="312">
        <v>696</v>
      </c>
      <c r="B709" s="313" t="s">
        <v>2254</v>
      </c>
      <c r="C709" s="357" t="s">
        <v>2253</v>
      </c>
      <c r="D709" s="371" t="s">
        <v>2255</v>
      </c>
      <c r="E709" s="377"/>
      <c r="F709" s="378" t="s">
        <v>27</v>
      </c>
      <c r="G709" s="379">
        <v>745189.12</v>
      </c>
      <c r="H709" s="380"/>
      <c r="I709" s="318"/>
      <c r="J709" s="146" t="s">
        <v>2308</v>
      </c>
      <c r="K709" s="95"/>
      <c r="L709" s="95"/>
      <c r="M709" s="182"/>
      <c r="N709" s="182"/>
      <c r="O709" s="195"/>
      <c r="P709" s="195"/>
      <c r="Q709" s="195"/>
      <c r="R709" s="195"/>
      <c r="S709" s="182"/>
      <c r="T709" s="182"/>
      <c r="U709" s="182"/>
      <c r="V709" s="182"/>
      <c r="W709" s="182"/>
      <c r="X709" s="182"/>
      <c r="Y709" s="182"/>
      <c r="Z709" s="182"/>
      <c r="AA709" s="182"/>
      <c r="AB709" s="182"/>
      <c r="AC709" s="182"/>
      <c r="AD709" s="182"/>
      <c r="AE709" s="182"/>
      <c r="AF709" s="182"/>
      <c r="AG709" s="182"/>
      <c r="AH709" s="182"/>
      <c r="AI709" s="182"/>
      <c r="AJ709" s="182"/>
      <c r="AK709" s="182"/>
      <c r="AL709" s="182"/>
      <c r="AM709" s="182"/>
      <c r="AN709" s="182"/>
      <c r="AO709" s="182"/>
      <c r="AP709" s="182"/>
      <c r="AQ709" s="182"/>
      <c r="AR709" s="182"/>
      <c r="AS709" s="182"/>
      <c r="AT709" s="182"/>
      <c r="AU709" s="182"/>
      <c r="AV709" s="182"/>
      <c r="AW709" s="182"/>
      <c r="AX709" s="182"/>
      <c r="AY709" s="182"/>
      <c r="AZ709" s="182"/>
      <c r="BA709" s="182"/>
      <c r="BB709" s="182"/>
      <c r="BC709" s="182"/>
      <c r="BD709" s="182"/>
      <c r="BE709" s="182"/>
      <c r="BF709" s="182"/>
      <c r="BG709" s="182"/>
      <c r="BH709" s="182"/>
      <c r="BI709" s="182"/>
      <c r="BJ709" s="182"/>
      <c r="BK709" s="182"/>
      <c r="BL709" s="182"/>
      <c r="BM709" s="182"/>
      <c r="BN709" s="182"/>
      <c r="BO709" s="182"/>
      <c r="BP709" s="182"/>
      <c r="BQ709" s="182"/>
      <c r="BR709" s="182"/>
      <c r="BS709" s="182"/>
      <c r="BT709" s="182"/>
      <c r="BU709" s="182"/>
      <c r="BV709" s="182"/>
      <c r="BW709" s="182"/>
      <c r="BX709" s="182"/>
      <c r="BY709" s="182"/>
      <c r="BZ709" s="182"/>
      <c r="CA709" s="182"/>
    </row>
    <row r="710" spans="1:79" s="493" customFormat="1" x14ac:dyDescent="0.25">
      <c r="A710" s="312">
        <v>697</v>
      </c>
      <c r="B710" s="313" t="s">
        <v>2272</v>
      </c>
      <c r="C710" s="357" t="s">
        <v>2271</v>
      </c>
      <c r="D710" s="371" t="s">
        <v>2273</v>
      </c>
      <c r="E710" s="377"/>
      <c r="F710" s="378" t="s">
        <v>27</v>
      </c>
      <c r="G710" s="379">
        <v>267988.81</v>
      </c>
      <c r="H710" s="380"/>
      <c r="I710" s="318"/>
      <c r="J710" s="146" t="s">
        <v>2308</v>
      </c>
      <c r="K710" s="95"/>
      <c r="L710" s="95"/>
      <c r="M710" s="182"/>
      <c r="N710" s="182"/>
      <c r="O710" s="195"/>
      <c r="P710" s="195"/>
      <c r="Q710" s="195"/>
      <c r="R710" s="195"/>
      <c r="S710" s="182"/>
      <c r="T710" s="182"/>
      <c r="U710" s="182"/>
      <c r="V710" s="182"/>
      <c r="W710" s="182"/>
      <c r="X710" s="182"/>
      <c r="Y710" s="182"/>
      <c r="Z710" s="182"/>
      <c r="AA710" s="182"/>
      <c r="AB710" s="182"/>
      <c r="AC710" s="182"/>
      <c r="AD710" s="182"/>
      <c r="AE710" s="182"/>
      <c r="AF710" s="182"/>
      <c r="AG710" s="182"/>
      <c r="AH710" s="182"/>
      <c r="AI710" s="182"/>
      <c r="AJ710" s="182"/>
      <c r="AK710" s="182"/>
      <c r="AL710" s="182"/>
      <c r="AM710" s="182"/>
      <c r="AN710" s="182"/>
      <c r="AO710" s="182"/>
      <c r="AP710" s="182"/>
      <c r="AQ710" s="182"/>
      <c r="AR710" s="182"/>
      <c r="AS710" s="182"/>
      <c r="AT710" s="182"/>
      <c r="AU710" s="182"/>
      <c r="AV710" s="182"/>
      <c r="AW710" s="182"/>
      <c r="AX710" s="182"/>
      <c r="AY710" s="182"/>
      <c r="AZ710" s="182"/>
      <c r="BA710" s="182"/>
      <c r="BB710" s="182"/>
      <c r="BC710" s="182"/>
      <c r="BD710" s="182"/>
      <c r="BE710" s="182"/>
      <c r="BF710" s="182"/>
      <c r="BG710" s="182"/>
      <c r="BH710" s="182"/>
      <c r="BI710" s="182"/>
      <c r="BJ710" s="182"/>
      <c r="BK710" s="182"/>
      <c r="BL710" s="182"/>
      <c r="BM710" s="182"/>
      <c r="BN710" s="182"/>
      <c r="BO710" s="182"/>
      <c r="BP710" s="182"/>
      <c r="BQ710" s="182"/>
      <c r="BR710" s="182"/>
      <c r="BS710" s="182"/>
      <c r="BT710" s="182"/>
      <c r="BU710" s="182"/>
      <c r="BV710" s="182"/>
      <c r="BW710" s="182"/>
      <c r="BX710" s="182"/>
      <c r="BY710" s="182"/>
      <c r="BZ710" s="182"/>
      <c r="CA710" s="182"/>
    </row>
    <row r="711" spans="1:79" s="493" customFormat="1" x14ac:dyDescent="0.25">
      <c r="A711" s="312">
        <v>698</v>
      </c>
      <c r="B711" s="375" t="s">
        <v>2167</v>
      </c>
      <c r="C711" s="376" t="s">
        <v>2166</v>
      </c>
      <c r="D711" s="371" t="s">
        <v>2168</v>
      </c>
      <c r="E711" s="377"/>
      <c r="F711" s="378" t="s">
        <v>27</v>
      </c>
      <c r="G711" s="379">
        <v>56292.05</v>
      </c>
      <c r="H711" s="380"/>
      <c r="I711" s="318"/>
      <c r="J711" s="146" t="s">
        <v>2308</v>
      </c>
      <c r="K711" s="95"/>
      <c r="L711" s="95"/>
      <c r="M711" s="182"/>
      <c r="N711" s="182"/>
      <c r="O711" s="182"/>
      <c r="P711" s="182"/>
      <c r="Q711" s="182"/>
      <c r="R711" s="182"/>
      <c r="S711" s="182"/>
      <c r="T711" s="182"/>
      <c r="U711" s="182"/>
      <c r="V711" s="182"/>
      <c r="W711" s="182"/>
      <c r="X711" s="182"/>
      <c r="Y711" s="182"/>
      <c r="Z711" s="182"/>
      <c r="AA711" s="182"/>
      <c r="AB711" s="182"/>
      <c r="AC711" s="182"/>
      <c r="AD711" s="182"/>
      <c r="AE711" s="182"/>
      <c r="AF711" s="182"/>
      <c r="AG711" s="182"/>
      <c r="AH711" s="182"/>
      <c r="AI711" s="182"/>
      <c r="AJ711" s="182"/>
      <c r="AK711" s="182"/>
      <c r="AL711" s="182"/>
      <c r="AM711" s="182"/>
      <c r="AN711" s="182"/>
      <c r="AO711" s="182"/>
      <c r="AP711" s="182"/>
      <c r="AQ711" s="182"/>
      <c r="AR711" s="182"/>
      <c r="AS711" s="182"/>
      <c r="AT711" s="182"/>
      <c r="AU711" s="182"/>
      <c r="AV711" s="182"/>
      <c r="AW711" s="182"/>
      <c r="AX711" s="182"/>
      <c r="AY711" s="182"/>
      <c r="AZ711" s="182"/>
      <c r="BA711" s="182"/>
      <c r="BB711" s="182"/>
      <c r="BC711" s="182"/>
      <c r="BD711" s="182"/>
      <c r="BE711" s="182"/>
      <c r="BF711" s="182"/>
      <c r="BG711" s="182"/>
      <c r="BH711" s="182"/>
      <c r="BI711" s="182"/>
      <c r="BJ711" s="182"/>
      <c r="BK711" s="182"/>
      <c r="BL711" s="182"/>
      <c r="BM711" s="182"/>
      <c r="BN711" s="182"/>
      <c r="BO711" s="182"/>
      <c r="BP711" s="182"/>
      <c r="BQ711" s="182"/>
      <c r="BR711" s="182"/>
      <c r="BS711" s="182"/>
      <c r="BT711" s="182"/>
      <c r="BU711" s="182"/>
      <c r="BV711" s="182"/>
      <c r="BW711" s="182"/>
      <c r="BX711" s="182"/>
      <c r="BY711" s="182"/>
      <c r="BZ711" s="182"/>
      <c r="CA711" s="182"/>
    </row>
    <row r="712" spans="1:79" s="493" customFormat="1" x14ac:dyDescent="0.25">
      <c r="A712" s="312">
        <v>699</v>
      </c>
      <c r="B712" s="381" t="s">
        <v>2123</v>
      </c>
      <c r="C712" s="382" t="s">
        <v>2105</v>
      </c>
      <c r="D712" s="371" t="s">
        <v>2004</v>
      </c>
      <c r="E712" s="377"/>
      <c r="F712" s="378" t="s">
        <v>27</v>
      </c>
      <c r="G712" s="379">
        <v>170298.77</v>
      </c>
      <c r="H712" s="380"/>
      <c r="I712" s="318"/>
      <c r="J712" s="146" t="s">
        <v>2308</v>
      </c>
      <c r="K712" s="95"/>
      <c r="L712" s="95"/>
      <c r="M712" s="182"/>
      <c r="N712" s="182"/>
      <c r="O712" s="182"/>
      <c r="P712" s="182"/>
      <c r="Q712" s="182"/>
      <c r="R712" s="182"/>
      <c r="S712" s="195"/>
      <c r="T712" s="195"/>
      <c r="U712" s="195"/>
      <c r="V712" s="195"/>
      <c r="W712" s="195"/>
      <c r="X712" s="195"/>
      <c r="Y712" s="195"/>
      <c r="Z712" s="195"/>
      <c r="AA712" s="195"/>
      <c r="AB712" s="195"/>
      <c r="AC712" s="195"/>
      <c r="AD712" s="195"/>
      <c r="AE712" s="195"/>
      <c r="AF712" s="195"/>
      <c r="AG712" s="195"/>
      <c r="AH712" s="195"/>
      <c r="AI712" s="195"/>
      <c r="AJ712" s="195"/>
      <c r="AK712" s="195"/>
      <c r="AL712" s="195"/>
      <c r="AM712" s="195"/>
      <c r="AN712" s="195"/>
      <c r="AO712" s="195"/>
      <c r="AP712" s="195"/>
      <c r="AQ712" s="195"/>
      <c r="AR712" s="195"/>
      <c r="AS712" s="195"/>
      <c r="AT712" s="195"/>
      <c r="AU712" s="195"/>
      <c r="AV712" s="195"/>
      <c r="AW712" s="195"/>
      <c r="AX712" s="195"/>
      <c r="AY712" s="195"/>
      <c r="AZ712" s="195"/>
      <c r="BA712" s="195"/>
      <c r="BB712" s="195"/>
      <c r="BC712" s="195"/>
      <c r="BD712" s="195"/>
      <c r="BE712" s="195"/>
      <c r="BF712" s="195"/>
      <c r="BG712" s="195"/>
      <c r="BH712" s="195"/>
      <c r="BI712" s="195"/>
      <c r="BJ712" s="195"/>
      <c r="BK712" s="195"/>
      <c r="BL712" s="195"/>
      <c r="BM712" s="195"/>
      <c r="BN712" s="195"/>
      <c r="BO712" s="195"/>
      <c r="BP712" s="195"/>
      <c r="BQ712" s="195"/>
      <c r="BR712" s="195"/>
      <c r="BS712" s="195"/>
      <c r="BT712" s="195"/>
      <c r="BU712" s="195"/>
      <c r="BV712" s="195"/>
      <c r="BW712" s="195"/>
      <c r="BX712" s="195"/>
      <c r="BY712" s="195"/>
      <c r="BZ712" s="195"/>
      <c r="CA712" s="195"/>
    </row>
    <row r="713" spans="1:79" s="493" customFormat="1" x14ac:dyDescent="0.25">
      <c r="A713" s="312">
        <v>700</v>
      </c>
      <c r="B713" s="381" t="s">
        <v>2294</v>
      </c>
      <c r="C713" s="357" t="s">
        <v>2293</v>
      </c>
      <c r="D713" s="371" t="s">
        <v>2295</v>
      </c>
      <c r="E713" s="377"/>
      <c r="F713" s="378" t="s">
        <v>27</v>
      </c>
      <c r="G713" s="379">
        <v>173359.86</v>
      </c>
      <c r="H713" s="380"/>
      <c r="I713" s="318"/>
      <c r="J713" s="146" t="s">
        <v>2308</v>
      </c>
      <c r="K713" s="95"/>
      <c r="L713" s="95"/>
      <c r="M713" s="182"/>
      <c r="N713" s="182"/>
      <c r="O713" s="195"/>
      <c r="P713" s="195"/>
      <c r="Q713" s="195"/>
      <c r="R713" s="195"/>
      <c r="S713" s="182"/>
      <c r="T713" s="182"/>
      <c r="U713" s="182"/>
      <c r="V713" s="182"/>
      <c r="W713" s="182"/>
      <c r="X713" s="182"/>
      <c r="Y713" s="182"/>
      <c r="Z713" s="182"/>
      <c r="AA713" s="182"/>
      <c r="AB713" s="182"/>
      <c r="AC713" s="182"/>
      <c r="AD713" s="182"/>
      <c r="AE713" s="182"/>
      <c r="AF713" s="182"/>
      <c r="AG713" s="182"/>
      <c r="AH713" s="182"/>
      <c r="AI713" s="182"/>
      <c r="AJ713" s="182"/>
      <c r="AK713" s="182"/>
      <c r="AL713" s="182"/>
      <c r="AM713" s="182"/>
      <c r="AN713" s="182"/>
      <c r="AO713" s="182"/>
      <c r="AP713" s="182"/>
      <c r="AQ713" s="182"/>
      <c r="AR713" s="182"/>
      <c r="AS713" s="182"/>
      <c r="AT713" s="182"/>
      <c r="AU713" s="182"/>
      <c r="AV713" s="182"/>
      <c r="AW713" s="182"/>
      <c r="AX713" s="182"/>
      <c r="AY713" s="182"/>
      <c r="AZ713" s="182"/>
      <c r="BA713" s="182"/>
      <c r="BB713" s="182"/>
      <c r="BC713" s="182"/>
      <c r="BD713" s="182"/>
      <c r="BE713" s="182"/>
      <c r="BF713" s="182"/>
      <c r="BG713" s="182"/>
      <c r="BH713" s="182"/>
      <c r="BI713" s="182"/>
      <c r="BJ713" s="182"/>
      <c r="BK713" s="182"/>
      <c r="BL713" s="182"/>
      <c r="BM713" s="182"/>
      <c r="BN713" s="182"/>
      <c r="BO713" s="182"/>
      <c r="BP713" s="182"/>
      <c r="BQ713" s="182"/>
      <c r="BR713" s="182"/>
      <c r="BS713" s="182"/>
      <c r="BT713" s="182"/>
      <c r="BU713" s="182"/>
      <c r="BV713" s="182"/>
      <c r="BW713" s="182"/>
      <c r="BX713" s="182"/>
      <c r="BY713" s="182"/>
      <c r="BZ713" s="182"/>
      <c r="CA713" s="182"/>
    </row>
    <row r="714" spans="1:79" s="493" customFormat="1" x14ac:dyDescent="0.25">
      <c r="A714" s="312">
        <v>701</v>
      </c>
      <c r="B714" s="375" t="s">
        <v>2171</v>
      </c>
      <c r="C714" s="376" t="s">
        <v>2169</v>
      </c>
      <c r="D714" s="371" t="s">
        <v>2170</v>
      </c>
      <c r="E714" s="377"/>
      <c r="F714" s="378" t="s">
        <v>27</v>
      </c>
      <c r="G714" s="379">
        <v>608786.88</v>
      </c>
      <c r="H714" s="380"/>
      <c r="I714" s="318"/>
      <c r="J714" s="146" t="s">
        <v>2308</v>
      </c>
      <c r="K714" s="95"/>
      <c r="L714" s="95"/>
      <c r="M714" s="182"/>
      <c r="N714" s="182"/>
      <c r="O714" s="182"/>
      <c r="P714" s="182"/>
      <c r="Q714" s="182"/>
      <c r="R714" s="182"/>
      <c r="S714" s="182"/>
      <c r="T714" s="182"/>
      <c r="U714" s="182"/>
      <c r="V714" s="182"/>
      <c r="W714" s="182"/>
      <c r="X714" s="182"/>
      <c r="Y714" s="182"/>
      <c r="Z714" s="182"/>
      <c r="AA714" s="182"/>
      <c r="AB714" s="182"/>
      <c r="AC714" s="182"/>
      <c r="AD714" s="182"/>
      <c r="AE714" s="182"/>
      <c r="AF714" s="182"/>
      <c r="AG714" s="182"/>
      <c r="AH714" s="182"/>
      <c r="AI714" s="182"/>
      <c r="AJ714" s="182"/>
      <c r="AK714" s="182"/>
      <c r="AL714" s="182"/>
      <c r="AM714" s="182"/>
      <c r="AN714" s="182"/>
      <c r="AO714" s="182"/>
      <c r="AP714" s="182"/>
      <c r="AQ714" s="182"/>
      <c r="AR714" s="182"/>
      <c r="AS714" s="182"/>
      <c r="AT714" s="182"/>
      <c r="AU714" s="182"/>
      <c r="AV714" s="182"/>
      <c r="AW714" s="182"/>
      <c r="AX714" s="182"/>
      <c r="AY714" s="182"/>
      <c r="AZ714" s="182"/>
      <c r="BA714" s="182"/>
      <c r="BB714" s="182"/>
      <c r="BC714" s="182"/>
      <c r="BD714" s="182"/>
      <c r="BE714" s="182"/>
      <c r="BF714" s="182"/>
      <c r="BG714" s="182"/>
      <c r="BH714" s="182"/>
      <c r="BI714" s="182"/>
      <c r="BJ714" s="182"/>
      <c r="BK714" s="182"/>
      <c r="BL714" s="182"/>
      <c r="BM714" s="182"/>
      <c r="BN714" s="182"/>
      <c r="BO714" s="182"/>
      <c r="BP714" s="182"/>
      <c r="BQ714" s="182"/>
      <c r="BR714" s="182"/>
      <c r="BS714" s="182"/>
      <c r="BT714" s="182"/>
      <c r="BU714" s="182"/>
      <c r="BV714" s="182"/>
      <c r="BW714" s="182"/>
      <c r="BX714" s="182"/>
      <c r="BY714" s="182"/>
      <c r="BZ714" s="182"/>
      <c r="CA714" s="182"/>
    </row>
    <row r="715" spans="1:79" s="493" customFormat="1" x14ac:dyDescent="0.25">
      <c r="A715" s="312">
        <v>702</v>
      </c>
      <c r="B715" s="375" t="s">
        <v>2177</v>
      </c>
      <c r="C715" s="376" t="s">
        <v>2176</v>
      </c>
      <c r="D715" s="371" t="s">
        <v>2178</v>
      </c>
      <c r="E715" s="377"/>
      <c r="F715" s="378" t="s">
        <v>27</v>
      </c>
      <c r="G715" s="379">
        <v>151685.4</v>
      </c>
      <c r="H715" s="380"/>
      <c r="I715" s="318"/>
      <c r="J715" s="146" t="s">
        <v>2308</v>
      </c>
      <c r="K715" s="95"/>
      <c r="L715" s="95"/>
      <c r="M715" s="182"/>
      <c r="N715" s="182"/>
      <c r="O715" s="182"/>
      <c r="P715" s="182"/>
      <c r="Q715" s="182"/>
      <c r="R715" s="182"/>
      <c r="S715" s="195"/>
      <c r="T715" s="195"/>
      <c r="U715" s="195"/>
      <c r="V715" s="195"/>
      <c r="W715" s="195"/>
      <c r="X715" s="195"/>
      <c r="Y715" s="195"/>
      <c r="Z715" s="195"/>
      <c r="AA715" s="195"/>
      <c r="AB715" s="195"/>
      <c r="AC715" s="195"/>
      <c r="AD715" s="195"/>
      <c r="AE715" s="195"/>
      <c r="AF715" s="195"/>
      <c r="AG715" s="195"/>
      <c r="AH715" s="195"/>
      <c r="AI715" s="195"/>
      <c r="AJ715" s="195"/>
      <c r="AK715" s="195"/>
      <c r="AL715" s="195"/>
      <c r="AM715" s="195"/>
      <c r="AN715" s="195"/>
      <c r="AO715" s="195"/>
      <c r="AP715" s="195"/>
      <c r="AQ715" s="195"/>
      <c r="AR715" s="195"/>
      <c r="AS715" s="195"/>
      <c r="AT715" s="195"/>
      <c r="AU715" s="195"/>
      <c r="AV715" s="195"/>
      <c r="AW715" s="195"/>
      <c r="AX715" s="195"/>
      <c r="AY715" s="195"/>
      <c r="AZ715" s="195"/>
      <c r="BA715" s="195"/>
      <c r="BB715" s="195"/>
      <c r="BC715" s="195"/>
      <c r="BD715" s="195"/>
      <c r="BE715" s="195"/>
      <c r="BF715" s="195"/>
      <c r="BG715" s="195"/>
      <c r="BH715" s="195"/>
      <c r="BI715" s="195"/>
      <c r="BJ715" s="195"/>
      <c r="BK715" s="195"/>
      <c r="BL715" s="195"/>
      <c r="BM715" s="195"/>
      <c r="BN715" s="195"/>
      <c r="BO715" s="195"/>
      <c r="BP715" s="195"/>
      <c r="BQ715" s="195"/>
      <c r="BR715" s="195"/>
      <c r="BS715" s="195"/>
      <c r="BT715" s="195"/>
      <c r="BU715" s="195"/>
      <c r="BV715" s="195"/>
      <c r="BW715" s="195"/>
      <c r="BX715" s="195"/>
      <c r="BY715" s="195"/>
      <c r="BZ715" s="195"/>
      <c r="CA715" s="195"/>
    </row>
    <row r="716" spans="1:79" s="493" customFormat="1" x14ac:dyDescent="0.25">
      <c r="A716" s="312">
        <v>703</v>
      </c>
      <c r="B716" s="381" t="s">
        <v>2220</v>
      </c>
      <c r="C716" s="382" t="s">
        <v>451</v>
      </c>
      <c r="D716" s="371" t="s">
        <v>2225</v>
      </c>
      <c r="E716" s="377"/>
      <c r="F716" s="378" t="s">
        <v>27</v>
      </c>
      <c r="G716" s="379">
        <v>212221.76</v>
      </c>
      <c r="H716" s="380"/>
      <c r="I716" s="318"/>
      <c r="J716" s="146" t="s">
        <v>2308</v>
      </c>
      <c r="K716" s="95"/>
      <c r="L716" s="95"/>
      <c r="M716" s="182"/>
      <c r="N716" s="182"/>
      <c r="O716" s="195"/>
      <c r="P716" s="195"/>
      <c r="Q716" s="195"/>
      <c r="R716" s="195"/>
      <c r="S716" s="182"/>
      <c r="T716" s="182"/>
      <c r="U716" s="182"/>
      <c r="V716" s="182"/>
      <c r="W716" s="182"/>
      <c r="X716" s="182"/>
      <c r="Y716" s="182"/>
      <c r="Z716" s="182"/>
      <c r="AA716" s="182"/>
      <c r="AB716" s="182"/>
      <c r="AC716" s="182"/>
      <c r="AD716" s="182"/>
      <c r="AE716" s="182"/>
      <c r="AF716" s="182"/>
      <c r="AG716" s="182"/>
      <c r="AH716" s="182"/>
      <c r="AI716" s="182"/>
      <c r="AJ716" s="182"/>
      <c r="AK716" s="182"/>
      <c r="AL716" s="182"/>
      <c r="AM716" s="182"/>
      <c r="AN716" s="182"/>
      <c r="AO716" s="182"/>
      <c r="AP716" s="182"/>
      <c r="AQ716" s="182"/>
      <c r="AR716" s="182"/>
      <c r="AS716" s="182"/>
      <c r="AT716" s="182"/>
      <c r="AU716" s="182"/>
      <c r="AV716" s="182"/>
      <c r="AW716" s="182"/>
      <c r="AX716" s="182"/>
      <c r="AY716" s="182"/>
      <c r="AZ716" s="182"/>
      <c r="BA716" s="182"/>
      <c r="BB716" s="182"/>
      <c r="BC716" s="182"/>
      <c r="BD716" s="182"/>
      <c r="BE716" s="182"/>
      <c r="BF716" s="182"/>
      <c r="BG716" s="182"/>
      <c r="BH716" s="182"/>
      <c r="BI716" s="182"/>
      <c r="BJ716" s="182"/>
      <c r="BK716" s="182"/>
      <c r="BL716" s="182"/>
      <c r="BM716" s="182"/>
      <c r="BN716" s="182"/>
      <c r="BO716" s="182"/>
      <c r="BP716" s="182"/>
      <c r="BQ716" s="182"/>
      <c r="BR716" s="182"/>
      <c r="BS716" s="182"/>
      <c r="BT716" s="182"/>
      <c r="BU716" s="182"/>
      <c r="BV716" s="182"/>
      <c r="BW716" s="182"/>
      <c r="BX716" s="182"/>
      <c r="BY716" s="182"/>
      <c r="BZ716" s="182"/>
      <c r="CA716" s="182"/>
    </row>
    <row r="717" spans="1:79" s="493" customFormat="1" x14ac:dyDescent="0.25">
      <c r="A717" s="312">
        <v>704</v>
      </c>
      <c r="B717" s="381" t="s">
        <v>2199</v>
      </c>
      <c r="C717" s="382" t="s">
        <v>104</v>
      </c>
      <c r="D717" s="371" t="s">
        <v>106</v>
      </c>
      <c r="E717" s="377"/>
      <c r="F717" s="378" t="s">
        <v>27</v>
      </c>
      <c r="G717" s="379">
        <v>57703.93</v>
      </c>
      <c r="H717" s="380"/>
      <c r="I717" s="318"/>
      <c r="J717" s="146" t="s">
        <v>2308</v>
      </c>
      <c r="K717" s="95"/>
      <c r="L717" s="95"/>
      <c r="M717" s="182"/>
      <c r="N717" s="182"/>
      <c r="O717" s="195"/>
      <c r="P717" s="195"/>
      <c r="Q717" s="195"/>
      <c r="R717" s="195"/>
      <c r="S717" s="182"/>
      <c r="T717" s="182"/>
      <c r="U717" s="182"/>
      <c r="V717" s="182"/>
      <c r="W717" s="182"/>
      <c r="X717" s="182"/>
      <c r="Y717" s="182"/>
      <c r="Z717" s="182"/>
      <c r="AA717" s="182"/>
      <c r="AB717" s="182"/>
      <c r="AC717" s="182"/>
      <c r="AD717" s="182"/>
      <c r="AE717" s="182"/>
      <c r="AF717" s="182"/>
      <c r="AG717" s="182"/>
      <c r="AH717" s="182"/>
      <c r="AI717" s="182"/>
      <c r="AJ717" s="182"/>
      <c r="AK717" s="182"/>
      <c r="AL717" s="182"/>
      <c r="AM717" s="182"/>
      <c r="AN717" s="182"/>
      <c r="AO717" s="182"/>
      <c r="AP717" s="182"/>
      <c r="AQ717" s="182"/>
      <c r="AR717" s="182"/>
      <c r="AS717" s="182"/>
      <c r="AT717" s="182"/>
      <c r="AU717" s="182"/>
      <c r="AV717" s="182"/>
      <c r="AW717" s="182"/>
      <c r="AX717" s="182"/>
      <c r="AY717" s="182"/>
      <c r="AZ717" s="182"/>
      <c r="BA717" s="182"/>
      <c r="BB717" s="182"/>
      <c r="BC717" s="182"/>
      <c r="BD717" s="182"/>
      <c r="BE717" s="182"/>
      <c r="BF717" s="182"/>
      <c r="BG717" s="182"/>
      <c r="BH717" s="182"/>
      <c r="BI717" s="182"/>
      <c r="BJ717" s="182"/>
      <c r="BK717" s="182"/>
      <c r="BL717" s="182"/>
      <c r="BM717" s="182"/>
      <c r="BN717" s="182"/>
      <c r="BO717" s="182"/>
      <c r="BP717" s="182"/>
      <c r="BQ717" s="182"/>
      <c r="BR717" s="182"/>
      <c r="BS717" s="182"/>
      <c r="BT717" s="182"/>
      <c r="BU717" s="182"/>
      <c r="BV717" s="182"/>
      <c r="BW717" s="182"/>
      <c r="BX717" s="182"/>
      <c r="BY717" s="182"/>
      <c r="BZ717" s="182"/>
      <c r="CA717" s="182"/>
    </row>
    <row r="718" spans="1:79" s="493" customFormat="1" ht="33.75" x14ac:dyDescent="0.25">
      <c r="A718" s="312">
        <v>705</v>
      </c>
      <c r="B718" s="365" t="s">
        <v>2071</v>
      </c>
      <c r="C718" s="376" t="s">
        <v>2069</v>
      </c>
      <c r="D718" s="371" t="s">
        <v>2070</v>
      </c>
      <c r="E718" s="396"/>
      <c r="F718" s="324" t="s">
        <v>27</v>
      </c>
      <c r="G718" s="397">
        <v>5347802.1500000004</v>
      </c>
      <c r="H718" s="380"/>
      <c r="I718" s="318"/>
      <c r="J718" s="146" t="s">
        <v>2310</v>
      </c>
      <c r="K718" s="95"/>
      <c r="L718" s="95"/>
      <c r="M718" s="182"/>
      <c r="N718" s="182"/>
      <c r="O718" s="195"/>
      <c r="P718" s="195"/>
      <c r="Q718" s="195"/>
      <c r="R718" s="195"/>
      <c r="S718" s="182"/>
      <c r="T718" s="182"/>
      <c r="U718" s="182"/>
      <c r="V718" s="182"/>
      <c r="W718" s="182"/>
      <c r="X718" s="182"/>
      <c r="Y718" s="182"/>
      <c r="Z718" s="182"/>
      <c r="AA718" s="182"/>
      <c r="AB718" s="182"/>
      <c r="AC718" s="182"/>
      <c r="AD718" s="182"/>
      <c r="AE718" s="182"/>
      <c r="AF718" s="182"/>
      <c r="AG718" s="182"/>
      <c r="AH718" s="182"/>
      <c r="AI718" s="182"/>
      <c r="AJ718" s="182"/>
      <c r="AK718" s="182"/>
      <c r="AL718" s="182"/>
      <c r="AM718" s="182"/>
      <c r="AN718" s="182"/>
      <c r="AO718" s="182"/>
      <c r="AP718" s="182"/>
      <c r="AQ718" s="182"/>
      <c r="AR718" s="182"/>
      <c r="AS718" s="182"/>
      <c r="AT718" s="182"/>
      <c r="AU718" s="182"/>
      <c r="AV718" s="182"/>
      <c r="AW718" s="182"/>
      <c r="AX718" s="182"/>
      <c r="AY718" s="182"/>
      <c r="AZ718" s="182"/>
      <c r="BA718" s="182"/>
      <c r="BB718" s="182"/>
      <c r="BC718" s="182"/>
      <c r="BD718" s="182"/>
      <c r="BE718" s="182"/>
      <c r="BF718" s="182"/>
      <c r="BG718" s="182"/>
      <c r="BH718" s="182"/>
      <c r="BI718" s="182"/>
      <c r="BJ718" s="182"/>
      <c r="BK718" s="182"/>
      <c r="BL718" s="182"/>
      <c r="BM718" s="182"/>
      <c r="BN718" s="182"/>
      <c r="BO718" s="182"/>
      <c r="BP718" s="182"/>
      <c r="BQ718" s="182"/>
      <c r="BR718" s="182"/>
      <c r="BS718" s="182"/>
      <c r="BT718" s="182"/>
      <c r="BU718" s="182"/>
      <c r="BV718" s="182"/>
      <c r="BW718" s="182"/>
      <c r="BX718" s="182"/>
      <c r="BY718" s="182"/>
      <c r="BZ718" s="182"/>
      <c r="CA718" s="182"/>
    </row>
    <row r="719" spans="1:79" s="493" customFormat="1" ht="22.5" x14ac:dyDescent="0.25">
      <c r="A719" s="312">
        <v>706</v>
      </c>
      <c r="B719" s="365" t="s">
        <v>2251</v>
      </c>
      <c r="C719" s="357" t="s">
        <v>2250</v>
      </c>
      <c r="D719" s="371" t="s">
        <v>2252</v>
      </c>
      <c r="E719" s="398"/>
      <c r="F719" s="324" t="s">
        <v>27</v>
      </c>
      <c r="G719" s="397">
        <v>382529.7</v>
      </c>
      <c r="H719" s="380"/>
      <c r="I719" s="318"/>
      <c r="J719" s="146" t="s">
        <v>2308</v>
      </c>
      <c r="K719" s="95"/>
      <c r="L719" s="95"/>
      <c r="M719" s="182"/>
      <c r="N719" s="182"/>
      <c r="O719" s="195"/>
      <c r="P719" s="195"/>
      <c r="Q719" s="195"/>
      <c r="R719" s="195"/>
      <c r="S719" s="182"/>
      <c r="T719" s="182"/>
      <c r="U719" s="182"/>
      <c r="V719" s="182"/>
      <c r="W719" s="182"/>
      <c r="X719" s="182"/>
      <c r="Y719" s="182"/>
      <c r="Z719" s="182"/>
      <c r="AA719" s="182"/>
      <c r="AB719" s="182"/>
      <c r="AC719" s="182"/>
      <c r="AD719" s="182"/>
      <c r="AE719" s="182"/>
      <c r="AF719" s="182"/>
      <c r="AG719" s="182"/>
      <c r="AH719" s="182"/>
      <c r="AI719" s="182"/>
      <c r="AJ719" s="182"/>
      <c r="AK719" s="182"/>
      <c r="AL719" s="182"/>
      <c r="AM719" s="182"/>
      <c r="AN719" s="182"/>
      <c r="AO719" s="182"/>
      <c r="AP719" s="182"/>
      <c r="AQ719" s="182"/>
      <c r="AR719" s="182"/>
      <c r="AS719" s="182"/>
      <c r="AT719" s="182"/>
      <c r="AU719" s="182"/>
      <c r="AV719" s="182"/>
      <c r="AW719" s="182"/>
      <c r="AX719" s="182"/>
      <c r="AY719" s="182"/>
      <c r="AZ719" s="182"/>
      <c r="BA719" s="182"/>
      <c r="BB719" s="182"/>
      <c r="BC719" s="182"/>
      <c r="BD719" s="182"/>
      <c r="BE719" s="182"/>
      <c r="BF719" s="182"/>
      <c r="BG719" s="182"/>
      <c r="BH719" s="182"/>
      <c r="BI719" s="182"/>
      <c r="BJ719" s="182"/>
      <c r="BK719" s="182"/>
      <c r="BL719" s="182"/>
      <c r="BM719" s="182"/>
      <c r="BN719" s="182"/>
      <c r="BO719" s="182"/>
      <c r="BP719" s="182"/>
      <c r="BQ719" s="182"/>
      <c r="BR719" s="182"/>
      <c r="BS719" s="182"/>
      <c r="BT719" s="182"/>
      <c r="BU719" s="182"/>
      <c r="BV719" s="182"/>
      <c r="BW719" s="182"/>
      <c r="BX719" s="182"/>
      <c r="BY719" s="182"/>
      <c r="BZ719" s="182"/>
      <c r="CA719" s="182"/>
    </row>
    <row r="720" spans="1:79" s="493" customFormat="1" ht="11.25" x14ac:dyDescent="0.2">
      <c r="A720" s="312">
        <v>707</v>
      </c>
      <c r="B720" s="375" t="s">
        <v>2363</v>
      </c>
      <c r="C720" s="357" t="s">
        <v>135</v>
      </c>
      <c r="D720" s="371" t="s">
        <v>136</v>
      </c>
      <c r="E720" s="395"/>
      <c r="F720" s="378" t="s">
        <v>905</v>
      </c>
      <c r="G720" s="379">
        <v>25851.03</v>
      </c>
      <c r="H720" s="380"/>
      <c r="I720" s="318"/>
      <c r="J720" s="146" t="s">
        <v>2412</v>
      </c>
      <c r="K720" s="182"/>
      <c r="L720" s="182"/>
      <c r="M720" s="182"/>
      <c r="N720" s="182"/>
      <c r="O720" s="196"/>
      <c r="P720" s="194"/>
      <c r="Q720" s="182"/>
      <c r="R720" s="182"/>
      <c r="S720" s="182"/>
      <c r="T720" s="182"/>
      <c r="U720" s="182"/>
      <c r="V720" s="182"/>
      <c r="W720" s="182"/>
      <c r="X720" s="182"/>
      <c r="Y720" s="182"/>
      <c r="Z720" s="182"/>
      <c r="AA720" s="182"/>
      <c r="AB720" s="182"/>
      <c r="AC720" s="182"/>
      <c r="AD720" s="182"/>
      <c r="AE720" s="182"/>
      <c r="AF720" s="182"/>
      <c r="AG720" s="182"/>
      <c r="AH720" s="182"/>
      <c r="AI720" s="182"/>
      <c r="AJ720" s="182"/>
      <c r="AK720" s="182"/>
      <c r="AL720" s="182"/>
      <c r="AM720" s="182"/>
      <c r="AN720" s="182"/>
      <c r="AO720" s="182"/>
      <c r="AP720" s="182"/>
      <c r="AQ720" s="182"/>
      <c r="AR720" s="182"/>
      <c r="AS720" s="182"/>
      <c r="AT720" s="182"/>
      <c r="AU720" s="182"/>
      <c r="AV720" s="182"/>
      <c r="AW720" s="182"/>
      <c r="AX720" s="182"/>
      <c r="AY720" s="182"/>
      <c r="AZ720" s="182"/>
      <c r="BA720" s="182"/>
      <c r="BB720" s="182"/>
      <c r="BC720" s="182"/>
      <c r="BD720" s="182"/>
      <c r="BE720" s="182"/>
      <c r="BF720" s="182"/>
      <c r="BG720" s="182"/>
      <c r="BH720" s="182"/>
      <c r="BI720" s="182"/>
      <c r="BJ720" s="182"/>
      <c r="BK720" s="182"/>
      <c r="BL720" s="182"/>
      <c r="BM720" s="182"/>
      <c r="BN720" s="182"/>
      <c r="BO720" s="182"/>
      <c r="BP720" s="182"/>
      <c r="BQ720" s="182"/>
      <c r="BR720" s="182"/>
      <c r="BS720" s="182"/>
      <c r="BT720" s="182"/>
      <c r="BU720" s="182"/>
      <c r="BV720" s="182"/>
      <c r="BW720" s="182"/>
      <c r="BX720" s="182"/>
      <c r="BY720" s="182"/>
      <c r="BZ720" s="182"/>
      <c r="CA720" s="182"/>
    </row>
    <row r="721" spans="1:79" s="493" customFormat="1" ht="11.25" x14ac:dyDescent="0.2">
      <c r="A721" s="312">
        <v>708</v>
      </c>
      <c r="B721" s="375" t="s">
        <v>2342</v>
      </c>
      <c r="C721" s="357" t="s">
        <v>2341</v>
      </c>
      <c r="D721" s="371" t="s">
        <v>2343</v>
      </c>
      <c r="E721" s="395"/>
      <c r="F721" s="378" t="s">
        <v>905</v>
      </c>
      <c r="G721" s="379">
        <v>53644.62</v>
      </c>
      <c r="H721" s="380"/>
      <c r="I721" s="318"/>
      <c r="J721" s="146" t="s">
        <v>2412</v>
      </c>
      <c r="K721" s="182"/>
      <c r="L721" s="182"/>
      <c r="M721" s="182"/>
      <c r="N721" s="182"/>
      <c r="O721" s="195"/>
      <c r="P721" s="194"/>
      <c r="Q721" s="182"/>
      <c r="R721" s="182"/>
      <c r="S721" s="182"/>
      <c r="T721" s="182"/>
      <c r="U721" s="182"/>
      <c r="V721" s="182"/>
      <c r="W721" s="182"/>
      <c r="X721" s="182"/>
      <c r="Y721" s="182"/>
      <c r="Z721" s="182"/>
      <c r="AA721" s="182"/>
      <c r="AB721" s="182"/>
      <c r="AC721" s="182"/>
      <c r="AD721" s="182"/>
      <c r="AE721" s="182"/>
      <c r="AF721" s="182"/>
      <c r="AG721" s="182"/>
      <c r="AH721" s="182"/>
      <c r="AI721" s="182"/>
      <c r="AJ721" s="182"/>
      <c r="AK721" s="182"/>
      <c r="AL721" s="182"/>
      <c r="AM721" s="182"/>
      <c r="AN721" s="182"/>
      <c r="AO721" s="182"/>
      <c r="AP721" s="182"/>
      <c r="AQ721" s="182"/>
      <c r="AR721" s="182"/>
      <c r="AS721" s="182"/>
      <c r="AT721" s="182"/>
      <c r="AU721" s="182"/>
      <c r="AV721" s="182"/>
      <c r="AW721" s="182"/>
      <c r="AX721" s="182"/>
      <c r="AY721" s="182"/>
      <c r="AZ721" s="182"/>
      <c r="BA721" s="182"/>
      <c r="BB721" s="182"/>
      <c r="BC721" s="182"/>
      <c r="BD721" s="182"/>
      <c r="BE721" s="182"/>
      <c r="BF721" s="182"/>
      <c r="BG721" s="182"/>
      <c r="BH721" s="182"/>
      <c r="BI721" s="182"/>
      <c r="BJ721" s="182"/>
      <c r="BK721" s="182"/>
      <c r="BL721" s="182"/>
      <c r="BM721" s="182"/>
      <c r="BN721" s="182"/>
      <c r="BO721" s="182"/>
      <c r="BP721" s="182"/>
      <c r="BQ721" s="182"/>
      <c r="BR721" s="182"/>
      <c r="BS721" s="182"/>
      <c r="BT721" s="182"/>
      <c r="BU721" s="182"/>
      <c r="BV721" s="182"/>
      <c r="BW721" s="182"/>
      <c r="BX721" s="182"/>
      <c r="BY721" s="182"/>
      <c r="BZ721" s="182"/>
      <c r="CA721" s="182"/>
    </row>
    <row r="722" spans="1:79" s="493" customFormat="1" ht="11.25" x14ac:dyDescent="0.2">
      <c r="A722" s="312">
        <v>709</v>
      </c>
      <c r="B722" s="375" t="s">
        <v>2361</v>
      </c>
      <c r="C722" s="357" t="s">
        <v>2360</v>
      </c>
      <c r="D722" s="371" t="s">
        <v>2362</v>
      </c>
      <c r="E722" s="377"/>
      <c r="F722" s="378" t="s">
        <v>905</v>
      </c>
      <c r="G722" s="379">
        <v>49464.24</v>
      </c>
      <c r="H722" s="380"/>
      <c r="I722" s="318"/>
      <c r="J722" s="146" t="s">
        <v>2412</v>
      </c>
      <c r="K722" s="182"/>
      <c r="L722" s="182"/>
      <c r="M722" s="182"/>
      <c r="N722" s="182"/>
      <c r="O722" s="195"/>
      <c r="P722" s="195"/>
      <c r="Q722" s="195"/>
      <c r="R722" s="195"/>
      <c r="S722" s="182"/>
      <c r="T722" s="182"/>
      <c r="U722" s="182"/>
      <c r="V722" s="182"/>
      <c r="W722" s="182"/>
      <c r="X722" s="182"/>
      <c r="Y722" s="182"/>
      <c r="Z722" s="182"/>
      <c r="AA722" s="182"/>
      <c r="AB722" s="182"/>
      <c r="AC722" s="182"/>
      <c r="AD722" s="182"/>
      <c r="AE722" s="182"/>
      <c r="AF722" s="182"/>
      <c r="AG722" s="182"/>
      <c r="AH722" s="182"/>
      <c r="AI722" s="182"/>
      <c r="AJ722" s="182"/>
      <c r="AK722" s="182"/>
      <c r="AL722" s="182"/>
      <c r="AM722" s="182"/>
      <c r="AN722" s="182"/>
      <c r="AO722" s="182"/>
      <c r="AP722" s="182"/>
      <c r="AQ722" s="182"/>
      <c r="AR722" s="182"/>
      <c r="AS722" s="182"/>
      <c r="AT722" s="182"/>
      <c r="AU722" s="182"/>
      <c r="AV722" s="182"/>
      <c r="AW722" s="182"/>
      <c r="AX722" s="182"/>
      <c r="AY722" s="182"/>
      <c r="AZ722" s="182"/>
      <c r="BA722" s="182"/>
      <c r="BB722" s="182"/>
      <c r="BC722" s="182"/>
      <c r="BD722" s="182"/>
      <c r="BE722" s="182"/>
      <c r="BF722" s="182"/>
      <c r="BG722" s="182"/>
      <c r="BH722" s="182"/>
      <c r="BI722" s="182"/>
      <c r="BJ722" s="182"/>
      <c r="BK722" s="182"/>
      <c r="BL722" s="182"/>
      <c r="BM722" s="182"/>
      <c r="BN722" s="182"/>
      <c r="BO722" s="182"/>
      <c r="BP722" s="182"/>
      <c r="BQ722" s="182"/>
      <c r="BR722" s="182"/>
      <c r="BS722" s="182"/>
      <c r="BT722" s="182"/>
      <c r="BU722" s="182"/>
      <c r="BV722" s="182"/>
      <c r="BW722" s="182"/>
      <c r="BX722" s="182"/>
      <c r="BY722" s="182"/>
      <c r="BZ722" s="182"/>
      <c r="CA722" s="182"/>
    </row>
    <row r="723" spans="1:79" s="493" customFormat="1" ht="11.25" x14ac:dyDescent="0.2">
      <c r="A723" s="312">
        <v>710</v>
      </c>
      <c r="B723" s="375" t="s">
        <v>2365</v>
      </c>
      <c r="C723" s="357" t="s">
        <v>2364</v>
      </c>
      <c r="D723" s="371" t="s">
        <v>2366</v>
      </c>
      <c r="E723" s="395"/>
      <c r="F723" s="378" t="s">
        <v>27</v>
      </c>
      <c r="G723" s="379">
        <v>71534.39</v>
      </c>
      <c r="H723" s="380"/>
      <c r="I723" s="318"/>
      <c r="J723" s="146" t="s">
        <v>2412</v>
      </c>
      <c r="K723" s="182"/>
      <c r="L723" s="182"/>
      <c r="M723" s="182"/>
      <c r="N723" s="182"/>
      <c r="O723" s="195"/>
      <c r="P723" s="195"/>
      <c r="Q723" s="195"/>
      <c r="R723" s="195"/>
      <c r="S723" s="182"/>
      <c r="T723" s="182"/>
      <c r="U723" s="182"/>
      <c r="V723" s="182"/>
      <c r="W723" s="182"/>
      <c r="X723" s="182"/>
      <c r="Y723" s="182"/>
      <c r="Z723" s="182"/>
      <c r="AA723" s="182"/>
      <c r="AB723" s="182"/>
      <c r="AC723" s="182"/>
      <c r="AD723" s="182"/>
      <c r="AE723" s="182"/>
      <c r="AF723" s="182"/>
      <c r="AG723" s="182"/>
      <c r="AH723" s="182"/>
      <c r="AI723" s="182"/>
      <c r="AJ723" s="182"/>
      <c r="AK723" s="182"/>
      <c r="AL723" s="182"/>
      <c r="AM723" s="182"/>
      <c r="AN723" s="182"/>
      <c r="AO723" s="182"/>
      <c r="AP723" s="182"/>
      <c r="AQ723" s="182"/>
      <c r="AR723" s="182"/>
      <c r="AS723" s="182"/>
      <c r="AT723" s="182"/>
      <c r="AU723" s="182"/>
      <c r="AV723" s="182"/>
      <c r="AW723" s="182"/>
      <c r="AX723" s="182"/>
      <c r="AY723" s="182"/>
      <c r="AZ723" s="182"/>
      <c r="BA723" s="182"/>
      <c r="BB723" s="182"/>
      <c r="BC723" s="182"/>
      <c r="BD723" s="182"/>
      <c r="BE723" s="182"/>
      <c r="BF723" s="182"/>
      <c r="BG723" s="182"/>
      <c r="BH723" s="182"/>
      <c r="BI723" s="182"/>
      <c r="BJ723" s="182"/>
      <c r="BK723" s="182"/>
      <c r="BL723" s="182"/>
      <c r="BM723" s="182"/>
      <c r="BN723" s="182"/>
      <c r="BO723" s="182"/>
      <c r="BP723" s="182"/>
      <c r="BQ723" s="182"/>
      <c r="BR723" s="182"/>
      <c r="BS723" s="182"/>
      <c r="BT723" s="182"/>
      <c r="BU723" s="182"/>
      <c r="BV723" s="182"/>
      <c r="BW723" s="182"/>
      <c r="BX723" s="182"/>
      <c r="BY723" s="182"/>
      <c r="BZ723" s="182"/>
      <c r="CA723" s="182"/>
    </row>
    <row r="724" spans="1:79" s="493" customFormat="1" ht="11.25" x14ac:dyDescent="0.2">
      <c r="A724" s="312">
        <v>711</v>
      </c>
      <c r="B724" s="375" t="s">
        <v>2329</v>
      </c>
      <c r="C724" s="357" t="s">
        <v>2328</v>
      </c>
      <c r="D724" s="371" t="s">
        <v>2330</v>
      </c>
      <c r="E724" s="377"/>
      <c r="F724" s="378" t="s">
        <v>27</v>
      </c>
      <c r="G724" s="379">
        <v>839988.89</v>
      </c>
      <c r="H724" s="380"/>
      <c r="I724" s="318"/>
      <c r="J724" s="146" t="s">
        <v>2412</v>
      </c>
      <c r="K724" s="182"/>
      <c r="L724" s="182"/>
      <c r="M724" s="182"/>
      <c r="N724" s="182"/>
      <c r="O724" s="195"/>
      <c r="P724" s="195"/>
      <c r="Q724" s="195"/>
      <c r="R724" s="195"/>
      <c r="S724" s="182"/>
      <c r="T724" s="182"/>
      <c r="U724" s="182"/>
      <c r="V724" s="182"/>
      <c r="W724" s="182"/>
      <c r="X724" s="182"/>
      <c r="Y724" s="182"/>
      <c r="Z724" s="182"/>
      <c r="AA724" s="182"/>
      <c r="AB724" s="182"/>
      <c r="AC724" s="182"/>
      <c r="AD724" s="182"/>
      <c r="AE724" s="182"/>
      <c r="AF724" s="182"/>
      <c r="AG724" s="182"/>
      <c r="AH724" s="182"/>
      <c r="AI724" s="182"/>
      <c r="AJ724" s="182"/>
      <c r="AK724" s="182"/>
      <c r="AL724" s="182"/>
      <c r="AM724" s="182"/>
      <c r="AN724" s="182"/>
      <c r="AO724" s="182"/>
      <c r="AP724" s="182"/>
      <c r="AQ724" s="182"/>
      <c r="AR724" s="182"/>
      <c r="AS724" s="182"/>
      <c r="AT724" s="182"/>
      <c r="AU724" s="182"/>
      <c r="AV724" s="182"/>
      <c r="AW724" s="182"/>
      <c r="AX724" s="182"/>
      <c r="AY724" s="182"/>
      <c r="AZ724" s="182"/>
      <c r="BA724" s="182"/>
      <c r="BB724" s="182"/>
      <c r="BC724" s="182"/>
      <c r="BD724" s="182"/>
      <c r="BE724" s="182"/>
      <c r="BF724" s="182"/>
      <c r="BG724" s="182"/>
      <c r="BH724" s="182"/>
      <c r="BI724" s="182"/>
      <c r="BJ724" s="182"/>
      <c r="BK724" s="182"/>
      <c r="BL724" s="182"/>
      <c r="BM724" s="182"/>
      <c r="BN724" s="182"/>
      <c r="BO724" s="182"/>
      <c r="BP724" s="182"/>
      <c r="BQ724" s="182"/>
      <c r="BR724" s="182"/>
      <c r="BS724" s="182"/>
      <c r="BT724" s="182"/>
      <c r="BU724" s="182"/>
      <c r="BV724" s="182"/>
      <c r="BW724" s="182"/>
      <c r="BX724" s="182"/>
      <c r="BY724" s="182"/>
      <c r="BZ724" s="182"/>
      <c r="CA724" s="182"/>
    </row>
    <row r="725" spans="1:79" s="493" customFormat="1" ht="11.25" x14ac:dyDescent="0.2">
      <c r="A725" s="312">
        <v>712</v>
      </c>
      <c r="B725" s="375" t="s">
        <v>2332</v>
      </c>
      <c r="C725" s="357" t="s">
        <v>2331</v>
      </c>
      <c r="D725" s="371" t="s">
        <v>2333</v>
      </c>
      <c r="E725" s="395"/>
      <c r="F725" s="378" t="s">
        <v>27</v>
      </c>
      <c r="G725" s="379">
        <v>275416.58</v>
      </c>
      <c r="H725" s="380"/>
      <c r="I725" s="318"/>
      <c r="J725" s="146" t="s">
        <v>2412</v>
      </c>
      <c r="K725" s="182"/>
      <c r="L725" s="182"/>
      <c r="M725" s="182"/>
      <c r="N725" s="182"/>
      <c r="O725" s="195"/>
      <c r="P725" s="195"/>
      <c r="Q725" s="195"/>
      <c r="R725" s="195"/>
      <c r="S725" s="182"/>
      <c r="T725" s="182"/>
      <c r="U725" s="182"/>
      <c r="V725" s="182"/>
      <c r="W725" s="182"/>
      <c r="X725" s="182"/>
      <c r="Y725" s="182"/>
      <c r="Z725" s="182"/>
      <c r="AA725" s="182"/>
      <c r="AB725" s="182"/>
      <c r="AC725" s="182"/>
      <c r="AD725" s="182"/>
      <c r="AE725" s="182"/>
      <c r="AF725" s="182"/>
      <c r="AG725" s="182"/>
      <c r="AH725" s="182"/>
      <c r="AI725" s="182"/>
      <c r="AJ725" s="182"/>
      <c r="AK725" s="182"/>
      <c r="AL725" s="182"/>
      <c r="AM725" s="182"/>
      <c r="AN725" s="182"/>
      <c r="AO725" s="182"/>
      <c r="AP725" s="182"/>
      <c r="AQ725" s="182"/>
      <c r="AR725" s="182"/>
      <c r="AS725" s="182"/>
      <c r="AT725" s="182"/>
      <c r="AU725" s="182"/>
      <c r="AV725" s="182"/>
      <c r="AW725" s="182"/>
      <c r="AX725" s="182"/>
      <c r="AY725" s="182"/>
      <c r="AZ725" s="182"/>
      <c r="BA725" s="182"/>
      <c r="BB725" s="182"/>
      <c r="BC725" s="182"/>
      <c r="BD725" s="182"/>
      <c r="BE725" s="182"/>
      <c r="BF725" s="182"/>
      <c r="BG725" s="182"/>
      <c r="BH725" s="182"/>
      <c r="BI725" s="182"/>
      <c r="BJ725" s="182"/>
      <c r="BK725" s="182"/>
      <c r="BL725" s="182"/>
      <c r="BM725" s="182"/>
      <c r="BN725" s="182"/>
      <c r="BO725" s="182"/>
      <c r="BP725" s="182"/>
      <c r="BQ725" s="182"/>
      <c r="BR725" s="182"/>
      <c r="BS725" s="182"/>
      <c r="BT725" s="182"/>
      <c r="BU725" s="182"/>
      <c r="BV725" s="182"/>
      <c r="BW725" s="182"/>
      <c r="BX725" s="182"/>
      <c r="BY725" s="182"/>
      <c r="BZ725" s="182"/>
      <c r="CA725" s="182"/>
    </row>
    <row r="726" spans="1:79" s="493" customFormat="1" ht="11.25" x14ac:dyDescent="0.2">
      <c r="A726" s="312">
        <v>713</v>
      </c>
      <c r="B726" s="375" t="s">
        <v>2325</v>
      </c>
      <c r="C726" s="357" t="s">
        <v>2323</v>
      </c>
      <c r="D726" s="371" t="s">
        <v>2327</v>
      </c>
      <c r="E726" s="395"/>
      <c r="F726" s="378" t="s">
        <v>27</v>
      </c>
      <c r="G726" s="379">
        <v>459208.44</v>
      </c>
      <c r="H726" s="380"/>
      <c r="I726" s="318"/>
      <c r="J726" s="146" t="s">
        <v>2412</v>
      </c>
      <c r="K726" s="182"/>
      <c r="L726" s="182"/>
      <c r="M726" s="182"/>
      <c r="N726" s="182"/>
      <c r="O726" s="196"/>
      <c r="P726" s="195"/>
      <c r="Q726" s="195"/>
      <c r="R726" s="195"/>
      <c r="S726" s="182"/>
      <c r="T726" s="182"/>
      <c r="U726" s="182"/>
      <c r="V726" s="182"/>
      <c r="W726" s="182"/>
      <c r="X726" s="182"/>
      <c r="Y726" s="182"/>
      <c r="Z726" s="182"/>
      <c r="AA726" s="182"/>
      <c r="AB726" s="182"/>
      <c r="AC726" s="182"/>
      <c r="AD726" s="182"/>
      <c r="AE726" s="182"/>
      <c r="AF726" s="182"/>
      <c r="AG726" s="182"/>
      <c r="AH726" s="182"/>
      <c r="AI726" s="182"/>
      <c r="AJ726" s="182"/>
      <c r="AK726" s="182"/>
      <c r="AL726" s="182"/>
      <c r="AM726" s="182"/>
      <c r="AN726" s="182"/>
      <c r="AO726" s="182"/>
      <c r="AP726" s="182"/>
      <c r="AQ726" s="182"/>
      <c r="AR726" s="182"/>
      <c r="AS726" s="182"/>
      <c r="AT726" s="182"/>
      <c r="AU726" s="182"/>
      <c r="AV726" s="182"/>
      <c r="AW726" s="182"/>
      <c r="AX726" s="182"/>
      <c r="AY726" s="182"/>
      <c r="AZ726" s="182"/>
      <c r="BA726" s="182"/>
      <c r="BB726" s="182"/>
      <c r="BC726" s="182"/>
      <c r="BD726" s="182"/>
      <c r="BE726" s="182"/>
      <c r="BF726" s="182"/>
      <c r="BG726" s="182"/>
      <c r="BH726" s="182"/>
      <c r="BI726" s="182"/>
      <c r="BJ726" s="182"/>
      <c r="BK726" s="182"/>
      <c r="BL726" s="182"/>
      <c r="BM726" s="182"/>
      <c r="BN726" s="182"/>
      <c r="BO726" s="182"/>
      <c r="BP726" s="182"/>
      <c r="BQ726" s="182"/>
      <c r="BR726" s="182"/>
      <c r="BS726" s="182"/>
      <c r="BT726" s="182"/>
      <c r="BU726" s="182"/>
      <c r="BV726" s="182"/>
      <c r="BW726" s="182"/>
      <c r="BX726" s="182"/>
      <c r="BY726" s="182"/>
      <c r="BZ726" s="182"/>
      <c r="CA726" s="182"/>
    </row>
    <row r="727" spans="1:79" s="493" customFormat="1" ht="22.5" x14ac:dyDescent="0.2">
      <c r="A727" s="312">
        <v>714</v>
      </c>
      <c r="B727" s="375" t="s">
        <v>2319</v>
      </c>
      <c r="C727" s="357" t="s">
        <v>2317</v>
      </c>
      <c r="D727" s="371" t="s">
        <v>2321</v>
      </c>
      <c r="E727" s="395"/>
      <c r="F727" s="378" t="s">
        <v>27</v>
      </c>
      <c r="G727" s="379">
        <v>138444.70000000001</v>
      </c>
      <c r="H727" s="380"/>
      <c r="I727" s="318"/>
      <c r="J727" s="146" t="s">
        <v>2412</v>
      </c>
      <c r="K727" s="182"/>
      <c r="L727" s="182"/>
      <c r="M727" s="182"/>
      <c r="N727" s="182"/>
      <c r="O727" s="196"/>
      <c r="P727" s="194"/>
      <c r="Q727" s="182"/>
      <c r="R727" s="182"/>
      <c r="S727" s="182"/>
      <c r="T727" s="182"/>
      <c r="U727" s="182"/>
      <c r="V727" s="182"/>
      <c r="W727" s="182"/>
      <c r="X727" s="182"/>
      <c r="Y727" s="182"/>
      <c r="Z727" s="182"/>
      <c r="AA727" s="182"/>
      <c r="AB727" s="182"/>
      <c r="AC727" s="182"/>
      <c r="AD727" s="182"/>
      <c r="AE727" s="182"/>
      <c r="AF727" s="182"/>
      <c r="AG727" s="182"/>
      <c r="AH727" s="182"/>
      <c r="AI727" s="182"/>
      <c r="AJ727" s="182"/>
      <c r="AK727" s="182"/>
      <c r="AL727" s="182"/>
      <c r="AM727" s="182"/>
      <c r="AN727" s="182"/>
      <c r="AO727" s="182"/>
      <c r="AP727" s="182"/>
      <c r="AQ727" s="182"/>
      <c r="AR727" s="182"/>
      <c r="AS727" s="182"/>
      <c r="AT727" s="182"/>
      <c r="AU727" s="182"/>
      <c r="AV727" s="182"/>
      <c r="AW727" s="182"/>
      <c r="AX727" s="182"/>
      <c r="AY727" s="182"/>
      <c r="AZ727" s="182"/>
      <c r="BA727" s="182"/>
      <c r="BB727" s="182"/>
      <c r="BC727" s="182"/>
      <c r="BD727" s="182"/>
      <c r="BE727" s="182"/>
      <c r="BF727" s="182"/>
      <c r="BG727" s="182"/>
      <c r="BH727" s="182"/>
      <c r="BI727" s="182"/>
      <c r="BJ727" s="182"/>
      <c r="BK727" s="182"/>
      <c r="BL727" s="182"/>
      <c r="BM727" s="182"/>
      <c r="BN727" s="182"/>
      <c r="BO727" s="182"/>
      <c r="BP727" s="182"/>
      <c r="BQ727" s="182"/>
      <c r="BR727" s="182"/>
      <c r="BS727" s="182"/>
      <c r="BT727" s="182"/>
      <c r="BU727" s="182"/>
      <c r="BV727" s="182"/>
      <c r="BW727" s="182"/>
      <c r="BX727" s="182"/>
      <c r="BY727" s="182"/>
      <c r="BZ727" s="182"/>
      <c r="CA727" s="182"/>
    </row>
    <row r="728" spans="1:79" s="493" customFormat="1" ht="22.5" x14ac:dyDescent="0.2">
      <c r="A728" s="312">
        <v>715</v>
      </c>
      <c r="B728" s="375" t="s">
        <v>2345</v>
      </c>
      <c r="C728" s="357" t="s">
        <v>2344</v>
      </c>
      <c r="D728" s="371" t="s">
        <v>2346</v>
      </c>
      <c r="E728" s="377"/>
      <c r="F728" s="378" t="s">
        <v>27</v>
      </c>
      <c r="G728" s="379">
        <v>339570.85</v>
      </c>
      <c r="H728" s="380"/>
      <c r="I728" s="318"/>
      <c r="J728" s="146" t="s">
        <v>2412</v>
      </c>
      <c r="K728" s="182"/>
      <c r="L728" s="182"/>
      <c r="M728" s="182"/>
      <c r="N728" s="182"/>
      <c r="O728" s="196"/>
      <c r="P728" s="194"/>
      <c r="Q728" s="182"/>
      <c r="R728" s="182"/>
      <c r="S728" s="182"/>
      <c r="T728" s="182"/>
      <c r="U728" s="182"/>
      <c r="V728" s="182"/>
      <c r="W728" s="182"/>
      <c r="X728" s="182"/>
      <c r="Y728" s="182"/>
      <c r="Z728" s="182"/>
      <c r="AA728" s="182"/>
      <c r="AB728" s="182"/>
      <c r="AC728" s="182"/>
      <c r="AD728" s="182"/>
      <c r="AE728" s="182"/>
      <c r="AF728" s="182"/>
      <c r="AG728" s="182"/>
      <c r="AH728" s="182"/>
      <c r="AI728" s="182"/>
      <c r="AJ728" s="182"/>
      <c r="AK728" s="182"/>
      <c r="AL728" s="182"/>
      <c r="AM728" s="182"/>
      <c r="AN728" s="182"/>
      <c r="AO728" s="182"/>
      <c r="AP728" s="182"/>
      <c r="AQ728" s="182"/>
      <c r="AR728" s="182"/>
      <c r="AS728" s="182"/>
      <c r="AT728" s="182"/>
      <c r="AU728" s="182"/>
      <c r="AV728" s="182"/>
      <c r="AW728" s="182"/>
      <c r="AX728" s="182"/>
      <c r="AY728" s="182"/>
      <c r="AZ728" s="182"/>
      <c r="BA728" s="182"/>
      <c r="BB728" s="182"/>
      <c r="BC728" s="182"/>
      <c r="BD728" s="182"/>
      <c r="BE728" s="182"/>
      <c r="BF728" s="182"/>
      <c r="BG728" s="182"/>
      <c r="BH728" s="182"/>
      <c r="BI728" s="182"/>
      <c r="BJ728" s="182"/>
      <c r="BK728" s="182"/>
      <c r="BL728" s="182"/>
      <c r="BM728" s="182"/>
      <c r="BN728" s="182"/>
      <c r="BO728" s="182"/>
      <c r="BP728" s="182"/>
      <c r="BQ728" s="182"/>
      <c r="BR728" s="182"/>
      <c r="BS728" s="182"/>
      <c r="BT728" s="182"/>
      <c r="BU728" s="182"/>
      <c r="BV728" s="182"/>
      <c r="BW728" s="182"/>
      <c r="BX728" s="182"/>
      <c r="BY728" s="182"/>
      <c r="BZ728" s="182"/>
      <c r="CA728" s="182"/>
    </row>
    <row r="729" spans="1:79" s="493" customFormat="1" ht="11.25" x14ac:dyDescent="0.2">
      <c r="A729" s="312">
        <v>716</v>
      </c>
      <c r="B729" s="375" t="s">
        <v>2358</v>
      </c>
      <c r="C729" s="357" t="s">
        <v>2357</v>
      </c>
      <c r="D729" s="371" t="s">
        <v>2359</v>
      </c>
      <c r="E729" s="395"/>
      <c r="F729" s="378" t="s">
        <v>27</v>
      </c>
      <c r="G729" s="379">
        <v>238995.66</v>
      </c>
      <c r="H729" s="380"/>
      <c r="I729" s="318"/>
      <c r="J729" s="146" t="s">
        <v>2412</v>
      </c>
      <c r="K729" s="182"/>
      <c r="L729" s="182"/>
      <c r="M729" s="182"/>
      <c r="N729" s="182"/>
      <c r="O729" s="196"/>
      <c r="P729" s="194"/>
      <c r="Q729" s="182"/>
      <c r="R729" s="182"/>
      <c r="S729" s="182"/>
      <c r="T729" s="182"/>
      <c r="U729" s="182"/>
      <c r="V729" s="182"/>
      <c r="W729" s="182"/>
      <c r="X729" s="182"/>
      <c r="Y729" s="182"/>
      <c r="Z729" s="182"/>
      <c r="AA729" s="182"/>
      <c r="AB729" s="182"/>
      <c r="AC729" s="182"/>
      <c r="AD729" s="182"/>
      <c r="AE729" s="182"/>
      <c r="AF729" s="182"/>
      <c r="AG729" s="182"/>
      <c r="AH729" s="182"/>
      <c r="AI729" s="182"/>
      <c r="AJ729" s="182"/>
      <c r="AK729" s="182"/>
      <c r="AL729" s="182"/>
      <c r="AM729" s="182"/>
      <c r="AN729" s="182"/>
      <c r="AO729" s="182"/>
      <c r="AP729" s="182"/>
      <c r="AQ729" s="182"/>
      <c r="AR729" s="182"/>
      <c r="AS729" s="182"/>
      <c r="AT729" s="182"/>
      <c r="AU729" s="182"/>
      <c r="AV729" s="182"/>
      <c r="AW729" s="182"/>
      <c r="AX729" s="182"/>
      <c r="AY729" s="182"/>
      <c r="AZ729" s="182"/>
      <c r="BA729" s="182"/>
      <c r="BB729" s="182"/>
      <c r="BC729" s="182"/>
      <c r="BD729" s="182"/>
      <c r="BE729" s="182"/>
      <c r="BF729" s="182"/>
      <c r="BG729" s="182"/>
      <c r="BH729" s="182"/>
      <c r="BI729" s="182"/>
      <c r="BJ729" s="182"/>
      <c r="BK729" s="182"/>
      <c r="BL729" s="182"/>
      <c r="BM729" s="182"/>
      <c r="BN729" s="182"/>
      <c r="BO729" s="182"/>
      <c r="BP729" s="182"/>
      <c r="BQ729" s="182"/>
      <c r="BR729" s="182"/>
      <c r="BS729" s="182"/>
      <c r="BT729" s="182"/>
      <c r="BU729" s="182"/>
      <c r="BV729" s="182"/>
      <c r="BW729" s="182"/>
      <c r="BX729" s="182"/>
      <c r="BY729" s="182"/>
      <c r="BZ729" s="182"/>
      <c r="CA729" s="182"/>
    </row>
    <row r="730" spans="1:79" s="493" customFormat="1" ht="11.25" x14ac:dyDescent="0.2">
      <c r="A730" s="312">
        <v>717</v>
      </c>
      <c r="B730" s="375" t="s">
        <v>2313</v>
      </c>
      <c r="C730" s="357" t="s">
        <v>2311</v>
      </c>
      <c r="D730" s="371" t="s">
        <v>2175</v>
      </c>
      <c r="E730" s="395"/>
      <c r="F730" s="378" t="s">
        <v>27</v>
      </c>
      <c r="G730" s="379">
        <v>121846.65</v>
      </c>
      <c r="H730" s="380"/>
      <c r="I730" s="318"/>
      <c r="J730" s="146" t="s">
        <v>2412</v>
      </c>
      <c r="K730" s="182"/>
      <c r="L730" s="182"/>
      <c r="M730" s="182"/>
      <c r="N730" s="182"/>
      <c r="O730" s="196"/>
      <c r="P730" s="194"/>
      <c r="Q730" s="182"/>
      <c r="R730" s="182"/>
      <c r="S730" s="182"/>
      <c r="T730" s="182"/>
      <c r="U730" s="182"/>
      <c r="V730" s="182"/>
      <c r="W730" s="182"/>
      <c r="X730" s="182"/>
      <c r="Y730" s="182"/>
      <c r="Z730" s="182"/>
      <c r="AA730" s="182"/>
      <c r="AB730" s="182"/>
      <c r="AC730" s="182"/>
      <c r="AD730" s="182"/>
      <c r="AE730" s="182"/>
      <c r="AF730" s="182"/>
      <c r="AG730" s="182"/>
      <c r="AH730" s="182"/>
      <c r="AI730" s="182"/>
      <c r="AJ730" s="182"/>
      <c r="AK730" s="182"/>
      <c r="AL730" s="182"/>
      <c r="AM730" s="182"/>
      <c r="AN730" s="182"/>
      <c r="AO730" s="182"/>
      <c r="AP730" s="182"/>
      <c r="AQ730" s="182"/>
      <c r="AR730" s="182"/>
      <c r="AS730" s="182"/>
      <c r="AT730" s="182"/>
      <c r="AU730" s="182"/>
      <c r="AV730" s="182"/>
      <c r="AW730" s="182"/>
      <c r="AX730" s="182"/>
      <c r="AY730" s="182"/>
      <c r="AZ730" s="182"/>
      <c r="BA730" s="182"/>
      <c r="BB730" s="182"/>
      <c r="BC730" s="182"/>
      <c r="BD730" s="182"/>
      <c r="BE730" s="182"/>
      <c r="BF730" s="182"/>
      <c r="BG730" s="182"/>
      <c r="BH730" s="182"/>
      <c r="BI730" s="182"/>
      <c r="BJ730" s="182"/>
      <c r="BK730" s="182"/>
      <c r="BL730" s="182"/>
      <c r="BM730" s="182"/>
      <c r="BN730" s="182"/>
      <c r="BO730" s="182"/>
      <c r="BP730" s="182"/>
      <c r="BQ730" s="182"/>
      <c r="BR730" s="182"/>
      <c r="BS730" s="182"/>
      <c r="BT730" s="182"/>
      <c r="BU730" s="182"/>
      <c r="BV730" s="182"/>
      <c r="BW730" s="182"/>
      <c r="BX730" s="182"/>
      <c r="BY730" s="182"/>
      <c r="BZ730" s="182"/>
      <c r="CA730" s="182"/>
    </row>
    <row r="731" spans="1:79" s="493" customFormat="1" ht="11.25" x14ac:dyDescent="0.2">
      <c r="A731" s="312">
        <v>718</v>
      </c>
      <c r="B731" s="389" t="s">
        <v>2303</v>
      </c>
      <c r="C731" s="390" t="s">
        <v>2301</v>
      </c>
      <c r="D731" s="371" t="s">
        <v>2302</v>
      </c>
      <c r="E731" s="377"/>
      <c r="F731" s="378" t="s">
        <v>27</v>
      </c>
      <c r="G731" s="379">
        <f>95000+2361.11+12834.93</f>
        <v>110196.04000000001</v>
      </c>
      <c r="H731" s="380"/>
      <c r="I731" s="318"/>
      <c r="J731" s="146" t="s">
        <v>2413</v>
      </c>
      <c r="K731" s="182"/>
      <c r="L731" s="182"/>
      <c r="M731" s="182"/>
      <c r="N731" s="182"/>
      <c r="O731" s="195"/>
      <c r="P731" s="194"/>
      <c r="Q731" s="182"/>
      <c r="R731" s="182"/>
      <c r="S731" s="182"/>
      <c r="T731" s="182"/>
      <c r="U731" s="182"/>
      <c r="V731" s="182"/>
      <c r="W731" s="182"/>
      <c r="X731" s="182"/>
      <c r="Y731" s="182"/>
      <c r="Z731" s="182"/>
      <c r="AA731" s="182"/>
      <c r="AB731" s="182"/>
      <c r="AC731" s="182"/>
      <c r="AD731" s="182"/>
      <c r="AE731" s="182"/>
      <c r="AF731" s="182"/>
      <c r="AG731" s="182"/>
      <c r="AH731" s="182"/>
      <c r="AI731" s="182"/>
      <c r="AJ731" s="182"/>
      <c r="AK731" s="182"/>
      <c r="AL731" s="182"/>
      <c r="AM731" s="182"/>
      <c r="AN731" s="182"/>
      <c r="AO731" s="182"/>
      <c r="AP731" s="182"/>
      <c r="AQ731" s="182"/>
      <c r="AR731" s="182"/>
      <c r="AS731" s="182"/>
      <c r="AT731" s="182"/>
      <c r="AU731" s="182"/>
      <c r="AV731" s="182"/>
      <c r="AW731" s="182"/>
      <c r="AX731" s="182"/>
      <c r="AY731" s="182"/>
      <c r="AZ731" s="182"/>
      <c r="BA731" s="182"/>
      <c r="BB731" s="182"/>
      <c r="BC731" s="182"/>
      <c r="BD731" s="182"/>
      <c r="BE731" s="182"/>
      <c r="BF731" s="182"/>
      <c r="BG731" s="182"/>
      <c r="BH731" s="182"/>
      <c r="BI731" s="182"/>
      <c r="BJ731" s="182"/>
      <c r="BK731" s="182"/>
      <c r="BL731" s="182"/>
      <c r="BM731" s="182"/>
      <c r="BN731" s="182"/>
      <c r="BO731" s="182"/>
      <c r="BP731" s="182"/>
      <c r="BQ731" s="182"/>
      <c r="BR731" s="182"/>
      <c r="BS731" s="182"/>
      <c r="BT731" s="182"/>
      <c r="BU731" s="182"/>
      <c r="BV731" s="182"/>
      <c r="BW731" s="182"/>
      <c r="BX731" s="182"/>
      <c r="BY731" s="182"/>
      <c r="BZ731" s="182"/>
      <c r="CA731" s="182"/>
    </row>
    <row r="732" spans="1:79" s="493" customFormat="1" ht="11.25" x14ac:dyDescent="0.2">
      <c r="A732" s="312">
        <v>719</v>
      </c>
      <c r="B732" s="375" t="s">
        <v>2335</v>
      </c>
      <c r="C732" s="376" t="s">
        <v>2334</v>
      </c>
      <c r="D732" s="371" t="s">
        <v>2336</v>
      </c>
      <c r="E732" s="395"/>
      <c r="F732" s="378" t="s">
        <v>27</v>
      </c>
      <c r="G732" s="379">
        <v>32900.019999999997</v>
      </c>
      <c r="H732" s="380"/>
      <c r="I732" s="318"/>
      <c r="J732" s="146" t="s">
        <v>2412</v>
      </c>
      <c r="K732" s="182"/>
      <c r="L732" s="182"/>
      <c r="M732" s="182"/>
      <c r="N732" s="182"/>
      <c r="O732" s="196"/>
      <c r="P732" s="195"/>
      <c r="Q732" s="195"/>
      <c r="R732" s="195"/>
      <c r="S732" s="182"/>
      <c r="T732" s="182"/>
      <c r="U732" s="182"/>
      <c r="V732" s="182"/>
      <c r="W732" s="182"/>
      <c r="X732" s="182"/>
      <c r="Y732" s="182"/>
      <c r="Z732" s="182"/>
      <c r="AA732" s="182"/>
      <c r="AB732" s="182"/>
      <c r="AC732" s="182"/>
      <c r="AD732" s="182"/>
      <c r="AE732" s="182"/>
      <c r="AF732" s="182"/>
      <c r="AG732" s="182"/>
      <c r="AH732" s="182"/>
      <c r="AI732" s="182"/>
      <c r="AJ732" s="182"/>
      <c r="AK732" s="182"/>
      <c r="AL732" s="182"/>
      <c r="AM732" s="182"/>
      <c r="AN732" s="182"/>
      <c r="AO732" s="182"/>
      <c r="AP732" s="182"/>
      <c r="AQ732" s="182"/>
      <c r="AR732" s="182"/>
      <c r="AS732" s="182"/>
      <c r="AT732" s="182"/>
      <c r="AU732" s="182"/>
      <c r="AV732" s="182"/>
      <c r="AW732" s="182"/>
      <c r="AX732" s="182"/>
      <c r="AY732" s="182"/>
      <c r="AZ732" s="182"/>
      <c r="BA732" s="182"/>
      <c r="BB732" s="182"/>
      <c r="BC732" s="182"/>
      <c r="BD732" s="182"/>
      <c r="BE732" s="182"/>
      <c r="BF732" s="182"/>
      <c r="BG732" s="182"/>
      <c r="BH732" s="182"/>
      <c r="BI732" s="182"/>
      <c r="BJ732" s="182"/>
      <c r="BK732" s="182"/>
      <c r="BL732" s="182"/>
      <c r="BM732" s="182"/>
      <c r="BN732" s="182"/>
      <c r="BO732" s="182"/>
      <c r="BP732" s="182"/>
      <c r="BQ732" s="182"/>
      <c r="BR732" s="182"/>
      <c r="BS732" s="182"/>
      <c r="BT732" s="182"/>
      <c r="BU732" s="182"/>
      <c r="BV732" s="182"/>
      <c r="BW732" s="182"/>
      <c r="BX732" s="182"/>
      <c r="BY732" s="182"/>
      <c r="BZ732" s="182"/>
      <c r="CA732" s="182"/>
    </row>
    <row r="733" spans="1:79" s="493" customFormat="1" ht="11.25" x14ac:dyDescent="0.2">
      <c r="A733" s="312">
        <v>720</v>
      </c>
      <c r="B733" s="375" t="s">
        <v>2338</v>
      </c>
      <c r="C733" s="376" t="s">
        <v>2339</v>
      </c>
      <c r="D733" s="371" t="s">
        <v>2340</v>
      </c>
      <c r="E733" s="395"/>
      <c r="F733" s="378" t="s">
        <v>27</v>
      </c>
      <c r="G733" s="379">
        <v>633070.75</v>
      </c>
      <c r="H733" s="380"/>
      <c r="I733" s="318"/>
      <c r="J733" s="146" t="s">
        <v>2412</v>
      </c>
      <c r="K733" s="182"/>
      <c r="L733" s="182"/>
      <c r="M733" s="182"/>
      <c r="N733" s="182"/>
      <c r="O733" s="196"/>
      <c r="P733" s="194"/>
      <c r="Q733" s="182"/>
      <c r="R733" s="182"/>
      <c r="S733" s="182"/>
      <c r="T733" s="182"/>
      <c r="U733" s="182"/>
      <c r="V733" s="182"/>
      <c r="W733" s="182"/>
      <c r="X733" s="182"/>
      <c r="Y733" s="182"/>
      <c r="Z733" s="182"/>
      <c r="AA733" s="182"/>
      <c r="AB733" s="182"/>
      <c r="AC733" s="182"/>
      <c r="AD733" s="182"/>
      <c r="AE733" s="182"/>
      <c r="AF733" s="182"/>
      <c r="AG733" s="182"/>
      <c r="AH733" s="182"/>
      <c r="AI733" s="182"/>
      <c r="AJ733" s="182"/>
      <c r="AK733" s="182"/>
      <c r="AL733" s="182"/>
      <c r="AM733" s="182"/>
      <c r="AN733" s="182"/>
      <c r="AO733" s="182"/>
      <c r="AP733" s="182"/>
      <c r="AQ733" s="182"/>
      <c r="AR733" s="182"/>
      <c r="AS733" s="182"/>
      <c r="AT733" s="182"/>
      <c r="AU733" s="182"/>
      <c r="AV733" s="182"/>
      <c r="AW733" s="182"/>
      <c r="AX733" s="182"/>
      <c r="AY733" s="182"/>
      <c r="AZ733" s="182"/>
      <c r="BA733" s="182"/>
      <c r="BB733" s="182"/>
      <c r="BC733" s="182"/>
      <c r="BD733" s="182"/>
      <c r="BE733" s="182"/>
      <c r="BF733" s="182"/>
      <c r="BG733" s="182"/>
      <c r="BH733" s="182"/>
      <c r="BI733" s="182"/>
      <c r="BJ733" s="182"/>
      <c r="BK733" s="182"/>
      <c r="BL733" s="182"/>
      <c r="BM733" s="182"/>
      <c r="BN733" s="182"/>
      <c r="BO733" s="182"/>
      <c r="BP733" s="182"/>
      <c r="BQ733" s="182"/>
      <c r="BR733" s="182"/>
      <c r="BS733" s="182"/>
      <c r="BT733" s="182"/>
      <c r="BU733" s="182"/>
      <c r="BV733" s="182"/>
      <c r="BW733" s="182"/>
      <c r="BX733" s="182"/>
      <c r="BY733" s="182"/>
      <c r="BZ733" s="182"/>
      <c r="CA733" s="182"/>
    </row>
    <row r="734" spans="1:79" s="493" customFormat="1" ht="11.25" x14ac:dyDescent="0.2">
      <c r="A734" s="312">
        <v>721</v>
      </c>
      <c r="B734" s="375" t="s">
        <v>2314</v>
      </c>
      <c r="C734" s="376" t="s">
        <v>2312</v>
      </c>
      <c r="D734" s="371" t="s">
        <v>2315</v>
      </c>
      <c r="E734" s="395"/>
      <c r="F734" s="378" t="s">
        <v>27</v>
      </c>
      <c r="G734" s="379">
        <v>104474.92</v>
      </c>
      <c r="H734" s="380"/>
      <c r="I734" s="318"/>
      <c r="J734" s="146" t="s">
        <v>2412</v>
      </c>
      <c r="K734" s="182"/>
      <c r="L734" s="182"/>
      <c r="M734" s="182"/>
      <c r="N734" s="182"/>
      <c r="O734" s="196"/>
      <c r="P734" s="194"/>
      <c r="Q734" s="182"/>
      <c r="R734" s="182"/>
      <c r="S734" s="182"/>
      <c r="T734" s="182"/>
      <c r="U734" s="182"/>
      <c r="V734" s="182"/>
      <c r="W734" s="182"/>
      <c r="X734" s="182"/>
      <c r="Y734" s="182"/>
      <c r="Z734" s="182"/>
      <c r="AA734" s="182"/>
      <c r="AB734" s="182"/>
      <c r="AC734" s="182"/>
      <c r="AD734" s="182"/>
      <c r="AE734" s="182"/>
      <c r="AF734" s="182"/>
      <c r="AG734" s="182"/>
      <c r="AH734" s="182"/>
      <c r="AI734" s="182"/>
      <c r="AJ734" s="182"/>
      <c r="AK734" s="182"/>
      <c r="AL734" s="182"/>
      <c r="AM734" s="182"/>
      <c r="AN734" s="182"/>
      <c r="AO734" s="182"/>
      <c r="AP734" s="182"/>
      <c r="AQ734" s="182"/>
      <c r="AR734" s="182"/>
      <c r="AS734" s="182"/>
      <c r="AT734" s="182"/>
      <c r="AU734" s="182"/>
      <c r="AV734" s="182"/>
      <c r="AW734" s="182"/>
      <c r="AX734" s="182"/>
      <c r="AY734" s="182"/>
      <c r="AZ734" s="182"/>
      <c r="BA734" s="182"/>
      <c r="BB734" s="182"/>
      <c r="BC734" s="182"/>
      <c r="BD734" s="182"/>
      <c r="BE734" s="182"/>
      <c r="BF734" s="182"/>
      <c r="BG734" s="182"/>
      <c r="BH734" s="182"/>
      <c r="BI734" s="182"/>
      <c r="BJ734" s="182"/>
      <c r="BK734" s="182"/>
      <c r="BL734" s="182"/>
      <c r="BM734" s="182"/>
      <c r="BN734" s="182"/>
      <c r="BO734" s="182"/>
      <c r="BP734" s="182"/>
      <c r="BQ734" s="182"/>
      <c r="BR734" s="182"/>
      <c r="BS734" s="182"/>
      <c r="BT734" s="182"/>
      <c r="BU734" s="182"/>
      <c r="BV734" s="182"/>
      <c r="BW734" s="182"/>
      <c r="BX734" s="182"/>
      <c r="BY734" s="182"/>
      <c r="BZ734" s="182"/>
      <c r="CA734" s="182"/>
    </row>
    <row r="735" spans="1:79" s="493" customFormat="1" ht="11.25" x14ac:dyDescent="0.2">
      <c r="A735" s="312">
        <v>722</v>
      </c>
      <c r="B735" s="375" t="s">
        <v>2354</v>
      </c>
      <c r="C735" s="376" t="s">
        <v>2355</v>
      </c>
      <c r="D735" s="371" t="s">
        <v>2356</v>
      </c>
      <c r="E735" s="395"/>
      <c r="F735" s="378" t="s">
        <v>27</v>
      </c>
      <c r="G735" s="379">
        <v>479652.02</v>
      </c>
      <c r="H735" s="380"/>
      <c r="I735" s="318"/>
      <c r="J735" s="146" t="s">
        <v>2412</v>
      </c>
      <c r="K735" s="182"/>
      <c r="L735" s="182"/>
      <c r="M735" s="182"/>
      <c r="N735" s="182"/>
      <c r="O735" s="196"/>
      <c r="P735" s="194"/>
      <c r="Q735" s="182"/>
      <c r="R735" s="182"/>
      <c r="S735" s="182"/>
      <c r="T735" s="182"/>
      <c r="U735" s="182"/>
      <c r="V735" s="182"/>
      <c r="W735" s="182"/>
      <c r="X735" s="182"/>
      <c r="Y735" s="182"/>
      <c r="Z735" s="182"/>
      <c r="AA735" s="182"/>
      <c r="AB735" s="182"/>
      <c r="AC735" s="182"/>
      <c r="AD735" s="182"/>
      <c r="AE735" s="182"/>
      <c r="AF735" s="182"/>
      <c r="AG735" s="182"/>
      <c r="AH735" s="182"/>
      <c r="AI735" s="182"/>
      <c r="AJ735" s="182"/>
      <c r="AK735" s="182"/>
      <c r="AL735" s="182"/>
      <c r="AM735" s="182"/>
      <c r="AN735" s="182"/>
      <c r="AO735" s="182"/>
      <c r="AP735" s="182"/>
      <c r="AQ735" s="182"/>
      <c r="AR735" s="182"/>
      <c r="AS735" s="182"/>
      <c r="AT735" s="182"/>
      <c r="AU735" s="182"/>
      <c r="AV735" s="182"/>
      <c r="AW735" s="182"/>
      <c r="AX735" s="182"/>
      <c r="AY735" s="182"/>
      <c r="AZ735" s="182"/>
      <c r="BA735" s="182"/>
      <c r="BB735" s="182"/>
      <c r="BC735" s="182"/>
      <c r="BD735" s="182"/>
      <c r="BE735" s="182"/>
      <c r="BF735" s="182"/>
      <c r="BG735" s="182"/>
      <c r="BH735" s="182"/>
      <c r="BI735" s="182"/>
      <c r="BJ735" s="182"/>
      <c r="BK735" s="182"/>
      <c r="BL735" s="182"/>
      <c r="BM735" s="182"/>
      <c r="BN735" s="182"/>
      <c r="BO735" s="182"/>
      <c r="BP735" s="182"/>
      <c r="BQ735" s="182"/>
      <c r="BR735" s="182"/>
      <c r="BS735" s="182"/>
      <c r="BT735" s="182"/>
      <c r="BU735" s="182"/>
      <c r="BV735" s="182"/>
      <c r="BW735" s="182"/>
      <c r="BX735" s="182"/>
      <c r="BY735" s="182"/>
      <c r="BZ735" s="182"/>
      <c r="CA735" s="182"/>
    </row>
    <row r="736" spans="1:79" s="493" customFormat="1" ht="11.25" x14ac:dyDescent="0.2">
      <c r="A736" s="312">
        <v>723</v>
      </c>
      <c r="B736" s="375" t="s">
        <v>2324</v>
      </c>
      <c r="C736" s="376" t="s">
        <v>2322</v>
      </c>
      <c r="D736" s="371" t="s">
        <v>2326</v>
      </c>
      <c r="E736" s="395"/>
      <c r="F736" s="378" t="s">
        <v>27</v>
      </c>
      <c r="G736" s="379">
        <v>138664.46</v>
      </c>
      <c r="H736" s="380"/>
      <c r="I736" s="318"/>
      <c r="J736" s="146" t="s">
        <v>2412</v>
      </c>
      <c r="K736" s="182"/>
      <c r="L736" s="182"/>
      <c r="M736" s="182"/>
      <c r="N736" s="182"/>
      <c r="O736" s="196"/>
      <c r="P736" s="194"/>
      <c r="Q736" s="182"/>
      <c r="R736" s="182"/>
      <c r="S736" s="182"/>
      <c r="T736" s="182"/>
      <c r="U736" s="182"/>
      <c r="V736" s="182"/>
      <c r="W736" s="182"/>
      <c r="X736" s="182"/>
      <c r="Y736" s="182"/>
      <c r="Z736" s="182"/>
      <c r="AA736" s="182"/>
      <c r="AB736" s="182"/>
      <c r="AC736" s="182"/>
      <c r="AD736" s="182"/>
      <c r="AE736" s="182"/>
      <c r="AF736" s="182"/>
      <c r="AG736" s="182"/>
      <c r="AH736" s="182"/>
      <c r="AI736" s="182"/>
      <c r="AJ736" s="182"/>
      <c r="AK736" s="182"/>
      <c r="AL736" s="182"/>
      <c r="AM736" s="182"/>
      <c r="AN736" s="182"/>
      <c r="AO736" s="182"/>
      <c r="AP736" s="182"/>
      <c r="AQ736" s="182"/>
      <c r="AR736" s="182"/>
      <c r="AS736" s="182"/>
      <c r="AT736" s="182"/>
      <c r="AU736" s="182"/>
      <c r="AV736" s="182"/>
      <c r="AW736" s="182"/>
      <c r="AX736" s="182"/>
      <c r="AY736" s="182"/>
      <c r="AZ736" s="182"/>
      <c r="BA736" s="182"/>
      <c r="BB736" s="182"/>
      <c r="BC736" s="182"/>
      <c r="BD736" s="182"/>
      <c r="BE736" s="182"/>
      <c r="BF736" s="182"/>
      <c r="BG736" s="182"/>
      <c r="BH736" s="182"/>
      <c r="BI736" s="182"/>
      <c r="BJ736" s="182"/>
      <c r="BK736" s="182"/>
      <c r="BL736" s="182"/>
      <c r="BM736" s="182"/>
      <c r="BN736" s="182"/>
      <c r="BO736" s="182"/>
      <c r="BP736" s="182"/>
      <c r="BQ736" s="182"/>
      <c r="BR736" s="182"/>
      <c r="BS736" s="182"/>
      <c r="BT736" s="182"/>
      <c r="BU736" s="182"/>
      <c r="BV736" s="182"/>
      <c r="BW736" s="182"/>
      <c r="BX736" s="182"/>
      <c r="BY736" s="182"/>
      <c r="BZ736" s="182"/>
      <c r="CA736" s="182"/>
    </row>
    <row r="737" spans="1:79" s="493" customFormat="1" ht="33.75" x14ac:dyDescent="0.25">
      <c r="A737" s="312">
        <v>724</v>
      </c>
      <c r="B737" s="365" t="s">
        <v>2192</v>
      </c>
      <c r="C737" s="357" t="s">
        <v>2191</v>
      </c>
      <c r="D737" s="371" t="s">
        <v>2070</v>
      </c>
      <c r="E737" s="395"/>
      <c r="F737" s="324" t="s">
        <v>27</v>
      </c>
      <c r="G737" s="397">
        <v>3581819.75</v>
      </c>
      <c r="H737" s="380"/>
      <c r="I737" s="318"/>
      <c r="J737" s="140" t="s">
        <v>2414</v>
      </c>
      <c r="K737" s="182"/>
      <c r="L737" s="182"/>
      <c r="M737" s="182"/>
      <c r="N737" s="182"/>
      <c r="O737" s="196"/>
      <c r="P737" s="194"/>
      <c r="Q737" s="182"/>
      <c r="R737" s="182"/>
      <c r="S737" s="182"/>
      <c r="T737" s="182"/>
      <c r="U737" s="182"/>
      <c r="V737" s="182"/>
      <c r="W737" s="182"/>
      <c r="X737" s="182"/>
      <c r="Y737" s="182"/>
      <c r="Z737" s="182"/>
      <c r="AA737" s="182"/>
      <c r="AB737" s="182"/>
      <c r="AC737" s="182"/>
      <c r="AD737" s="182"/>
      <c r="AE737" s="182"/>
      <c r="AF737" s="182"/>
      <c r="AG737" s="182"/>
      <c r="AH737" s="182"/>
      <c r="AI737" s="182"/>
      <c r="AJ737" s="182"/>
      <c r="AK737" s="182"/>
      <c r="AL737" s="182"/>
      <c r="AM737" s="182"/>
      <c r="AN737" s="182"/>
      <c r="AO737" s="182"/>
      <c r="AP737" s="182"/>
      <c r="AQ737" s="182"/>
      <c r="AR737" s="182"/>
      <c r="AS737" s="182"/>
      <c r="AT737" s="182"/>
      <c r="AU737" s="182"/>
      <c r="AV737" s="182"/>
      <c r="AW737" s="182"/>
      <c r="AX737" s="182"/>
      <c r="AY737" s="182"/>
      <c r="AZ737" s="182"/>
      <c r="BA737" s="182"/>
      <c r="BB737" s="182"/>
      <c r="BC737" s="182"/>
      <c r="BD737" s="182"/>
      <c r="BE737" s="182"/>
      <c r="BF737" s="182"/>
      <c r="BG737" s="182"/>
      <c r="BH737" s="182"/>
      <c r="BI737" s="182"/>
      <c r="BJ737" s="182"/>
      <c r="BK737" s="182"/>
      <c r="BL737" s="182"/>
      <c r="BM737" s="182"/>
      <c r="BN737" s="182"/>
      <c r="BO737" s="182"/>
      <c r="BP737" s="182"/>
      <c r="BQ737" s="182"/>
      <c r="BR737" s="182"/>
      <c r="BS737" s="182"/>
      <c r="BT737" s="182"/>
      <c r="BU737" s="182"/>
      <c r="BV737" s="182"/>
      <c r="BW737" s="182"/>
      <c r="BX737" s="182"/>
      <c r="BY737" s="182"/>
      <c r="BZ737" s="182"/>
      <c r="CA737" s="182"/>
    </row>
    <row r="738" spans="1:79" s="493" customFormat="1" ht="11.25" x14ac:dyDescent="0.2">
      <c r="A738" s="312">
        <v>725</v>
      </c>
      <c r="B738" s="375" t="s">
        <v>2351</v>
      </c>
      <c r="C738" s="376" t="s">
        <v>2350</v>
      </c>
      <c r="D738" s="371" t="s">
        <v>2352</v>
      </c>
      <c r="E738" s="377"/>
      <c r="F738" s="378" t="s">
        <v>27</v>
      </c>
      <c r="G738" s="379">
        <v>160616.6</v>
      </c>
      <c r="H738" s="380"/>
      <c r="I738" s="318"/>
      <c r="J738" s="146" t="s">
        <v>2412</v>
      </c>
      <c r="K738" s="182"/>
      <c r="L738" s="182"/>
      <c r="M738" s="182"/>
      <c r="N738" s="182"/>
      <c r="O738" s="182"/>
      <c r="P738" s="182"/>
      <c r="Q738" s="182"/>
      <c r="R738" s="182"/>
      <c r="S738" s="182"/>
      <c r="T738" s="182"/>
      <c r="U738" s="182"/>
      <c r="V738" s="182"/>
      <c r="W738" s="182"/>
      <c r="X738" s="182"/>
      <c r="Y738" s="182"/>
      <c r="Z738" s="182"/>
      <c r="AA738" s="182"/>
      <c r="AB738" s="182"/>
      <c r="AC738" s="182"/>
      <c r="AD738" s="182"/>
      <c r="AE738" s="182"/>
      <c r="AF738" s="182"/>
      <c r="AG738" s="182"/>
      <c r="AH738" s="182"/>
      <c r="AI738" s="182"/>
      <c r="AJ738" s="182"/>
      <c r="AK738" s="182"/>
      <c r="AL738" s="182"/>
      <c r="AM738" s="182"/>
      <c r="AN738" s="182"/>
      <c r="AO738" s="182"/>
      <c r="AP738" s="182"/>
      <c r="AQ738" s="182"/>
      <c r="AR738" s="182"/>
      <c r="AS738" s="182"/>
      <c r="AT738" s="182"/>
      <c r="AU738" s="182"/>
      <c r="AV738" s="182"/>
      <c r="AW738" s="182"/>
      <c r="AX738" s="182"/>
      <c r="AY738" s="182"/>
      <c r="AZ738" s="182"/>
      <c r="BA738" s="182"/>
      <c r="BB738" s="182"/>
      <c r="BC738" s="182"/>
      <c r="BD738" s="182"/>
      <c r="BE738" s="182"/>
      <c r="BF738" s="182"/>
      <c r="BG738" s="182"/>
      <c r="BH738" s="182"/>
      <c r="BI738" s="182"/>
      <c r="BJ738" s="182"/>
      <c r="BK738" s="182"/>
      <c r="BL738" s="182"/>
      <c r="BM738" s="182"/>
      <c r="BN738" s="182"/>
      <c r="BO738" s="182"/>
      <c r="BP738" s="182"/>
      <c r="BQ738" s="182"/>
      <c r="BR738" s="182"/>
      <c r="BS738" s="182"/>
      <c r="BT738" s="182"/>
      <c r="BU738" s="182"/>
      <c r="BV738" s="182"/>
      <c r="BW738" s="182"/>
      <c r="BX738" s="182"/>
      <c r="BY738" s="182"/>
      <c r="BZ738" s="182"/>
      <c r="CA738" s="182"/>
    </row>
    <row r="739" spans="1:79" s="493" customFormat="1" ht="22.5" x14ac:dyDescent="0.2">
      <c r="A739" s="312">
        <v>726</v>
      </c>
      <c r="B739" s="375" t="s">
        <v>2023</v>
      </c>
      <c r="C739" s="376" t="s">
        <v>2022</v>
      </c>
      <c r="D739" s="371" t="s">
        <v>2066</v>
      </c>
      <c r="E739" s="377"/>
      <c r="F739" s="378" t="s">
        <v>2230</v>
      </c>
      <c r="G739" s="379">
        <v>154728.01999999999</v>
      </c>
      <c r="H739" s="380"/>
      <c r="I739" s="318"/>
      <c r="J739" s="146" t="s">
        <v>2412</v>
      </c>
      <c r="K739" s="182"/>
      <c r="L739" s="182"/>
      <c r="M739" s="182"/>
      <c r="N739" s="182"/>
      <c r="O739" s="182"/>
      <c r="P739" s="182"/>
      <c r="Q739" s="182"/>
      <c r="R739" s="182"/>
      <c r="S739" s="182"/>
      <c r="T739" s="182"/>
      <c r="U739" s="182"/>
      <c r="V739" s="182"/>
      <c r="W739" s="182"/>
      <c r="X739" s="182"/>
      <c r="Y739" s="182"/>
      <c r="Z739" s="182"/>
      <c r="AA739" s="182"/>
      <c r="AB739" s="182"/>
      <c r="AC739" s="182"/>
      <c r="AD739" s="182"/>
      <c r="AE739" s="182"/>
      <c r="AF739" s="182"/>
      <c r="AG739" s="182"/>
      <c r="AH739" s="182"/>
      <c r="AI739" s="182"/>
      <c r="AJ739" s="182"/>
      <c r="AK739" s="182"/>
      <c r="AL739" s="182"/>
      <c r="AM739" s="182"/>
      <c r="AN739" s="182"/>
      <c r="AO739" s="182"/>
      <c r="AP739" s="182"/>
      <c r="AQ739" s="182"/>
      <c r="AR739" s="182"/>
      <c r="AS739" s="182"/>
      <c r="AT739" s="182"/>
      <c r="AU739" s="182"/>
      <c r="AV739" s="182"/>
      <c r="AW739" s="182"/>
      <c r="AX739" s="182"/>
      <c r="AY739" s="182"/>
      <c r="AZ739" s="182"/>
      <c r="BA739" s="182"/>
      <c r="BB739" s="182"/>
      <c r="BC739" s="182"/>
      <c r="BD739" s="182"/>
      <c r="BE739" s="182"/>
      <c r="BF739" s="182"/>
      <c r="BG739" s="182"/>
      <c r="BH739" s="182"/>
      <c r="BI739" s="182"/>
      <c r="BJ739" s="182"/>
      <c r="BK739" s="182"/>
      <c r="BL739" s="182"/>
      <c r="BM739" s="182"/>
      <c r="BN739" s="182"/>
      <c r="BO739" s="182"/>
      <c r="BP739" s="182"/>
      <c r="BQ739" s="182"/>
      <c r="BR739" s="182"/>
      <c r="BS739" s="182"/>
      <c r="BT739" s="182"/>
      <c r="BU739" s="182"/>
      <c r="BV739" s="182"/>
      <c r="BW739" s="182"/>
      <c r="BX739" s="182"/>
      <c r="BY739" s="182"/>
      <c r="BZ739" s="182"/>
      <c r="CA739" s="182"/>
    </row>
    <row r="740" spans="1:79" s="493" customFormat="1" ht="22.5" x14ac:dyDescent="0.2">
      <c r="A740" s="312">
        <v>727</v>
      </c>
      <c r="B740" s="389" t="s">
        <v>2221</v>
      </c>
      <c r="C740" s="390" t="s">
        <v>2213</v>
      </c>
      <c r="D740" s="371" t="s">
        <v>2226</v>
      </c>
      <c r="E740" s="377"/>
      <c r="F740" s="378" t="s">
        <v>2230</v>
      </c>
      <c r="G740" s="379">
        <v>297250.71000000002</v>
      </c>
      <c r="H740" s="380"/>
      <c r="I740" s="318"/>
      <c r="J740" s="146" t="s">
        <v>2412</v>
      </c>
      <c r="K740" s="182"/>
      <c r="L740" s="182"/>
      <c r="M740" s="182"/>
      <c r="N740" s="182"/>
      <c r="O740" s="195"/>
      <c r="P740" s="195"/>
      <c r="Q740" s="195"/>
      <c r="R740" s="195"/>
      <c r="S740" s="182"/>
      <c r="T740" s="182"/>
      <c r="U740" s="182"/>
      <c r="V740" s="182"/>
      <c r="W740" s="182"/>
      <c r="X740" s="182"/>
      <c r="Y740" s="182"/>
      <c r="Z740" s="182"/>
      <c r="AA740" s="182"/>
      <c r="AB740" s="182"/>
      <c r="AC740" s="182"/>
      <c r="AD740" s="182"/>
      <c r="AE740" s="182"/>
      <c r="AF740" s="182"/>
      <c r="AG740" s="182"/>
      <c r="AH740" s="182"/>
      <c r="AI740" s="182"/>
      <c r="AJ740" s="182"/>
      <c r="AK740" s="182"/>
      <c r="AL740" s="182"/>
      <c r="AM740" s="182"/>
      <c r="AN740" s="182"/>
      <c r="AO740" s="182"/>
      <c r="AP740" s="182"/>
      <c r="AQ740" s="182"/>
      <c r="AR740" s="182"/>
      <c r="AS740" s="182"/>
      <c r="AT740" s="182"/>
      <c r="AU740" s="182"/>
      <c r="AV740" s="182"/>
      <c r="AW740" s="182"/>
      <c r="AX740" s="182"/>
      <c r="AY740" s="182"/>
      <c r="AZ740" s="182"/>
      <c r="BA740" s="182"/>
      <c r="BB740" s="182"/>
      <c r="BC740" s="182"/>
      <c r="BD740" s="182"/>
      <c r="BE740" s="182"/>
      <c r="BF740" s="182"/>
      <c r="BG740" s="182"/>
      <c r="BH740" s="182"/>
      <c r="BI740" s="182"/>
      <c r="BJ740" s="182"/>
      <c r="BK740" s="182"/>
      <c r="BL740" s="182"/>
      <c r="BM740" s="182"/>
      <c r="BN740" s="182"/>
      <c r="BO740" s="182"/>
      <c r="BP740" s="182"/>
      <c r="BQ740" s="182"/>
      <c r="BR740" s="182"/>
      <c r="BS740" s="182"/>
      <c r="BT740" s="182"/>
      <c r="BU740" s="182"/>
      <c r="BV740" s="182"/>
      <c r="BW740" s="182"/>
      <c r="BX740" s="182"/>
      <c r="BY740" s="182"/>
      <c r="BZ740" s="182"/>
      <c r="CA740" s="182"/>
    </row>
    <row r="741" spans="1:79" s="493" customFormat="1" ht="22.5" x14ac:dyDescent="0.2">
      <c r="A741" s="312">
        <v>728</v>
      </c>
      <c r="B741" s="375" t="s">
        <v>2024</v>
      </c>
      <c r="C741" s="376" t="s">
        <v>1555</v>
      </c>
      <c r="D741" s="371" t="s">
        <v>2067</v>
      </c>
      <c r="E741" s="377"/>
      <c r="F741" s="378" t="s">
        <v>2230</v>
      </c>
      <c r="G741" s="379">
        <v>86038.62</v>
      </c>
      <c r="H741" s="380"/>
      <c r="I741" s="318"/>
      <c r="J741" s="146" t="s">
        <v>2412</v>
      </c>
      <c r="K741" s="182"/>
      <c r="L741" s="182"/>
      <c r="M741" s="182"/>
      <c r="N741" s="182"/>
      <c r="O741" s="182"/>
      <c r="P741" s="194"/>
      <c r="Q741" s="182"/>
      <c r="R741" s="182"/>
      <c r="S741" s="182"/>
      <c r="T741" s="182"/>
      <c r="U741" s="182"/>
      <c r="V741" s="182"/>
      <c r="W741" s="182"/>
      <c r="X741" s="182"/>
      <c r="Y741" s="182"/>
      <c r="Z741" s="182"/>
      <c r="AA741" s="182"/>
      <c r="AB741" s="182"/>
      <c r="AC741" s="182"/>
      <c r="AD741" s="182"/>
      <c r="AE741" s="182"/>
      <c r="AF741" s="182"/>
      <c r="AG741" s="182"/>
      <c r="AH741" s="182"/>
      <c r="AI741" s="182"/>
      <c r="AJ741" s="182"/>
      <c r="AK741" s="182"/>
      <c r="AL741" s="182"/>
      <c r="AM741" s="182"/>
      <c r="AN741" s="182"/>
      <c r="AO741" s="182"/>
      <c r="AP741" s="182"/>
      <c r="AQ741" s="182"/>
      <c r="AR741" s="182"/>
      <c r="AS741" s="182"/>
      <c r="AT741" s="182"/>
      <c r="AU741" s="182"/>
      <c r="AV741" s="182"/>
      <c r="AW741" s="182"/>
      <c r="AX741" s="182"/>
      <c r="AY741" s="182"/>
      <c r="AZ741" s="182"/>
      <c r="BA741" s="182"/>
      <c r="BB741" s="182"/>
      <c r="BC741" s="182"/>
      <c r="BD741" s="182"/>
      <c r="BE741" s="182"/>
      <c r="BF741" s="182"/>
      <c r="BG741" s="182"/>
      <c r="BH741" s="182"/>
      <c r="BI741" s="182"/>
      <c r="BJ741" s="182"/>
      <c r="BK741" s="182"/>
      <c r="BL741" s="182"/>
      <c r="BM741" s="182"/>
      <c r="BN741" s="182"/>
      <c r="BO741" s="182"/>
      <c r="BP741" s="182"/>
      <c r="BQ741" s="182"/>
      <c r="BR741" s="182"/>
      <c r="BS741" s="182"/>
      <c r="BT741" s="182"/>
      <c r="BU741" s="182"/>
      <c r="BV741" s="182"/>
      <c r="BW741" s="182"/>
      <c r="BX741" s="182"/>
      <c r="BY741" s="182"/>
      <c r="BZ741" s="182"/>
      <c r="CA741" s="182"/>
    </row>
    <row r="742" spans="1:79" s="493" customFormat="1" ht="22.5" x14ac:dyDescent="0.2">
      <c r="A742" s="312">
        <v>729</v>
      </c>
      <c r="B742" s="375" t="s">
        <v>2049</v>
      </c>
      <c r="C742" s="376" t="s">
        <v>961</v>
      </c>
      <c r="D742" s="315" t="s">
        <v>603</v>
      </c>
      <c r="E742" s="377"/>
      <c r="F742" s="378" t="s">
        <v>2230</v>
      </c>
      <c r="G742" s="379">
        <v>2607.1</v>
      </c>
      <c r="H742" s="380"/>
      <c r="I742" s="318"/>
      <c r="J742" s="146" t="s">
        <v>2412</v>
      </c>
      <c r="K742" s="182"/>
      <c r="L742" s="182"/>
      <c r="M742" s="182"/>
      <c r="N742" s="182"/>
      <c r="O742" s="182"/>
      <c r="P742" s="197"/>
      <c r="Q742" s="182"/>
      <c r="R742" s="182"/>
      <c r="S742" s="182"/>
      <c r="T742" s="182"/>
      <c r="U742" s="182"/>
      <c r="V742" s="182"/>
      <c r="W742" s="182"/>
      <c r="X742" s="182"/>
      <c r="Y742" s="182"/>
      <c r="Z742" s="182"/>
      <c r="AA742" s="182"/>
      <c r="AB742" s="182"/>
      <c r="AC742" s="182"/>
      <c r="AD742" s="182"/>
      <c r="AE742" s="182"/>
      <c r="AF742" s="182"/>
      <c r="AG742" s="182"/>
      <c r="AH742" s="182"/>
      <c r="AI742" s="182"/>
      <c r="AJ742" s="182"/>
      <c r="AK742" s="182"/>
      <c r="AL742" s="182"/>
      <c r="AM742" s="182"/>
      <c r="AN742" s="182"/>
      <c r="AO742" s="182"/>
      <c r="AP742" s="182"/>
      <c r="AQ742" s="182"/>
      <c r="AR742" s="182"/>
      <c r="AS742" s="182"/>
      <c r="AT742" s="182"/>
      <c r="AU742" s="182"/>
      <c r="AV742" s="182"/>
      <c r="AW742" s="182"/>
      <c r="AX742" s="182"/>
      <c r="AY742" s="182"/>
      <c r="AZ742" s="182"/>
      <c r="BA742" s="182"/>
      <c r="BB742" s="182"/>
      <c r="BC742" s="182"/>
      <c r="BD742" s="182"/>
      <c r="BE742" s="182"/>
      <c r="BF742" s="182"/>
      <c r="BG742" s="182"/>
      <c r="BH742" s="182"/>
      <c r="BI742" s="182"/>
      <c r="BJ742" s="182"/>
      <c r="BK742" s="182"/>
      <c r="BL742" s="182"/>
      <c r="BM742" s="182"/>
      <c r="BN742" s="182"/>
      <c r="BO742" s="182"/>
      <c r="BP742" s="182"/>
      <c r="BQ742" s="182"/>
      <c r="BR742" s="182"/>
      <c r="BS742" s="182"/>
      <c r="BT742" s="182"/>
      <c r="BU742" s="182"/>
      <c r="BV742" s="182"/>
      <c r="BW742" s="182"/>
      <c r="BX742" s="182"/>
      <c r="BY742" s="182"/>
      <c r="BZ742" s="182"/>
      <c r="CA742" s="182"/>
    </row>
    <row r="743" spans="1:79" s="493" customFormat="1" ht="22.5" x14ac:dyDescent="0.2">
      <c r="A743" s="312">
        <v>730</v>
      </c>
      <c r="B743" s="389" t="s">
        <v>2285</v>
      </c>
      <c r="C743" s="390" t="s">
        <v>2284</v>
      </c>
      <c r="D743" s="371" t="s">
        <v>2286</v>
      </c>
      <c r="E743" s="377"/>
      <c r="F743" s="378" t="s">
        <v>2230</v>
      </c>
      <c r="G743" s="379">
        <v>31643.83</v>
      </c>
      <c r="H743" s="380"/>
      <c r="I743" s="318"/>
      <c r="J743" s="146" t="s">
        <v>2412</v>
      </c>
      <c r="K743" s="182"/>
      <c r="L743" s="182"/>
      <c r="M743" s="182"/>
      <c r="N743" s="182"/>
      <c r="O743" s="195"/>
      <c r="P743" s="195"/>
      <c r="Q743" s="195"/>
      <c r="R743" s="195"/>
      <c r="S743" s="182"/>
      <c r="T743" s="182"/>
      <c r="U743" s="182"/>
      <c r="V743" s="182"/>
      <c r="W743" s="182"/>
      <c r="X743" s="182"/>
      <c r="Y743" s="182"/>
      <c r="Z743" s="182"/>
      <c r="AA743" s="182"/>
      <c r="AB743" s="182"/>
      <c r="AC743" s="182"/>
      <c r="AD743" s="182"/>
      <c r="AE743" s="182"/>
      <c r="AF743" s="182"/>
      <c r="AG743" s="182"/>
      <c r="AH743" s="182"/>
      <c r="AI743" s="182"/>
      <c r="AJ743" s="182"/>
      <c r="AK743" s="182"/>
      <c r="AL743" s="182"/>
      <c r="AM743" s="182"/>
      <c r="AN743" s="182"/>
      <c r="AO743" s="182"/>
      <c r="AP743" s="182"/>
      <c r="AQ743" s="182"/>
      <c r="AR743" s="182"/>
      <c r="AS743" s="182"/>
      <c r="AT743" s="182"/>
      <c r="AU743" s="182"/>
      <c r="AV743" s="182"/>
      <c r="AW743" s="182"/>
      <c r="AX743" s="182"/>
      <c r="AY743" s="182"/>
      <c r="AZ743" s="182"/>
      <c r="BA743" s="182"/>
      <c r="BB743" s="182"/>
      <c r="BC743" s="182"/>
      <c r="BD743" s="182"/>
      <c r="BE743" s="182"/>
      <c r="BF743" s="182"/>
      <c r="BG743" s="182"/>
      <c r="BH743" s="182"/>
      <c r="BI743" s="182"/>
      <c r="BJ743" s="182"/>
      <c r="BK743" s="182"/>
      <c r="BL743" s="182"/>
      <c r="BM743" s="182"/>
      <c r="BN743" s="182"/>
      <c r="BO743" s="182"/>
      <c r="BP743" s="182"/>
      <c r="BQ743" s="182"/>
      <c r="BR743" s="182"/>
      <c r="BS743" s="182"/>
      <c r="BT743" s="182"/>
      <c r="BU743" s="182"/>
      <c r="BV743" s="182"/>
      <c r="BW743" s="182"/>
      <c r="BX743" s="182"/>
      <c r="BY743" s="182"/>
      <c r="BZ743" s="182"/>
      <c r="CA743" s="182"/>
    </row>
    <row r="744" spans="1:79" s="493" customFormat="1" ht="22.5" x14ac:dyDescent="0.2">
      <c r="A744" s="312">
        <v>731</v>
      </c>
      <c r="B744" s="375" t="s">
        <v>1971</v>
      </c>
      <c r="C744" s="376" t="s">
        <v>1970</v>
      </c>
      <c r="D744" s="371" t="s">
        <v>2075</v>
      </c>
      <c r="E744" s="377"/>
      <c r="F744" s="378" t="s">
        <v>2230</v>
      </c>
      <c r="G744" s="379">
        <v>82105.509999999995</v>
      </c>
      <c r="H744" s="380"/>
      <c r="I744" s="318"/>
      <c r="J744" s="146" t="s">
        <v>2412</v>
      </c>
      <c r="K744" s="182"/>
      <c r="L744" s="182"/>
      <c r="M744" s="182"/>
      <c r="N744" s="182"/>
      <c r="O744" s="182"/>
      <c r="P744" s="182"/>
      <c r="Q744" s="182"/>
      <c r="R744" s="182"/>
      <c r="S744" s="182"/>
      <c r="T744" s="182"/>
      <c r="U744" s="182"/>
      <c r="V744" s="182"/>
      <c r="W744" s="182"/>
      <c r="X744" s="182"/>
      <c r="Y744" s="182"/>
      <c r="Z744" s="182"/>
      <c r="AA744" s="182"/>
      <c r="AB744" s="182"/>
      <c r="AC744" s="182"/>
      <c r="AD744" s="182"/>
      <c r="AE744" s="182"/>
      <c r="AF744" s="182"/>
      <c r="AG744" s="182"/>
      <c r="AH744" s="182"/>
      <c r="AI744" s="182"/>
      <c r="AJ744" s="182"/>
      <c r="AK744" s="182"/>
      <c r="AL744" s="182"/>
      <c r="AM744" s="182"/>
      <c r="AN744" s="182"/>
      <c r="AO744" s="182"/>
      <c r="AP744" s="182"/>
      <c r="AQ744" s="182"/>
      <c r="AR744" s="182"/>
      <c r="AS744" s="182"/>
      <c r="AT744" s="182"/>
      <c r="AU744" s="182"/>
      <c r="AV744" s="182"/>
      <c r="AW744" s="182"/>
      <c r="AX744" s="182"/>
      <c r="AY744" s="182"/>
      <c r="AZ744" s="182"/>
      <c r="BA744" s="182"/>
      <c r="BB744" s="182"/>
      <c r="BC744" s="182"/>
      <c r="BD744" s="182"/>
      <c r="BE744" s="182"/>
      <c r="BF744" s="182"/>
      <c r="BG744" s="182"/>
      <c r="BH744" s="182"/>
      <c r="BI744" s="182"/>
      <c r="BJ744" s="182"/>
      <c r="BK744" s="182"/>
      <c r="BL744" s="182"/>
      <c r="BM744" s="182"/>
      <c r="BN744" s="182"/>
      <c r="BO744" s="182"/>
      <c r="BP744" s="182"/>
      <c r="BQ744" s="182"/>
      <c r="BR744" s="182"/>
      <c r="BS744" s="182"/>
      <c r="BT744" s="182"/>
      <c r="BU744" s="182"/>
      <c r="BV744" s="182"/>
      <c r="BW744" s="182"/>
      <c r="BX744" s="182"/>
      <c r="BY744" s="182"/>
      <c r="BZ744" s="182"/>
      <c r="CA744" s="182"/>
    </row>
    <row r="745" spans="1:79" s="493" customFormat="1" ht="33.75" x14ac:dyDescent="0.2">
      <c r="A745" s="312">
        <v>732</v>
      </c>
      <c r="B745" s="381" t="s">
        <v>2128</v>
      </c>
      <c r="C745" s="382" t="s">
        <v>1124</v>
      </c>
      <c r="D745" s="371" t="s">
        <v>2186</v>
      </c>
      <c r="E745" s="377"/>
      <c r="F745" s="378" t="s">
        <v>2230</v>
      </c>
      <c r="G745" s="379">
        <v>20514.11</v>
      </c>
      <c r="H745" s="380"/>
      <c r="I745" s="318"/>
      <c r="J745" s="146" t="s">
        <v>2412</v>
      </c>
      <c r="K745" s="182"/>
      <c r="L745" s="182"/>
      <c r="M745" s="182"/>
      <c r="N745" s="182"/>
      <c r="O745" s="198"/>
      <c r="P745" s="182"/>
      <c r="Q745" s="182"/>
      <c r="R745" s="182"/>
      <c r="S745" s="182"/>
      <c r="T745" s="182"/>
      <c r="U745" s="182"/>
      <c r="V745" s="182"/>
      <c r="W745" s="182"/>
      <c r="X745" s="182"/>
      <c r="Y745" s="182"/>
      <c r="Z745" s="182"/>
      <c r="AA745" s="182"/>
      <c r="AB745" s="182"/>
      <c r="AC745" s="182"/>
      <c r="AD745" s="182"/>
      <c r="AE745" s="182"/>
      <c r="AF745" s="182"/>
      <c r="AG745" s="182"/>
      <c r="AH745" s="182"/>
      <c r="AI745" s="182"/>
      <c r="AJ745" s="182"/>
      <c r="AK745" s="182"/>
      <c r="AL745" s="182"/>
      <c r="AM745" s="182"/>
      <c r="AN745" s="182"/>
      <c r="AO745" s="182"/>
      <c r="AP745" s="182"/>
      <c r="AQ745" s="182"/>
      <c r="AR745" s="182"/>
      <c r="AS745" s="182"/>
      <c r="AT745" s="182"/>
      <c r="AU745" s="182"/>
      <c r="AV745" s="182"/>
      <c r="AW745" s="182"/>
      <c r="AX745" s="182"/>
      <c r="AY745" s="182"/>
      <c r="AZ745" s="182"/>
      <c r="BA745" s="182"/>
      <c r="BB745" s="182"/>
      <c r="BC745" s="182"/>
      <c r="BD745" s="182"/>
      <c r="BE745" s="182"/>
      <c r="BF745" s="182"/>
      <c r="BG745" s="182"/>
      <c r="BH745" s="182"/>
      <c r="BI745" s="182"/>
      <c r="BJ745" s="182"/>
      <c r="BK745" s="182"/>
      <c r="BL745" s="182"/>
      <c r="BM745" s="182"/>
      <c r="BN745" s="182"/>
      <c r="BO745" s="182"/>
      <c r="BP745" s="182"/>
      <c r="BQ745" s="182"/>
      <c r="BR745" s="182"/>
      <c r="BS745" s="182"/>
      <c r="BT745" s="182"/>
      <c r="BU745" s="182"/>
      <c r="BV745" s="182"/>
      <c r="BW745" s="182"/>
      <c r="BX745" s="182"/>
      <c r="BY745" s="182"/>
      <c r="BZ745" s="182"/>
      <c r="CA745" s="182"/>
    </row>
    <row r="746" spans="1:79" s="493" customFormat="1" ht="22.5" x14ac:dyDescent="0.2">
      <c r="A746" s="312">
        <v>733</v>
      </c>
      <c r="B746" s="375" t="s">
        <v>2318</v>
      </c>
      <c r="C746" s="376" t="s">
        <v>2316</v>
      </c>
      <c r="D746" s="371" t="s">
        <v>2320</v>
      </c>
      <c r="E746" s="395"/>
      <c r="F746" s="378" t="s">
        <v>2230</v>
      </c>
      <c r="G746" s="379">
        <v>37377.370000000003</v>
      </c>
      <c r="H746" s="380"/>
      <c r="I746" s="318"/>
      <c r="J746" s="146" t="s">
        <v>2412</v>
      </c>
      <c r="K746" s="182"/>
      <c r="L746" s="182"/>
      <c r="M746" s="182"/>
      <c r="N746" s="182"/>
      <c r="O746" s="196"/>
      <c r="P746" s="194"/>
      <c r="Q746" s="182"/>
      <c r="R746" s="182"/>
      <c r="S746" s="182"/>
      <c r="T746" s="182"/>
      <c r="U746" s="182"/>
      <c r="V746" s="182"/>
      <c r="W746" s="182"/>
      <c r="X746" s="182"/>
      <c r="Y746" s="182"/>
      <c r="Z746" s="182"/>
      <c r="AA746" s="182"/>
      <c r="AB746" s="182"/>
      <c r="AC746" s="182"/>
      <c r="AD746" s="182"/>
      <c r="AE746" s="182"/>
      <c r="AF746" s="182"/>
      <c r="AG746" s="182"/>
      <c r="AH746" s="182"/>
      <c r="AI746" s="182"/>
      <c r="AJ746" s="182"/>
      <c r="AK746" s="182"/>
      <c r="AL746" s="182"/>
      <c r="AM746" s="182"/>
      <c r="AN746" s="182"/>
      <c r="AO746" s="182"/>
      <c r="AP746" s="182"/>
      <c r="AQ746" s="182"/>
      <c r="AR746" s="182"/>
      <c r="AS746" s="182"/>
      <c r="AT746" s="182"/>
      <c r="AU746" s="182"/>
      <c r="AV746" s="182"/>
      <c r="AW746" s="182"/>
      <c r="AX746" s="182"/>
      <c r="AY746" s="182"/>
      <c r="AZ746" s="182"/>
      <c r="BA746" s="182"/>
      <c r="BB746" s="182"/>
      <c r="BC746" s="182"/>
      <c r="BD746" s="182"/>
      <c r="BE746" s="182"/>
      <c r="BF746" s="182"/>
      <c r="BG746" s="182"/>
      <c r="BH746" s="182"/>
      <c r="BI746" s="182"/>
      <c r="BJ746" s="182"/>
      <c r="BK746" s="182"/>
      <c r="BL746" s="182"/>
      <c r="BM746" s="182"/>
      <c r="BN746" s="182"/>
      <c r="BO746" s="182"/>
      <c r="BP746" s="182"/>
      <c r="BQ746" s="182"/>
      <c r="BR746" s="182"/>
      <c r="BS746" s="182"/>
      <c r="BT746" s="182"/>
      <c r="BU746" s="182"/>
      <c r="BV746" s="182"/>
      <c r="BW746" s="182"/>
      <c r="BX746" s="182"/>
      <c r="BY746" s="182"/>
      <c r="BZ746" s="182"/>
      <c r="CA746" s="182"/>
    </row>
    <row r="747" spans="1:79" s="493" customFormat="1" ht="22.5" x14ac:dyDescent="0.2">
      <c r="A747" s="312">
        <v>734</v>
      </c>
      <c r="B747" s="375" t="s">
        <v>2348</v>
      </c>
      <c r="C747" s="376" t="s">
        <v>2347</v>
      </c>
      <c r="D747" s="371" t="s">
        <v>2349</v>
      </c>
      <c r="E747" s="377"/>
      <c r="F747" s="378" t="s">
        <v>2230</v>
      </c>
      <c r="G747" s="379">
        <v>55836.63</v>
      </c>
      <c r="H747" s="380"/>
      <c r="I747" s="318"/>
      <c r="J747" s="146" t="s">
        <v>2412</v>
      </c>
      <c r="K747" s="182"/>
      <c r="L747" s="182"/>
      <c r="M747" s="182"/>
      <c r="N747" s="182"/>
      <c r="O747" s="195"/>
      <c r="P747" s="195"/>
      <c r="Q747" s="195"/>
      <c r="R747" s="195"/>
      <c r="S747" s="182"/>
      <c r="T747" s="182"/>
      <c r="U747" s="182"/>
      <c r="V747" s="182"/>
      <c r="W747" s="182"/>
      <c r="X747" s="182"/>
      <c r="Y747" s="182"/>
      <c r="Z747" s="182"/>
      <c r="AA747" s="182"/>
      <c r="AB747" s="182"/>
      <c r="AC747" s="182"/>
      <c r="AD747" s="182"/>
      <c r="AE747" s="182"/>
      <c r="AF747" s="182"/>
      <c r="AG747" s="182"/>
      <c r="AH747" s="182"/>
      <c r="AI747" s="182"/>
      <c r="AJ747" s="182"/>
      <c r="AK747" s="182"/>
      <c r="AL747" s="182"/>
      <c r="AM747" s="182"/>
      <c r="AN747" s="182"/>
      <c r="AO747" s="182"/>
      <c r="AP747" s="182"/>
      <c r="AQ747" s="182"/>
      <c r="AR747" s="182"/>
      <c r="AS747" s="182"/>
      <c r="AT747" s="182"/>
      <c r="AU747" s="182"/>
      <c r="AV747" s="182"/>
      <c r="AW747" s="182"/>
      <c r="AX747" s="182"/>
      <c r="AY747" s="182"/>
      <c r="AZ747" s="182"/>
      <c r="BA747" s="182"/>
      <c r="BB747" s="182"/>
      <c r="BC747" s="182"/>
      <c r="BD747" s="182"/>
      <c r="BE747" s="182"/>
      <c r="BF747" s="182"/>
      <c r="BG747" s="182"/>
      <c r="BH747" s="182"/>
      <c r="BI747" s="182"/>
      <c r="BJ747" s="182"/>
      <c r="BK747" s="182"/>
      <c r="BL747" s="182"/>
      <c r="BM747" s="182"/>
      <c r="BN747" s="182"/>
      <c r="BO747" s="182"/>
      <c r="BP747" s="182"/>
      <c r="BQ747" s="182"/>
      <c r="BR747" s="182"/>
      <c r="BS747" s="182"/>
      <c r="BT747" s="182"/>
      <c r="BU747" s="182"/>
      <c r="BV747" s="182"/>
      <c r="BW747" s="182"/>
      <c r="BX747" s="182"/>
      <c r="BY747" s="182"/>
      <c r="BZ747" s="182"/>
      <c r="CA747" s="182"/>
    </row>
    <row r="748" spans="1:79" s="493" customFormat="1" ht="22.5" x14ac:dyDescent="0.2">
      <c r="A748" s="312">
        <v>735</v>
      </c>
      <c r="B748" s="375" t="s">
        <v>2165</v>
      </c>
      <c r="C748" s="376" t="s">
        <v>2164</v>
      </c>
      <c r="D748" s="371" t="s">
        <v>2188</v>
      </c>
      <c r="E748" s="377"/>
      <c r="F748" s="378" t="s">
        <v>2230</v>
      </c>
      <c r="G748" s="379">
        <v>31299.43</v>
      </c>
      <c r="H748" s="380"/>
      <c r="I748" s="318"/>
      <c r="J748" s="146" t="s">
        <v>2412</v>
      </c>
      <c r="K748" s="182"/>
      <c r="L748" s="182"/>
      <c r="M748" s="182"/>
      <c r="N748" s="182"/>
      <c r="O748" s="195"/>
      <c r="P748" s="195"/>
      <c r="Q748" s="195"/>
      <c r="R748" s="195"/>
      <c r="S748" s="182"/>
      <c r="T748" s="182"/>
      <c r="U748" s="182"/>
      <c r="V748" s="182"/>
      <c r="W748" s="182"/>
      <c r="X748" s="182"/>
      <c r="Y748" s="182"/>
      <c r="Z748" s="182"/>
      <c r="AA748" s="182"/>
      <c r="AB748" s="182"/>
      <c r="AC748" s="182"/>
      <c r="AD748" s="182"/>
      <c r="AE748" s="182"/>
      <c r="AF748" s="182"/>
      <c r="AG748" s="182"/>
      <c r="AH748" s="182"/>
      <c r="AI748" s="182"/>
      <c r="AJ748" s="182"/>
      <c r="AK748" s="182"/>
      <c r="AL748" s="182"/>
      <c r="AM748" s="182"/>
      <c r="AN748" s="182"/>
      <c r="AO748" s="182"/>
      <c r="AP748" s="182"/>
      <c r="AQ748" s="182"/>
      <c r="AR748" s="182"/>
      <c r="AS748" s="182"/>
      <c r="AT748" s="182"/>
      <c r="AU748" s="182"/>
      <c r="AV748" s="182"/>
      <c r="AW748" s="182"/>
      <c r="AX748" s="182"/>
      <c r="AY748" s="182"/>
      <c r="AZ748" s="182"/>
      <c r="BA748" s="182"/>
      <c r="BB748" s="182"/>
      <c r="BC748" s="182"/>
      <c r="BD748" s="182"/>
      <c r="BE748" s="182"/>
      <c r="BF748" s="182"/>
      <c r="BG748" s="182"/>
      <c r="BH748" s="182"/>
      <c r="BI748" s="182"/>
      <c r="BJ748" s="182"/>
      <c r="BK748" s="182"/>
      <c r="BL748" s="182"/>
      <c r="BM748" s="182"/>
      <c r="BN748" s="182"/>
      <c r="BO748" s="182"/>
      <c r="BP748" s="182"/>
      <c r="BQ748" s="182"/>
      <c r="BR748" s="182"/>
      <c r="BS748" s="182"/>
      <c r="BT748" s="182"/>
      <c r="BU748" s="182"/>
      <c r="BV748" s="182"/>
      <c r="BW748" s="182"/>
      <c r="BX748" s="182"/>
      <c r="BY748" s="182"/>
      <c r="BZ748" s="182"/>
      <c r="CA748" s="182"/>
    </row>
    <row r="749" spans="1:79" s="492" customFormat="1" ht="22.5" x14ac:dyDescent="0.2">
      <c r="A749" s="312">
        <v>736</v>
      </c>
      <c r="B749" s="365" t="s">
        <v>2471</v>
      </c>
      <c r="C749" s="376" t="s">
        <v>1114</v>
      </c>
      <c r="D749" s="399" t="s">
        <v>2470</v>
      </c>
      <c r="E749" s="400"/>
      <c r="F749" s="324" t="s">
        <v>33</v>
      </c>
      <c r="G749" s="397">
        <v>314766.21000000002</v>
      </c>
      <c r="H749" s="401"/>
      <c r="I749" s="318"/>
      <c r="J749" s="146" t="s">
        <v>2477</v>
      </c>
      <c r="K749" s="182"/>
      <c r="L749" s="182"/>
      <c r="M749" s="140"/>
      <c r="N749" s="140"/>
      <c r="O749" s="155"/>
      <c r="P749" s="155"/>
      <c r="Q749" s="182"/>
      <c r="R749" s="182"/>
      <c r="S749" s="182"/>
      <c r="T749" s="140"/>
      <c r="U749" s="140"/>
      <c r="V749" s="140"/>
      <c r="W749" s="140"/>
      <c r="X749" s="140"/>
      <c r="Y749" s="140"/>
      <c r="Z749" s="140"/>
      <c r="AA749" s="140"/>
      <c r="AB749" s="140"/>
      <c r="AC749" s="140"/>
      <c r="AD749" s="140"/>
      <c r="AE749" s="140"/>
      <c r="AF749" s="140"/>
      <c r="AG749" s="140"/>
      <c r="AH749" s="140"/>
      <c r="AI749" s="140"/>
      <c r="AJ749" s="140"/>
      <c r="AK749" s="140"/>
      <c r="AL749" s="140"/>
      <c r="AM749" s="140"/>
      <c r="AN749" s="140"/>
      <c r="AO749" s="140"/>
      <c r="AP749" s="140"/>
      <c r="AQ749" s="140"/>
      <c r="AR749" s="140"/>
      <c r="AS749" s="140"/>
      <c r="AT749" s="140"/>
      <c r="AU749" s="140"/>
      <c r="AV749" s="140"/>
      <c r="AW749" s="140"/>
      <c r="AX749" s="140"/>
      <c r="AY749" s="140"/>
      <c r="AZ749" s="140"/>
      <c r="BA749" s="140"/>
      <c r="BB749" s="140"/>
      <c r="BC749" s="140"/>
      <c r="BD749" s="140"/>
      <c r="BE749" s="140"/>
      <c r="BF749" s="140"/>
      <c r="BG749" s="140"/>
      <c r="BH749" s="140"/>
      <c r="BI749" s="140"/>
      <c r="BJ749" s="140"/>
      <c r="BK749" s="140"/>
      <c r="BL749" s="140"/>
      <c r="BM749" s="140"/>
      <c r="BN749" s="140"/>
      <c r="BO749" s="140"/>
      <c r="BP749" s="140"/>
      <c r="BQ749" s="140"/>
      <c r="BR749" s="140"/>
      <c r="BS749" s="140"/>
      <c r="BT749" s="140"/>
      <c r="BU749" s="140"/>
      <c r="BV749" s="140"/>
      <c r="BW749" s="140"/>
      <c r="BX749" s="140"/>
      <c r="BY749" s="140"/>
      <c r="BZ749" s="140"/>
      <c r="CA749" s="140"/>
    </row>
    <row r="750" spans="1:79" s="492" customFormat="1" ht="11.25" x14ac:dyDescent="0.2">
      <c r="A750" s="312">
        <v>737</v>
      </c>
      <c r="B750" s="365" t="s">
        <v>2438</v>
      </c>
      <c r="C750" s="376" t="s">
        <v>2436</v>
      </c>
      <c r="D750" s="365" t="s">
        <v>2437</v>
      </c>
      <c r="E750" s="400"/>
      <c r="F750" s="324" t="s">
        <v>33</v>
      </c>
      <c r="G750" s="397">
        <v>242068.22</v>
      </c>
      <c r="H750" s="401"/>
      <c r="I750" s="318"/>
      <c r="J750" s="146" t="s">
        <v>2477</v>
      </c>
      <c r="K750" s="182"/>
      <c r="L750" s="182"/>
      <c r="M750" s="140"/>
      <c r="N750" s="140"/>
      <c r="O750" s="155"/>
      <c r="P750" s="155"/>
      <c r="Q750" s="182"/>
      <c r="R750" s="182"/>
      <c r="S750" s="182"/>
      <c r="T750" s="140"/>
      <c r="U750" s="140"/>
      <c r="V750" s="140"/>
      <c r="W750" s="140"/>
      <c r="X750" s="140"/>
      <c r="Y750" s="140"/>
      <c r="Z750" s="140"/>
      <c r="AA750" s="140"/>
      <c r="AB750" s="140"/>
      <c r="AC750" s="140"/>
      <c r="AD750" s="140"/>
      <c r="AE750" s="140"/>
      <c r="AF750" s="140"/>
      <c r="AG750" s="140"/>
      <c r="AH750" s="140"/>
      <c r="AI750" s="140"/>
      <c r="AJ750" s="140"/>
      <c r="AK750" s="140"/>
      <c r="AL750" s="140"/>
      <c r="AM750" s="140"/>
      <c r="AN750" s="140"/>
      <c r="AO750" s="140"/>
      <c r="AP750" s="140"/>
      <c r="AQ750" s="140"/>
      <c r="AR750" s="140"/>
      <c r="AS750" s="140"/>
      <c r="AT750" s="140"/>
      <c r="AU750" s="140"/>
      <c r="AV750" s="140"/>
      <c r="AW750" s="140"/>
      <c r="AX750" s="140"/>
      <c r="AY750" s="140"/>
      <c r="AZ750" s="140"/>
      <c r="BA750" s="140"/>
      <c r="BB750" s="140"/>
      <c r="BC750" s="140"/>
      <c r="BD750" s="140"/>
      <c r="BE750" s="140"/>
      <c r="BF750" s="140"/>
      <c r="BG750" s="140"/>
      <c r="BH750" s="140"/>
      <c r="BI750" s="140"/>
      <c r="BJ750" s="140"/>
      <c r="BK750" s="140"/>
      <c r="BL750" s="140"/>
      <c r="BM750" s="140"/>
      <c r="BN750" s="140"/>
      <c r="BO750" s="140"/>
      <c r="BP750" s="140"/>
      <c r="BQ750" s="140"/>
      <c r="BR750" s="140"/>
      <c r="BS750" s="140"/>
      <c r="BT750" s="140"/>
      <c r="BU750" s="140"/>
      <c r="BV750" s="140"/>
      <c r="BW750" s="140"/>
      <c r="BX750" s="140"/>
      <c r="BY750" s="140"/>
      <c r="BZ750" s="140"/>
      <c r="CA750" s="140"/>
    </row>
    <row r="751" spans="1:79" s="492" customFormat="1" ht="11.25" x14ac:dyDescent="0.2">
      <c r="A751" s="312">
        <v>738</v>
      </c>
      <c r="B751" s="365" t="s">
        <v>2382</v>
      </c>
      <c r="C751" s="376" t="s">
        <v>1555</v>
      </c>
      <c r="D751" s="365" t="s">
        <v>1556</v>
      </c>
      <c r="E751" s="400"/>
      <c r="F751" s="324" t="s">
        <v>905</v>
      </c>
      <c r="G751" s="397">
        <v>29879.43</v>
      </c>
      <c r="H751" s="401"/>
      <c r="I751" s="318"/>
      <c r="J751" s="146" t="s">
        <v>2477</v>
      </c>
      <c r="K751" s="182"/>
      <c r="L751" s="182"/>
      <c r="M751" s="140"/>
      <c r="N751" s="140"/>
      <c r="O751" s="156"/>
      <c r="P751" s="213"/>
      <c r="Q751" s="182"/>
      <c r="R751" s="182"/>
      <c r="S751" s="182"/>
      <c r="T751" s="140"/>
      <c r="U751" s="140"/>
      <c r="V751" s="140"/>
      <c r="W751" s="140"/>
      <c r="X751" s="140"/>
      <c r="Y751" s="140"/>
      <c r="Z751" s="140"/>
      <c r="AA751" s="140"/>
      <c r="AB751" s="140"/>
      <c r="AC751" s="140"/>
      <c r="AD751" s="140"/>
      <c r="AE751" s="140"/>
      <c r="AF751" s="140"/>
      <c r="AG751" s="140"/>
      <c r="AH751" s="140"/>
      <c r="AI751" s="140"/>
      <c r="AJ751" s="140"/>
      <c r="AK751" s="140"/>
      <c r="AL751" s="140"/>
      <c r="AM751" s="140"/>
      <c r="AN751" s="140"/>
      <c r="AO751" s="140"/>
      <c r="AP751" s="140"/>
      <c r="AQ751" s="140"/>
      <c r="AR751" s="140"/>
      <c r="AS751" s="140"/>
      <c r="AT751" s="140"/>
      <c r="AU751" s="140"/>
      <c r="AV751" s="140"/>
      <c r="AW751" s="140"/>
      <c r="AX751" s="140"/>
      <c r="AY751" s="140"/>
      <c r="AZ751" s="140"/>
      <c r="BA751" s="140"/>
      <c r="BB751" s="140"/>
      <c r="BC751" s="140"/>
      <c r="BD751" s="140"/>
      <c r="BE751" s="140"/>
      <c r="BF751" s="140"/>
      <c r="BG751" s="140"/>
      <c r="BH751" s="140"/>
      <c r="BI751" s="140"/>
      <c r="BJ751" s="140"/>
      <c r="BK751" s="140"/>
      <c r="BL751" s="140"/>
      <c r="BM751" s="140"/>
      <c r="BN751" s="140"/>
      <c r="BO751" s="140"/>
      <c r="BP751" s="140"/>
      <c r="BQ751" s="140"/>
      <c r="BR751" s="140"/>
      <c r="BS751" s="140"/>
      <c r="BT751" s="140"/>
      <c r="BU751" s="140"/>
      <c r="BV751" s="140"/>
      <c r="BW751" s="140"/>
      <c r="BX751" s="140"/>
      <c r="BY751" s="140"/>
      <c r="BZ751" s="140"/>
      <c r="CA751" s="140"/>
    </row>
    <row r="752" spans="1:79" s="492" customFormat="1" ht="11.25" x14ac:dyDescent="0.2">
      <c r="A752" s="312">
        <v>739</v>
      </c>
      <c r="B752" s="365" t="s">
        <v>2395</v>
      </c>
      <c r="C752" s="376" t="s">
        <v>1615</v>
      </c>
      <c r="D752" s="365" t="s">
        <v>1616</v>
      </c>
      <c r="E752" s="400"/>
      <c r="F752" s="324" t="s">
        <v>905</v>
      </c>
      <c r="G752" s="397">
        <v>45702.89</v>
      </c>
      <c r="H752" s="401"/>
      <c r="I752" s="318"/>
      <c r="J752" s="146" t="s">
        <v>2477</v>
      </c>
      <c r="K752" s="182"/>
      <c r="L752" s="182"/>
      <c r="M752" s="140"/>
      <c r="N752" s="140"/>
      <c r="O752" s="155"/>
      <c r="P752" s="155"/>
      <c r="Q752" s="182"/>
      <c r="R752" s="182"/>
      <c r="S752" s="182"/>
      <c r="T752" s="140"/>
      <c r="U752" s="140"/>
      <c r="V752" s="140"/>
      <c r="W752" s="140"/>
      <c r="X752" s="140"/>
      <c r="Y752" s="140"/>
      <c r="Z752" s="140"/>
      <c r="AA752" s="140"/>
      <c r="AB752" s="140"/>
      <c r="AC752" s="140"/>
      <c r="AD752" s="140"/>
      <c r="AE752" s="140"/>
      <c r="AF752" s="140"/>
      <c r="AG752" s="140"/>
      <c r="AH752" s="140"/>
      <c r="AI752" s="140"/>
      <c r="AJ752" s="140"/>
      <c r="AK752" s="140"/>
      <c r="AL752" s="140"/>
      <c r="AM752" s="140"/>
      <c r="AN752" s="140"/>
      <c r="AO752" s="140"/>
      <c r="AP752" s="140"/>
      <c r="AQ752" s="140"/>
      <c r="AR752" s="140"/>
      <c r="AS752" s="140"/>
      <c r="AT752" s="140"/>
      <c r="AU752" s="140"/>
      <c r="AV752" s="140"/>
      <c r="AW752" s="140"/>
      <c r="AX752" s="140"/>
      <c r="AY752" s="140"/>
      <c r="AZ752" s="140"/>
      <c r="BA752" s="140"/>
      <c r="BB752" s="140"/>
      <c r="BC752" s="140"/>
      <c r="BD752" s="140"/>
      <c r="BE752" s="140"/>
      <c r="BF752" s="140"/>
      <c r="BG752" s="140"/>
      <c r="BH752" s="140"/>
      <c r="BI752" s="140"/>
      <c r="BJ752" s="140"/>
      <c r="BK752" s="140"/>
      <c r="BL752" s="140"/>
      <c r="BM752" s="140"/>
      <c r="BN752" s="140"/>
      <c r="BO752" s="140"/>
      <c r="BP752" s="140"/>
      <c r="BQ752" s="140"/>
      <c r="BR752" s="140"/>
      <c r="BS752" s="140"/>
      <c r="BT752" s="140"/>
      <c r="BU752" s="140"/>
      <c r="BV752" s="140"/>
      <c r="BW752" s="140"/>
      <c r="BX752" s="140"/>
      <c r="BY752" s="140"/>
      <c r="BZ752" s="140"/>
      <c r="CA752" s="140"/>
    </row>
    <row r="753" spans="1:79" s="492" customFormat="1" ht="11.25" x14ac:dyDescent="0.2">
      <c r="A753" s="312">
        <v>740</v>
      </c>
      <c r="B753" s="365" t="s">
        <v>2374</v>
      </c>
      <c r="C753" s="376" t="s">
        <v>2373</v>
      </c>
      <c r="D753" s="365" t="s">
        <v>2375</v>
      </c>
      <c r="E753" s="400"/>
      <c r="F753" s="324" t="s">
        <v>905</v>
      </c>
      <c r="G753" s="397">
        <v>40303.620000000003</v>
      </c>
      <c r="H753" s="401"/>
      <c r="I753" s="318"/>
      <c r="J753" s="146" t="s">
        <v>2477</v>
      </c>
      <c r="K753" s="182"/>
      <c r="L753" s="182"/>
      <c r="M753" s="140"/>
      <c r="N753" s="140"/>
      <c r="O753" s="155"/>
      <c r="P753" s="155"/>
      <c r="Q753" s="182"/>
      <c r="R753" s="182"/>
      <c r="S753" s="182"/>
      <c r="T753" s="140"/>
      <c r="U753" s="140"/>
      <c r="V753" s="140"/>
      <c r="W753" s="140"/>
      <c r="X753" s="140"/>
      <c r="Y753" s="140"/>
      <c r="Z753" s="140"/>
      <c r="AA753" s="140"/>
      <c r="AB753" s="140"/>
      <c r="AC753" s="140"/>
      <c r="AD753" s="140"/>
      <c r="AE753" s="140"/>
      <c r="AF753" s="140"/>
      <c r="AG753" s="140"/>
      <c r="AH753" s="140"/>
      <c r="AI753" s="140"/>
      <c r="AJ753" s="140"/>
      <c r="AK753" s="140"/>
      <c r="AL753" s="140"/>
      <c r="AM753" s="140"/>
      <c r="AN753" s="140"/>
      <c r="AO753" s="140"/>
      <c r="AP753" s="140"/>
      <c r="AQ753" s="140"/>
      <c r="AR753" s="140"/>
      <c r="AS753" s="140"/>
      <c r="AT753" s="140"/>
      <c r="AU753" s="140"/>
      <c r="AV753" s="140"/>
      <c r="AW753" s="140"/>
      <c r="AX753" s="140"/>
      <c r="AY753" s="140"/>
      <c r="AZ753" s="140"/>
      <c r="BA753" s="140"/>
      <c r="BB753" s="140"/>
      <c r="BC753" s="140"/>
      <c r="BD753" s="140"/>
      <c r="BE753" s="140"/>
      <c r="BF753" s="140"/>
      <c r="BG753" s="140"/>
      <c r="BH753" s="140"/>
      <c r="BI753" s="140"/>
      <c r="BJ753" s="140"/>
      <c r="BK753" s="140"/>
      <c r="BL753" s="140"/>
      <c r="BM753" s="140"/>
      <c r="BN753" s="140"/>
      <c r="BO753" s="140"/>
      <c r="BP753" s="140"/>
      <c r="BQ753" s="140"/>
      <c r="BR753" s="140"/>
      <c r="BS753" s="140"/>
      <c r="BT753" s="140"/>
      <c r="BU753" s="140"/>
      <c r="BV753" s="140"/>
      <c r="BW753" s="140"/>
      <c r="BX753" s="140"/>
      <c r="BY753" s="140"/>
      <c r="BZ753" s="140"/>
      <c r="CA753" s="140"/>
    </row>
    <row r="754" spans="1:79" s="492" customFormat="1" ht="11.25" x14ac:dyDescent="0.2">
      <c r="A754" s="312">
        <v>741</v>
      </c>
      <c r="B754" s="365" t="s">
        <v>2455</v>
      </c>
      <c r="C754" s="376" t="s">
        <v>2454</v>
      </c>
      <c r="D754" s="365" t="s">
        <v>2456</v>
      </c>
      <c r="E754" s="400"/>
      <c r="F754" s="324" t="s">
        <v>905</v>
      </c>
      <c r="G754" s="397">
        <v>49611.91</v>
      </c>
      <c r="H754" s="401"/>
      <c r="I754" s="318"/>
      <c r="J754" s="146" t="s">
        <v>2477</v>
      </c>
      <c r="K754" s="182"/>
      <c r="L754" s="182"/>
      <c r="M754" s="140"/>
      <c r="N754" s="140"/>
      <c r="O754" s="155"/>
      <c r="P754" s="155"/>
      <c r="Q754" s="182"/>
      <c r="R754" s="182"/>
      <c r="S754" s="182"/>
      <c r="T754" s="140"/>
      <c r="U754" s="140"/>
      <c r="V754" s="140"/>
      <c r="W754" s="140"/>
      <c r="X754" s="140"/>
      <c r="Y754" s="140"/>
      <c r="Z754" s="140"/>
      <c r="AA754" s="140"/>
      <c r="AB754" s="140"/>
      <c r="AC754" s="140"/>
      <c r="AD754" s="140"/>
      <c r="AE754" s="140"/>
      <c r="AF754" s="140"/>
      <c r="AG754" s="140"/>
      <c r="AH754" s="140"/>
      <c r="AI754" s="140"/>
      <c r="AJ754" s="140"/>
      <c r="AK754" s="140"/>
      <c r="AL754" s="140"/>
      <c r="AM754" s="140"/>
      <c r="AN754" s="140"/>
      <c r="AO754" s="140"/>
      <c r="AP754" s="140"/>
      <c r="AQ754" s="140"/>
      <c r="AR754" s="140"/>
      <c r="AS754" s="140"/>
      <c r="AT754" s="140"/>
      <c r="AU754" s="140"/>
      <c r="AV754" s="140"/>
      <c r="AW754" s="140"/>
      <c r="AX754" s="140"/>
      <c r="AY754" s="140"/>
      <c r="AZ754" s="140"/>
      <c r="BA754" s="140"/>
      <c r="BB754" s="140"/>
      <c r="BC754" s="140"/>
      <c r="BD754" s="140"/>
      <c r="BE754" s="140"/>
      <c r="BF754" s="140"/>
      <c r="BG754" s="140"/>
      <c r="BH754" s="140"/>
      <c r="BI754" s="140"/>
      <c r="BJ754" s="140"/>
      <c r="BK754" s="140"/>
      <c r="BL754" s="140"/>
      <c r="BM754" s="140"/>
      <c r="BN754" s="140"/>
      <c r="BO754" s="140"/>
      <c r="BP754" s="140"/>
      <c r="BQ754" s="140"/>
      <c r="BR754" s="140"/>
      <c r="BS754" s="140"/>
      <c r="BT754" s="140"/>
      <c r="BU754" s="140"/>
      <c r="BV754" s="140"/>
      <c r="BW754" s="140"/>
      <c r="BX754" s="140"/>
      <c r="BY754" s="140"/>
      <c r="BZ754" s="140"/>
      <c r="CA754" s="140"/>
    </row>
    <row r="755" spans="1:79" s="492" customFormat="1" ht="11.25" x14ac:dyDescent="0.2">
      <c r="A755" s="312">
        <v>742</v>
      </c>
      <c r="B755" s="365" t="s">
        <v>2403</v>
      </c>
      <c r="C755" s="376" t="s">
        <v>2402</v>
      </c>
      <c r="D755" s="365" t="s">
        <v>2404</v>
      </c>
      <c r="E755" s="400"/>
      <c r="F755" s="324" t="s">
        <v>905</v>
      </c>
      <c r="G755" s="397">
        <v>48953.43</v>
      </c>
      <c r="H755" s="401"/>
      <c r="I755" s="318"/>
      <c r="J755" s="146" t="s">
        <v>2477</v>
      </c>
      <c r="K755" s="182"/>
      <c r="L755" s="182"/>
      <c r="M755" s="140"/>
      <c r="N755" s="140"/>
      <c r="O755" s="155"/>
      <c r="P755" s="155"/>
      <c r="Q755" s="182"/>
      <c r="R755" s="182"/>
      <c r="S755" s="182"/>
      <c r="T755" s="140"/>
      <c r="U755" s="140"/>
      <c r="V755" s="140"/>
      <c r="W755" s="140"/>
      <c r="X755" s="140"/>
      <c r="Y755" s="140"/>
      <c r="Z755" s="140"/>
      <c r="AA755" s="140"/>
      <c r="AB755" s="140"/>
      <c r="AC755" s="140"/>
      <c r="AD755" s="140"/>
      <c r="AE755" s="140"/>
      <c r="AF755" s="140"/>
      <c r="AG755" s="140"/>
      <c r="AH755" s="140"/>
      <c r="AI755" s="140"/>
      <c r="AJ755" s="140"/>
      <c r="AK755" s="140"/>
      <c r="AL755" s="140"/>
      <c r="AM755" s="140"/>
      <c r="AN755" s="140"/>
      <c r="AO755" s="140"/>
      <c r="AP755" s="140"/>
      <c r="AQ755" s="140"/>
      <c r="AR755" s="140"/>
      <c r="AS755" s="140"/>
      <c r="AT755" s="140"/>
      <c r="AU755" s="140"/>
      <c r="AV755" s="140"/>
      <c r="AW755" s="140"/>
      <c r="AX755" s="140"/>
      <c r="AY755" s="140"/>
      <c r="AZ755" s="140"/>
      <c r="BA755" s="140"/>
      <c r="BB755" s="140"/>
      <c r="BC755" s="140"/>
      <c r="BD755" s="140"/>
      <c r="BE755" s="140"/>
      <c r="BF755" s="140"/>
      <c r="BG755" s="140"/>
      <c r="BH755" s="140"/>
      <c r="BI755" s="140"/>
      <c r="BJ755" s="140"/>
      <c r="BK755" s="140"/>
      <c r="BL755" s="140"/>
      <c r="BM755" s="140"/>
      <c r="BN755" s="140"/>
      <c r="BO755" s="140"/>
      <c r="BP755" s="140"/>
      <c r="BQ755" s="140"/>
      <c r="BR755" s="140"/>
      <c r="BS755" s="140"/>
      <c r="BT755" s="140"/>
      <c r="BU755" s="140"/>
      <c r="BV755" s="140"/>
      <c r="BW755" s="140"/>
      <c r="BX755" s="140"/>
      <c r="BY755" s="140"/>
      <c r="BZ755" s="140"/>
      <c r="CA755" s="140"/>
    </row>
    <row r="756" spans="1:79" s="492" customFormat="1" ht="11.25" x14ac:dyDescent="0.2">
      <c r="A756" s="312">
        <v>743</v>
      </c>
      <c r="B756" s="365" t="s">
        <v>2472</v>
      </c>
      <c r="C756" s="376" t="s">
        <v>2419</v>
      </c>
      <c r="D756" s="365" t="s">
        <v>2420</v>
      </c>
      <c r="E756" s="400"/>
      <c r="F756" s="324" t="s">
        <v>27</v>
      </c>
      <c r="G756" s="397">
        <v>761069.49</v>
      </c>
      <c r="H756" s="401"/>
      <c r="I756" s="318"/>
      <c r="J756" s="146" t="s">
        <v>2477</v>
      </c>
      <c r="K756" s="182"/>
      <c r="L756" s="182"/>
      <c r="M756" s="140"/>
      <c r="N756" s="140"/>
      <c r="O756" s="155"/>
      <c r="P756" s="155"/>
      <c r="Q756" s="182"/>
      <c r="R756" s="182"/>
      <c r="S756" s="182"/>
      <c r="T756" s="140"/>
      <c r="U756" s="140"/>
      <c r="V756" s="140"/>
      <c r="W756" s="140"/>
      <c r="X756" s="140"/>
      <c r="Y756" s="140"/>
      <c r="Z756" s="140"/>
      <c r="AA756" s="140"/>
      <c r="AB756" s="140"/>
      <c r="AC756" s="140"/>
      <c r="AD756" s="140"/>
      <c r="AE756" s="140"/>
      <c r="AF756" s="140"/>
      <c r="AG756" s="140"/>
      <c r="AH756" s="140"/>
      <c r="AI756" s="140"/>
      <c r="AJ756" s="140"/>
      <c r="AK756" s="140"/>
      <c r="AL756" s="140"/>
      <c r="AM756" s="140"/>
      <c r="AN756" s="140"/>
      <c r="AO756" s="140"/>
      <c r="AP756" s="140"/>
      <c r="AQ756" s="140"/>
      <c r="AR756" s="140"/>
      <c r="AS756" s="140"/>
      <c r="AT756" s="140"/>
      <c r="AU756" s="140"/>
      <c r="AV756" s="140"/>
      <c r="AW756" s="140"/>
      <c r="AX756" s="140"/>
      <c r="AY756" s="140"/>
      <c r="AZ756" s="140"/>
      <c r="BA756" s="140"/>
      <c r="BB756" s="140"/>
      <c r="BC756" s="140"/>
      <c r="BD756" s="140"/>
      <c r="BE756" s="140"/>
      <c r="BF756" s="140"/>
      <c r="BG756" s="140"/>
      <c r="BH756" s="140"/>
      <c r="BI756" s="140"/>
      <c r="BJ756" s="140"/>
      <c r="BK756" s="140"/>
      <c r="BL756" s="140"/>
      <c r="BM756" s="140"/>
      <c r="BN756" s="140"/>
      <c r="BO756" s="140"/>
      <c r="BP756" s="140"/>
      <c r="BQ756" s="140"/>
      <c r="BR756" s="140"/>
      <c r="BS756" s="140"/>
      <c r="BT756" s="140"/>
      <c r="BU756" s="140"/>
      <c r="BV756" s="140"/>
      <c r="BW756" s="140"/>
      <c r="BX756" s="140"/>
      <c r="BY756" s="140"/>
      <c r="BZ756" s="140"/>
      <c r="CA756" s="140"/>
    </row>
    <row r="757" spans="1:79" s="492" customFormat="1" ht="11.25" x14ac:dyDescent="0.2">
      <c r="A757" s="312">
        <v>744</v>
      </c>
      <c r="B757" s="365" t="s">
        <v>2426</v>
      </c>
      <c r="C757" s="376" t="s">
        <v>1172</v>
      </c>
      <c r="D757" s="365" t="s">
        <v>2427</v>
      </c>
      <c r="E757" s="400"/>
      <c r="F757" s="324" t="s">
        <v>27</v>
      </c>
      <c r="G757" s="397">
        <v>86450.73</v>
      </c>
      <c r="H757" s="401"/>
      <c r="I757" s="318"/>
      <c r="J757" s="146" t="s">
        <v>2477</v>
      </c>
      <c r="K757" s="182"/>
      <c r="L757" s="182"/>
      <c r="M757" s="140"/>
      <c r="N757" s="140"/>
      <c r="O757" s="155"/>
      <c r="P757" s="155"/>
      <c r="Q757" s="182"/>
      <c r="R757" s="182"/>
      <c r="S757" s="182"/>
      <c r="T757" s="140"/>
      <c r="U757" s="140"/>
      <c r="V757" s="140"/>
      <c r="W757" s="140"/>
      <c r="X757" s="140"/>
      <c r="Y757" s="140"/>
      <c r="Z757" s="140"/>
      <c r="AA757" s="140"/>
      <c r="AB757" s="140"/>
      <c r="AC757" s="140"/>
      <c r="AD757" s="140"/>
      <c r="AE757" s="140"/>
      <c r="AF757" s="140"/>
      <c r="AG757" s="140"/>
      <c r="AH757" s="140"/>
      <c r="AI757" s="140"/>
      <c r="AJ757" s="140"/>
      <c r="AK757" s="140"/>
      <c r="AL757" s="140"/>
      <c r="AM757" s="140"/>
      <c r="AN757" s="140"/>
      <c r="AO757" s="140"/>
      <c r="AP757" s="140"/>
      <c r="AQ757" s="140"/>
      <c r="AR757" s="140"/>
      <c r="AS757" s="140"/>
      <c r="AT757" s="140"/>
      <c r="AU757" s="140"/>
      <c r="AV757" s="140"/>
      <c r="AW757" s="140"/>
      <c r="AX757" s="140"/>
      <c r="AY757" s="140"/>
      <c r="AZ757" s="140"/>
      <c r="BA757" s="140"/>
      <c r="BB757" s="140"/>
      <c r="BC757" s="140"/>
      <c r="BD757" s="140"/>
      <c r="BE757" s="140"/>
      <c r="BF757" s="140"/>
      <c r="BG757" s="140"/>
      <c r="BH757" s="140"/>
      <c r="BI757" s="140"/>
      <c r="BJ757" s="140"/>
      <c r="BK757" s="140"/>
      <c r="BL757" s="140"/>
      <c r="BM757" s="140"/>
      <c r="BN757" s="140"/>
      <c r="BO757" s="140"/>
      <c r="BP757" s="140"/>
      <c r="BQ757" s="140"/>
      <c r="BR757" s="140"/>
      <c r="BS757" s="140"/>
      <c r="BT757" s="140"/>
      <c r="BU757" s="140"/>
      <c r="BV757" s="140"/>
      <c r="BW757" s="140"/>
      <c r="BX757" s="140"/>
      <c r="BY757" s="140"/>
      <c r="BZ757" s="140"/>
      <c r="CA757" s="140"/>
    </row>
    <row r="758" spans="1:79" s="492" customFormat="1" ht="22.5" x14ac:dyDescent="0.2">
      <c r="A758" s="312">
        <v>745</v>
      </c>
      <c r="B758" s="365" t="s">
        <v>2384</v>
      </c>
      <c r="C758" s="376" t="s">
        <v>2383</v>
      </c>
      <c r="D758" s="371" t="s">
        <v>2385</v>
      </c>
      <c r="E758" s="400"/>
      <c r="F758" s="324" t="s">
        <v>27</v>
      </c>
      <c r="G758" s="397">
        <v>84339.03</v>
      </c>
      <c r="H758" s="401"/>
      <c r="I758" s="318"/>
      <c r="J758" s="146" t="s">
        <v>2477</v>
      </c>
      <c r="K758" s="182"/>
      <c r="L758" s="182"/>
      <c r="M758" s="140"/>
      <c r="N758" s="140"/>
      <c r="O758" s="155"/>
      <c r="P758" s="155"/>
      <c r="Q758" s="182"/>
      <c r="R758" s="182"/>
      <c r="S758" s="182"/>
      <c r="T758" s="140"/>
      <c r="U758" s="140"/>
      <c r="V758" s="140"/>
      <c r="W758" s="140"/>
      <c r="X758" s="140"/>
      <c r="Y758" s="140"/>
      <c r="Z758" s="140"/>
      <c r="AA758" s="140"/>
      <c r="AB758" s="140"/>
      <c r="AC758" s="140"/>
      <c r="AD758" s="140"/>
      <c r="AE758" s="140"/>
      <c r="AF758" s="140"/>
      <c r="AG758" s="140"/>
      <c r="AH758" s="140"/>
      <c r="AI758" s="140"/>
      <c r="AJ758" s="140"/>
      <c r="AK758" s="140"/>
      <c r="AL758" s="140"/>
      <c r="AM758" s="140"/>
      <c r="AN758" s="140"/>
      <c r="AO758" s="140"/>
      <c r="AP758" s="140"/>
      <c r="AQ758" s="140"/>
      <c r="AR758" s="140"/>
      <c r="AS758" s="140"/>
      <c r="AT758" s="140"/>
      <c r="AU758" s="140"/>
      <c r="AV758" s="140"/>
      <c r="AW758" s="140"/>
      <c r="AX758" s="140"/>
      <c r="AY758" s="140"/>
      <c r="AZ758" s="140"/>
      <c r="BA758" s="140"/>
      <c r="BB758" s="140"/>
      <c r="BC758" s="140"/>
      <c r="BD758" s="140"/>
      <c r="BE758" s="140"/>
      <c r="BF758" s="140"/>
      <c r="BG758" s="140"/>
      <c r="BH758" s="140"/>
      <c r="BI758" s="140"/>
      <c r="BJ758" s="140"/>
      <c r="BK758" s="140"/>
      <c r="BL758" s="140"/>
      <c r="BM758" s="140"/>
      <c r="BN758" s="140"/>
      <c r="BO758" s="140"/>
      <c r="BP758" s="140"/>
      <c r="BQ758" s="140"/>
      <c r="BR758" s="140"/>
      <c r="BS758" s="140"/>
      <c r="BT758" s="140"/>
      <c r="BU758" s="140"/>
      <c r="BV758" s="140"/>
      <c r="BW758" s="140"/>
      <c r="BX758" s="140"/>
      <c r="BY758" s="140"/>
      <c r="BZ758" s="140"/>
      <c r="CA758" s="140"/>
    </row>
    <row r="759" spans="1:79" s="492" customFormat="1" ht="22.5" x14ac:dyDescent="0.2">
      <c r="A759" s="312">
        <v>746</v>
      </c>
      <c r="B759" s="365" t="s">
        <v>2418</v>
      </c>
      <c r="C759" s="376" t="s">
        <v>2421</v>
      </c>
      <c r="D759" s="371" t="s">
        <v>2422</v>
      </c>
      <c r="E759" s="400"/>
      <c r="F759" s="324" t="s">
        <v>27</v>
      </c>
      <c r="G759" s="397">
        <v>363291.08</v>
      </c>
      <c r="H759" s="401"/>
      <c r="I759" s="318"/>
      <c r="J759" s="146" t="s">
        <v>2477</v>
      </c>
      <c r="K759" s="182"/>
      <c r="L759" s="182"/>
      <c r="M759" s="140"/>
      <c r="N759" s="140"/>
      <c r="O759" s="155"/>
      <c r="P759" s="155"/>
      <c r="Q759" s="182"/>
      <c r="R759" s="182"/>
      <c r="S759" s="182"/>
      <c r="T759" s="140"/>
      <c r="U759" s="140"/>
      <c r="V759" s="140"/>
      <c r="W759" s="140"/>
      <c r="X759" s="140"/>
      <c r="Y759" s="140"/>
      <c r="Z759" s="140"/>
      <c r="AA759" s="140"/>
      <c r="AB759" s="140"/>
      <c r="AC759" s="140"/>
      <c r="AD759" s="140"/>
      <c r="AE759" s="140"/>
      <c r="AF759" s="140"/>
      <c r="AG759" s="140"/>
      <c r="AH759" s="140"/>
      <c r="AI759" s="140"/>
      <c r="AJ759" s="140"/>
      <c r="AK759" s="140"/>
      <c r="AL759" s="140"/>
      <c r="AM759" s="140"/>
      <c r="AN759" s="140"/>
      <c r="AO759" s="140"/>
      <c r="AP759" s="140"/>
      <c r="AQ759" s="140"/>
      <c r="AR759" s="140"/>
      <c r="AS759" s="140"/>
      <c r="AT759" s="140"/>
      <c r="AU759" s="140"/>
      <c r="AV759" s="140"/>
      <c r="AW759" s="140"/>
      <c r="AX759" s="140"/>
      <c r="AY759" s="140"/>
      <c r="AZ759" s="140"/>
      <c r="BA759" s="140"/>
      <c r="BB759" s="140"/>
      <c r="BC759" s="140"/>
      <c r="BD759" s="140"/>
      <c r="BE759" s="140"/>
      <c r="BF759" s="140"/>
      <c r="BG759" s="140"/>
      <c r="BH759" s="140"/>
      <c r="BI759" s="140"/>
      <c r="BJ759" s="140"/>
      <c r="BK759" s="140"/>
      <c r="BL759" s="140"/>
      <c r="BM759" s="140"/>
      <c r="BN759" s="140"/>
      <c r="BO759" s="140"/>
      <c r="BP759" s="140"/>
      <c r="BQ759" s="140"/>
      <c r="BR759" s="140"/>
      <c r="BS759" s="140"/>
      <c r="BT759" s="140"/>
      <c r="BU759" s="140"/>
      <c r="BV759" s="140"/>
      <c r="BW759" s="140"/>
      <c r="BX759" s="140"/>
      <c r="BY759" s="140"/>
      <c r="BZ759" s="140"/>
      <c r="CA759" s="140"/>
    </row>
    <row r="760" spans="1:79" s="492" customFormat="1" ht="11.25" x14ac:dyDescent="0.2">
      <c r="A760" s="312">
        <v>747</v>
      </c>
      <c r="B760" s="365" t="s">
        <v>2440</v>
      </c>
      <c r="C760" s="376" t="s">
        <v>2439</v>
      </c>
      <c r="D760" s="371" t="s">
        <v>2441</v>
      </c>
      <c r="E760" s="400"/>
      <c r="F760" s="324" t="s">
        <v>27</v>
      </c>
      <c r="G760" s="397">
        <v>317581.62</v>
      </c>
      <c r="H760" s="401"/>
      <c r="I760" s="318"/>
      <c r="J760" s="146" t="s">
        <v>2477</v>
      </c>
      <c r="K760" s="182"/>
      <c r="L760" s="182"/>
      <c r="M760" s="140"/>
      <c r="N760" s="140"/>
      <c r="O760" s="156"/>
      <c r="P760" s="213"/>
      <c r="Q760" s="182"/>
      <c r="R760" s="182"/>
      <c r="S760" s="182"/>
      <c r="T760" s="140"/>
      <c r="U760" s="140"/>
      <c r="V760" s="140"/>
      <c r="W760" s="140"/>
      <c r="X760" s="140"/>
      <c r="Y760" s="140"/>
      <c r="Z760" s="140"/>
      <c r="AA760" s="140"/>
      <c r="AB760" s="140"/>
      <c r="AC760" s="140"/>
      <c r="AD760" s="140"/>
      <c r="AE760" s="140"/>
      <c r="AF760" s="140"/>
      <c r="AG760" s="140"/>
      <c r="AH760" s="140"/>
      <c r="AI760" s="140"/>
      <c r="AJ760" s="140"/>
      <c r="AK760" s="140"/>
      <c r="AL760" s="140"/>
      <c r="AM760" s="140"/>
      <c r="AN760" s="140"/>
      <c r="AO760" s="140"/>
      <c r="AP760" s="140"/>
      <c r="AQ760" s="140"/>
      <c r="AR760" s="140"/>
      <c r="AS760" s="140"/>
      <c r="AT760" s="140"/>
      <c r="AU760" s="140"/>
      <c r="AV760" s="140"/>
      <c r="AW760" s="140"/>
      <c r="AX760" s="140"/>
      <c r="AY760" s="140"/>
      <c r="AZ760" s="140"/>
      <c r="BA760" s="140"/>
      <c r="BB760" s="140"/>
      <c r="BC760" s="140"/>
      <c r="BD760" s="140"/>
      <c r="BE760" s="140"/>
      <c r="BF760" s="140"/>
      <c r="BG760" s="140"/>
      <c r="BH760" s="140"/>
      <c r="BI760" s="140"/>
      <c r="BJ760" s="140"/>
      <c r="BK760" s="140"/>
      <c r="BL760" s="140"/>
      <c r="BM760" s="140"/>
      <c r="BN760" s="140"/>
      <c r="BO760" s="140"/>
      <c r="BP760" s="140"/>
      <c r="BQ760" s="140"/>
      <c r="BR760" s="140"/>
      <c r="BS760" s="140"/>
      <c r="BT760" s="140"/>
      <c r="BU760" s="140"/>
      <c r="BV760" s="140"/>
      <c r="BW760" s="140"/>
      <c r="BX760" s="140"/>
      <c r="BY760" s="140"/>
      <c r="BZ760" s="140"/>
      <c r="CA760" s="140"/>
    </row>
    <row r="761" spans="1:79" s="492" customFormat="1" ht="11.25" x14ac:dyDescent="0.2">
      <c r="A761" s="312">
        <v>748</v>
      </c>
      <c r="B761" s="365" t="s">
        <v>2377</v>
      </c>
      <c r="C761" s="376" t="s">
        <v>2376</v>
      </c>
      <c r="D761" s="371" t="s">
        <v>2378</v>
      </c>
      <c r="E761" s="400"/>
      <c r="F761" s="324" t="s">
        <v>27</v>
      </c>
      <c r="G761" s="397">
        <v>1060024.4099999999</v>
      </c>
      <c r="H761" s="401"/>
      <c r="I761" s="318"/>
      <c r="J761" s="146" t="s">
        <v>2477</v>
      </c>
      <c r="K761" s="182"/>
      <c r="L761" s="182"/>
      <c r="M761" s="140"/>
      <c r="N761" s="140"/>
      <c r="O761" s="156"/>
      <c r="P761" s="213"/>
      <c r="Q761" s="182"/>
      <c r="R761" s="182"/>
      <c r="S761" s="182"/>
      <c r="T761" s="140"/>
      <c r="U761" s="140"/>
      <c r="V761" s="140"/>
      <c r="W761" s="140"/>
      <c r="X761" s="140"/>
      <c r="Y761" s="140"/>
      <c r="Z761" s="140"/>
      <c r="AA761" s="140"/>
      <c r="AB761" s="140"/>
      <c r="AC761" s="140"/>
      <c r="AD761" s="140"/>
      <c r="AE761" s="140"/>
      <c r="AF761" s="140"/>
      <c r="AG761" s="140"/>
      <c r="AH761" s="140"/>
      <c r="AI761" s="140"/>
      <c r="AJ761" s="140"/>
      <c r="AK761" s="140"/>
      <c r="AL761" s="140"/>
      <c r="AM761" s="140"/>
      <c r="AN761" s="140"/>
      <c r="AO761" s="140"/>
      <c r="AP761" s="140"/>
      <c r="AQ761" s="140"/>
      <c r="AR761" s="140"/>
      <c r="AS761" s="140"/>
      <c r="AT761" s="140"/>
      <c r="AU761" s="140"/>
      <c r="AV761" s="140"/>
      <c r="AW761" s="140"/>
      <c r="AX761" s="140"/>
      <c r="AY761" s="140"/>
      <c r="AZ761" s="140"/>
      <c r="BA761" s="140"/>
      <c r="BB761" s="140"/>
      <c r="BC761" s="140"/>
      <c r="BD761" s="140"/>
      <c r="BE761" s="140"/>
      <c r="BF761" s="140"/>
      <c r="BG761" s="140"/>
      <c r="BH761" s="140"/>
      <c r="BI761" s="140"/>
      <c r="BJ761" s="140"/>
      <c r="BK761" s="140"/>
      <c r="BL761" s="140"/>
      <c r="BM761" s="140"/>
      <c r="BN761" s="140"/>
      <c r="BO761" s="140"/>
      <c r="BP761" s="140"/>
      <c r="BQ761" s="140"/>
      <c r="BR761" s="140"/>
      <c r="BS761" s="140"/>
      <c r="BT761" s="140"/>
      <c r="BU761" s="140"/>
      <c r="BV761" s="140"/>
      <c r="BW761" s="140"/>
      <c r="BX761" s="140"/>
      <c r="BY761" s="140"/>
      <c r="BZ761" s="140"/>
      <c r="CA761" s="140"/>
    </row>
    <row r="762" spans="1:79" s="492" customFormat="1" ht="11.25" x14ac:dyDescent="0.2">
      <c r="A762" s="312">
        <v>749</v>
      </c>
      <c r="B762" s="365" t="s">
        <v>2449</v>
      </c>
      <c r="C762" s="376" t="s">
        <v>2448</v>
      </c>
      <c r="D762" s="371" t="s">
        <v>2450</v>
      </c>
      <c r="E762" s="400"/>
      <c r="F762" s="324" t="s">
        <v>27</v>
      </c>
      <c r="G762" s="397">
        <v>62211.27</v>
      </c>
      <c r="H762" s="401"/>
      <c r="I762" s="318"/>
      <c r="J762" s="146" t="s">
        <v>2477</v>
      </c>
      <c r="K762" s="182"/>
      <c r="L762" s="182"/>
      <c r="M762" s="140"/>
      <c r="N762" s="140"/>
      <c r="O762" s="155"/>
      <c r="P762" s="155"/>
      <c r="Q762" s="182"/>
      <c r="R762" s="182"/>
      <c r="S762" s="182"/>
      <c r="T762" s="140"/>
      <c r="U762" s="140"/>
      <c r="V762" s="140"/>
      <c r="W762" s="140"/>
      <c r="X762" s="140"/>
      <c r="Y762" s="140"/>
      <c r="Z762" s="140"/>
      <c r="AA762" s="140"/>
      <c r="AB762" s="140"/>
      <c r="AC762" s="140"/>
      <c r="AD762" s="140"/>
      <c r="AE762" s="140"/>
      <c r="AF762" s="140"/>
      <c r="AG762" s="140"/>
      <c r="AH762" s="140"/>
      <c r="AI762" s="140"/>
      <c r="AJ762" s="140"/>
      <c r="AK762" s="140"/>
      <c r="AL762" s="140"/>
      <c r="AM762" s="140"/>
      <c r="AN762" s="140"/>
      <c r="AO762" s="140"/>
      <c r="AP762" s="140"/>
      <c r="AQ762" s="140"/>
      <c r="AR762" s="140"/>
      <c r="AS762" s="140"/>
      <c r="AT762" s="140"/>
      <c r="AU762" s="140"/>
      <c r="AV762" s="140"/>
      <c r="AW762" s="140"/>
      <c r="AX762" s="140"/>
      <c r="AY762" s="140"/>
      <c r="AZ762" s="140"/>
      <c r="BA762" s="140"/>
      <c r="BB762" s="140"/>
      <c r="BC762" s="140"/>
      <c r="BD762" s="140"/>
      <c r="BE762" s="140"/>
      <c r="BF762" s="140"/>
      <c r="BG762" s="140"/>
      <c r="BH762" s="140"/>
      <c r="BI762" s="140"/>
      <c r="BJ762" s="140"/>
      <c r="BK762" s="140"/>
      <c r="BL762" s="140"/>
      <c r="BM762" s="140"/>
      <c r="BN762" s="140"/>
      <c r="BO762" s="140"/>
      <c r="BP762" s="140"/>
      <c r="BQ762" s="140"/>
      <c r="BR762" s="140"/>
      <c r="BS762" s="140"/>
      <c r="BT762" s="140"/>
      <c r="BU762" s="140"/>
      <c r="BV762" s="140"/>
      <c r="BW762" s="140"/>
      <c r="BX762" s="140"/>
      <c r="BY762" s="140"/>
      <c r="BZ762" s="140"/>
      <c r="CA762" s="140"/>
    </row>
    <row r="763" spans="1:79" s="492" customFormat="1" ht="11.25" x14ac:dyDescent="0.2">
      <c r="A763" s="312">
        <v>750</v>
      </c>
      <c r="B763" s="365" t="s">
        <v>2393</v>
      </c>
      <c r="C763" s="376" t="s">
        <v>2392</v>
      </c>
      <c r="D763" s="371" t="s">
        <v>2394</v>
      </c>
      <c r="E763" s="400"/>
      <c r="F763" s="324" t="s">
        <v>27</v>
      </c>
      <c r="G763" s="397">
        <v>456487.87</v>
      </c>
      <c r="H763" s="401"/>
      <c r="I763" s="318"/>
      <c r="J763" s="146" t="s">
        <v>2477</v>
      </c>
      <c r="K763" s="182"/>
      <c r="L763" s="182"/>
      <c r="M763" s="140"/>
      <c r="N763" s="140"/>
      <c r="O763" s="155"/>
      <c r="P763" s="155"/>
      <c r="Q763" s="182"/>
      <c r="R763" s="182"/>
      <c r="S763" s="182"/>
      <c r="T763" s="140"/>
      <c r="U763" s="140"/>
      <c r="V763" s="140"/>
      <c r="W763" s="140"/>
      <c r="X763" s="140"/>
      <c r="Y763" s="140"/>
      <c r="Z763" s="140"/>
      <c r="AA763" s="140"/>
      <c r="AB763" s="140"/>
      <c r="AC763" s="140"/>
      <c r="AD763" s="140"/>
      <c r="AE763" s="140"/>
      <c r="AF763" s="140"/>
      <c r="AG763" s="140"/>
      <c r="AH763" s="140"/>
      <c r="AI763" s="140"/>
      <c r="AJ763" s="140"/>
      <c r="AK763" s="140"/>
      <c r="AL763" s="140"/>
      <c r="AM763" s="140"/>
      <c r="AN763" s="140"/>
      <c r="AO763" s="140"/>
      <c r="AP763" s="140"/>
      <c r="AQ763" s="140"/>
      <c r="AR763" s="140"/>
      <c r="AS763" s="140"/>
      <c r="AT763" s="140"/>
      <c r="AU763" s="140"/>
      <c r="AV763" s="140"/>
      <c r="AW763" s="140"/>
      <c r="AX763" s="140"/>
      <c r="AY763" s="140"/>
      <c r="AZ763" s="140"/>
      <c r="BA763" s="140"/>
      <c r="BB763" s="140"/>
      <c r="BC763" s="140"/>
      <c r="BD763" s="140"/>
      <c r="BE763" s="140"/>
      <c r="BF763" s="140"/>
      <c r="BG763" s="140"/>
      <c r="BH763" s="140"/>
      <c r="BI763" s="140"/>
      <c r="BJ763" s="140"/>
      <c r="BK763" s="140"/>
      <c r="BL763" s="140"/>
      <c r="BM763" s="140"/>
      <c r="BN763" s="140"/>
      <c r="BO763" s="140"/>
      <c r="BP763" s="140"/>
      <c r="BQ763" s="140"/>
      <c r="BR763" s="140"/>
      <c r="BS763" s="140"/>
      <c r="BT763" s="140"/>
      <c r="BU763" s="140"/>
      <c r="BV763" s="140"/>
      <c r="BW763" s="140"/>
      <c r="BX763" s="140"/>
      <c r="BY763" s="140"/>
      <c r="BZ763" s="140"/>
      <c r="CA763" s="140"/>
    </row>
    <row r="764" spans="1:79" s="492" customFormat="1" ht="11.25" x14ac:dyDescent="0.2">
      <c r="A764" s="312">
        <v>751</v>
      </c>
      <c r="B764" s="365" t="s">
        <v>2407</v>
      </c>
      <c r="C764" s="376" t="s">
        <v>2405</v>
      </c>
      <c r="D764" s="371" t="s">
        <v>2406</v>
      </c>
      <c r="E764" s="400"/>
      <c r="F764" s="324" t="s">
        <v>27</v>
      </c>
      <c r="G764" s="397">
        <v>1495826.34</v>
      </c>
      <c r="H764" s="401"/>
      <c r="I764" s="318"/>
      <c r="J764" s="146" t="s">
        <v>2477</v>
      </c>
      <c r="K764" s="182"/>
      <c r="L764" s="182"/>
      <c r="M764" s="140"/>
      <c r="N764" s="140"/>
      <c r="O764" s="155"/>
      <c r="P764" s="155"/>
      <c r="Q764" s="182"/>
      <c r="R764" s="182"/>
      <c r="S764" s="182"/>
      <c r="T764" s="140"/>
      <c r="U764" s="140"/>
      <c r="V764" s="140"/>
      <c r="W764" s="140"/>
      <c r="X764" s="140"/>
      <c r="Y764" s="140"/>
      <c r="Z764" s="140"/>
      <c r="AA764" s="140"/>
      <c r="AB764" s="140"/>
      <c r="AC764" s="140"/>
      <c r="AD764" s="140"/>
      <c r="AE764" s="140"/>
      <c r="AF764" s="140"/>
      <c r="AG764" s="140"/>
      <c r="AH764" s="140"/>
      <c r="AI764" s="140"/>
      <c r="AJ764" s="140"/>
      <c r="AK764" s="140"/>
      <c r="AL764" s="140"/>
      <c r="AM764" s="140"/>
      <c r="AN764" s="140"/>
      <c r="AO764" s="140"/>
      <c r="AP764" s="140"/>
      <c r="AQ764" s="140"/>
      <c r="AR764" s="140"/>
      <c r="AS764" s="140"/>
      <c r="AT764" s="140"/>
      <c r="AU764" s="140"/>
      <c r="AV764" s="140"/>
      <c r="AW764" s="140"/>
      <c r="AX764" s="140"/>
      <c r="AY764" s="140"/>
      <c r="AZ764" s="140"/>
      <c r="BA764" s="140"/>
      <c r="BB764" s="140"/>
      <c r="BC764" s="140"/>
      <c r="BD764" s="140"/>
      <c r="BE764" s="140"/>
      <c r="BF764" s="140"/>
      <c r="BG764" s="140"/>
      <c r="BH764" s="140"/>
      <c r="BI764" s="140"/>
      <c r="BJ764" s="140"/>
      <c r="BK764" s="140"/>
      <c r="BL764" s="140"/>
      <c r="BM764" s="140"/>
      <c r="BN764" s="140"/>
      <c r="BO764" s="140"/>
      <c r="BP764" s="140"/>
      <c r="BQ764" s="140"/>
      <c r="BR764" s="140"/>
      <c r="BS764" s="140"/>
      <c r="BT764" s="140"/>
      <c r="BU764" s="140"/>
      <c r="BV764" s="140"/>
      <c r="BW764" s="140"/>
      <c r="BX764" s="140"/>
      <c r="BY764" s="140"/>
      <c r="BZ764" s="140"/>
      <c r="CA764" s="140"/>
    </row>
    <row r="765" spans="1:79" s="492" customFormat="1" ht="11.25" x14ac:dyDescent="0.2">
      <c r="A765" s="312">
        <v>752</v>
      </c>
      <c r="B765" s="365" t="s">
        <v>2371</v>
      </c>
      <c r="C765" s="376" t="s">
        <v>2370</v>
      </c>
      <c r="D765" s="371" t="s">
        <v>2372</v>
      </c>
      <c r="E765" s="400"/>
      <c r="F765" s="324" t="s">
        <v>27</v>
      </c>
      <c r="G765" s="397">
        <v>1015585.48</v>
      </c>
      <c r="H765" s="401"/>
      <c r="I765" s="318"/>
      <c r="J765" s="146" t="s">
        <v>2477</v>
      </c>
      <c r="K765" s="182"/>
      <c r="L765" s="182"/>
      <c r="M765" s="140"/>
      <c r="N765" s="140"/>
      <c r="O765" s="155"/>
      <c r="P765" s="155"/>
      <c r="Q765" s="182"/>
      <c r="R765" s="182"/>
      <c r="S765" s="182"/>
      <c r="T765" s="140"/>
      <c r="U765" s="140"/>
      <c r="V765" s="140"/>
      <c r="W765" s="140"/>
      <c r="X765" s="140"/>
      <c r="Y765" s="140"/>
      <c r="Z765" s="140"/>
      <c r="AA765" s="140"/>
      <c r="AB765" s="140"/>
      <c r="AC765" s="140"/>
      <c r="AD765" s="140"/>
      <c r="AE765" s="140"/>
      <c r="AF765" s="140"/>
      <c r="AG765" s="140"/>
      <c r="AH765" s="140"/>
      <c r="AI765" s="140"/>
      <c r="AJ765" s="140"/>
      <c r="AK765" s="140"/>
      <c r="AL765" s="140"/>
      <c r="AM765" s="140"/>
      <c r="AN765" s="140"/>
      <c r="AO765" s="140"/>
      <c r="AP765" s="140"/>
      <c r="AQ765" s="140"/>
      <c r="AR765" s="140"/>
      <c r="AS765" s="140"/>
      <c r="AT765" s="140"/>
      <c r="AU765" s="140"/>
      <c r="AV765" s="140"/>
      <c r="AW765" s="140"/>
      <c r="AX765" s="140"/>
      <c r="AY765" s="140"/>
      <c r="AZ765" s="140"/>
      <c r="BA765" s="140"/>
      <c r="BB765" s="140"/>
      <c r="BC765" s="140"/>
      <c r="BD765" s="140"/>
      <c r="BE765" s="140"/>
      <c r="BF765" s="140"/>
      <c r="BG765" s="140"/>
      <c r="BH765" s="140"/>
      <c r="BI765" s="140"/>
      <c r="BJ765" s="140"/>
      <c r="BK765" s="140"/>
      <c r="BL765" s="140"/>
      <c r="BM765" s="140"/>
      <c r="BN765" s="140"/>
      <c r="BO765" s="140"/>
      <c r="BP765" s="140"/>
      <c r="BQ765" s="140"/>
      <c r="BR765" s="140"/>
      <c r="BS765" s="140"/>
      <c r="BT765" s="140"/>
      <c r="BU765" s="140"/>
      <c r="BV765" s="140"/>
      <c r="BW765" s="140"/>
      <c r="BX765" s="140"/>
      <c r="BY765" s="140"/>
      <c r="BZ765" s="140"/>
      <c r="CA765" s="140"/>
    </row>
    <row r="766" spans="1:79" s="492" customFormat="1" ht="11.25" x14ac:dyDescent="0.2">
      <c r="A766" s="312">
        <v>753</v>
      </c>
      <c r="B766" s="365" t="s">
        <v>2429</v>
      </c>
      <c r="C766" s="376" t="s">
        <v>2428</v>
      </c>
      <c r="D766" s="371" t="s">
        <v>2430</v>
      </c>
      <c r="E766" s="400"/>
      <c r="F766" s="324" t="s">
        <v>27</v>
      </c>
      <c r="G766" s="397">
        <v>889240.73</v>
      </c>
      <c r="H766" s="401"/>
      <c r="I766" s="318"/>
      <c r="J766" s="146" t="s">
        <v>2477</v>
      </c>
      <c r="K766" s="182"/>
      <c r="L766" s="182"/>
      <c r="M766" s="140"/>
      <c r="N766" s="140"/>
      <c r="O766" s="155"/>
      <c r="P766" s="155"/>
      <c r="Q766" s="182"/>
      <c r="R766" s="182"/>
      <c r="S766" s="182"/>
      <c r="T766" s="140"/>
      <c r="U766" s="140"/>
      <c r="V766" s="140"/>
      <c r="W766" s="140"/>
      <c r="X766" s="140"/>
      <c r="Y766" s="140"/>
      <c r="Z766" s="140"/>
      <c r="AA766" s="140"/>
      <c r="AB766" s="140"/>
      <c r="AC766" s="140"/>
      <c r="AD766" s="140"/>
      <c r="AE766" s="140"/>
      <c r="AF766" s="140"/>
      <c r="AG766" s="140"/>
      <c r="AH766" s="140"/>
      <c r="AI766" s="140"/>
      <c r="AJ766" s="140"/>
      <c r="AK766" s="140"/>
      <c r="AL766" s="140"/>
      <c r="AM766" s="140"/>
      <c r="AN766" s="140"/>
      <c r="AO766" s="140"/>
      <c r="AP766" s="140"/>
      <c r="AQ766" s="140"/>
      <c r="AR766" s="140"/>
      <c r="AS766" s="140"/>
      <c r="AT766" s="140"/>
      <c r="AU766" s="140"/>
      <c r="AV766" s="140"/>
      <c r="AW766" s="140"/>
      <c r="AX766" s="140"/>
      <c r="AY766" s="140"/>
      <c r="AZ766" s="140"/>
      <c r="BA766" s="140"/>
      <c r="BB766" s="140"/>
      <c r="BC766" s="140"/>
      <c r="BD766" s="140"/>
      <c r="BE766" s="140"/>
      <c r="BF766" s="140"/>
      <c r="BG766" s="140"/>
      <c r="BH766" s="140"/>
      <c r="BI766" s="140"/>
      <c r="BJ766" s="140"/>
      <c r="BK766" s="140"/>
      <c r="BL766" s="140"/>
      <c r="BM766" s="140"/>
      <c r="BN766" s="140"/>
      <c r="BO766" s="140"/>
      <c r="BP766" s="140"/>
      <c r="BQ766" s="140"/>
      <c r="BR766" s="140"/>
      <c r="BS766" s="140"/>
      <c r="BT766" s="140"/>
      <c r="BU766" s="140"/>
      <c r="BV766" s="140"/>
      <c r="BW766" s="140"/>
      <c r="BX766" s="140"/>
      <c r="BY766" s="140"/>
      <c r="BZ766" s="140"/>
      <c r="CA766" s="140"/>
    </row>
    <row r="767" spans="1:79" s="492" customFormat="1" ht="11.25" x14ac:dyDescent="0.2">
      <c r="A767" s="312">
        <v>754</v>
      </c>
      <c r="B767" s="365" t="s">
        <v>2382</v>
      </c>
      <c r="C767" s="376" t="s">
        <v>1161</v>
      </c>
      <c r="D767" s="371" t="s">
        <v>1708</v>
      </c>
      <c r="E767" s="400"/>
      <c r="F767" s="324" t="s">
        <v>27</v>
      </c>
      <c r="G767" s="397">
        <v>64258.87</v>
      </c>
      <c r="H767" s="401"/>
      <c r="I767" s="318"/>
      <c r="J767" s="146" t="s">
        <v>2477</v>
      </c>
      <c r="K767" s="182"/>
      <c r="L767" s="182"/>
      <c r="M767" s="140"/>
      <c r="N767" s="140"/>
      <c r="O767" s="156"/>
      <c r="P767" s="213"/>
      <c r="Q767" s="182"/>
      <c r="R767" s="182"/>
      <c r="S767" s="182"/>
      <c r="T767" s="140"/>
      <c r="U767" s="140"/>
      <c r="V767" s="140"/>
      <c r="W767" s="140"/>
      <c r="X767" s="140"/>
      <c r="Y767" s="140"/>
      <c r="Z767" s="140"/>
      <c r="AA767" s="140"/>
      <c r="AB767" s="140"/>
      <c r="AC767" s="140"/>
      <c r="AD767" s="140"/>
      <c r="AE767" s="140"/>
      <c r="AF767" s="140"/>
      <c r="AG767" s="140"/>
      <c r="AH767" s="140"/>
      <c r="AI767" s="140"/>
      <c r="AJ767" s="140"/>
      <c r="AK767" s="140"/>
      <c r="AL767" s="140"/>
      <c r="AM767" s="140"/>
      <c r="AN767" s="140"/>
      <c r="AO767" s="140"/>
      <c r="AP767" s="140"/>
      <c r="AQ767" s="140"/>
      <c r="AR767" s="140"/>
      <c r="AS767" s="140"/>
      <c r="AT767" s="140"/>
      <c r="AU767" s="140"/>
      <c r="AV767" s="140"/>
      <c r="AW767" s="140"/>
      <c r="AX767" s="140"/>
      <c r="AY767" s="140"/>
      <c r="AZ767" s="140"/>
      <c r="BA767" s="140"/>
      <c r="BB767" s="140"/>
      <c r="BC767" s="140"/>
      <c r="BD767" s="140"/>
      <c r="BE767" s="140"/>
      <c r="BF767" s="140"/>
      <c r="BG767" s="140"/>
      <c r="BH767" s="140"/>
      <c r="BI767" s="140"/>
      <c r="BJ767" s="140"/>
      <c r="BK767" s="140"/>
      <c r="BL767" s="140"/>
      <c r="BM767" s="140"/>
      <c r="BN767" s="140"/>
      <c r="BO767" s="140"/>
      <c r="BP767" s="140"/>
      <c r="BQ767" s="140"/>
      <c r="BR767" s="140"/>
      <c r="BS767" s="140"/>
      <c r="BT767" s="140"/>
      <c r="BU767" s="140"/>
      <c r="BV767" s="140"/>
      <c r="BW767" s="140"/>
      <c r="BX767" s="140"/>
      <c r="BY767" s="140"/>
      <c r="BZ767" s="140"/>
      <c r="CA767" s="140"/>
    </row>
    <row r="768" spans="1:79" s="492" customFormat="1" ht="11.25" x14ac:dyDescent="0.2">
      <c r="A768" s="312">
        <v>755</v>
      </c>
      <c r="B768" s="365" t="s">
        <v>2443</v>
      </c>
      <c r="C768" s="376" t="s">
        <v>2442</v>
      </c>
      <c r="D768" s="371" t="s">
        <v>2444</v>
      </c>
      <c r="E768" s="400"/>
      <c r="F768" s="324" t="s">
        <v>27</v>
      </c>
      <c r="G768" s="397">
        <v>147114.93</v>
      </c>
      <c r="H768" s="401"/>
      <c r="I768" s="318"/>
      <c r="J768" s="146" t="s">
        <v>2477</v>
      </c>
      <c r="K768" s="182"/>
      <c r="L768" s="182"/>
      <c r="M768" s="140"/>
      <c r="N768" s="140"/>
      <c r="O768" s="156"/>
      <c r="P768" s="213"/>
      <c r="Q768" s="182"/>
      <c r="R768" s="182"/>
      <c r="S768" s="182"/>
      <c r="T768" s="140"/>
      <c r="U768" s="140"/>
      <c r="V768" s="140"/>
      <c r="W768" s="140"/>
      <c r="X768" s="140"/>
      <c r="Y768" s="140"/>
      <c r="Z768" s="140"/>
      <c r="AA768" s="140"/>
      <c r="AB768" s="140"/>
      <c r="AC768" s="140"/>
      <c r="AD768" s="140"/>
      <c r="AE768" s="140"/>
      <c r="AF768" s="140"/>
      <c r="AG768" s="140"/>
      <c r="AH768" s="140"/>
      <c r="AI768" s="140"/>
      <c r="AJ768" s="140"/>
      <c r="AK768" s="140"/>
      <c r="AL768" s="140"/>
      <c r="AM768" s="140"/>
      <c r="AN768" s="140"/>
      <c r="AO768" s="140"/>
      <c r="AP768" s="140"/>
      <c r="AQ768" s="140"/>
      <c r="AR768" s="140"/>
      <c r="AS768" s="140"/>
      <c r="AT768" s="140"/>
      <c r="AU768" s="140"/>
      <c r="AV768" s="140"/>
      <c r="AW768" s="140"/>
      <c r="AX768" s="140"/>
      <c r="AY768" s="140"/>
      <c r="AZ768" s="140"/>
      <c r="BA768" s="140"/>
      <c r="BB768" s="140"/>
      <c r="BC768" s="140"/>
      <c r="BD768" s="140"/>
      <c r="BE768" s="140"/>
      <c r="BF768" s="140"/>
      <c r="BG768" s="140"/>
      <c r="BH768" s="140"/>
      <c r="BI768" s="140"/>
      <c r="BJ768" s="140"/>
      <c r="BK768" s="140"/>
      <c r="BL768" s="140"/>
      <c r="BM768" s="140"/>
      <c r="BN768" s="140"/>
      <c r="BO768" s="140"/>
      <c r="BP768" s="140"/>
      <c r="BQ768" s="140"/>
      <c r="BR768" s="140"/>
      <c r="BS768" s="140"/>
      <c r="BT768" s="140"/>
      <c r="BU768" s="140"/>
      <c r="BV768" s="140"/>
      <c r="BW768" s="140"/>
      <c r="BX768" s="140"/>
      <c r="BY768" s="140"/>
      <c r="BZ768" s="140"/>
      <c r="CA768" s="140"/>
    </row>
    <row r="769" spans="1:79" s="492" customFormat="1" ht="11.25" x14ac:dyDescent="0.2">
      <c r="A769" s="312">
        <v>756</v>
      </c>
      <c r="B769" s="365" t="s">
        <v>2424</v>
      </c>
      <c r="C769" s="376" t="s">
        <v>2423</v>
      </c>
      <c r="D769" s="371" t="s">
        <v>2425</v>
      </c>
      <c r="E769" s="400"/>
      <c r="F769" s="324" t="s">
        <v>27</v>
      </c>
      <c r="G769" s="397">
        <v>176149.83</v>
      </c>
      <c r="H769" s="401"/>
      <c r="I769" s="318"/>
      <c r="J769" s="146" t="s">
        <v>2477</v>
      </c>
      <c r="K769" s="182"/>
      <c r="L769" s="182"/>
      <c r="M769" s="140"/>
      <c r="N769" s="140"/>
      <c r="O769" s="155"/>
      <c r="P769" s="155"/>
      <c r="Q769" s="182"/>
      <c r="R769" s="182"/>
      <c r="S769" s="182"/>
      <c r="T769" s="140"/>
      <c r="U769" s="140"/>
      <c r="V769" s="140"/>
      <c r="W769" s="140"/>
      <c r="X769" s="140"/>
      <c r="Y769" s="140"/>
      <c r="Z769" s="140"/>
      <c r="AA769" s="140"/>
      <c r="AB769" s="140"/>
      <c r="AC769" s="140"/>
      <c r="AD769" s="140"/>
      <c r="AE769" s="140"/>
      <c r="AF769" s="140"/>
      <c r="AG769" s="140"/>
      <c r="AH769" s="140"/>
      <c r="AI769" s="140"/>
      <c r="AJ769" s="140"/>
      <c r="AK769" s="140"/>
      <c r="AL769" s="140"/>
      <c r="AM769" s="140"/>
      <c r="AN769" s="140"/>
      <c r="AO769" s="140"/>
      <c r="AP769" s="140"/>
      <c r="AQ769" s="140"/>
      <c r="AR769" s="140"/>
      <c r="AS769" s="140"/>
      <c r="AT769" s="140"/>
      <c r="AU769" s="140"/>
      <c r="AV769" s="140"/>
      <c r="AW769" s="140"/>
      <c r="AX769" s="140"/>
      <c r="AY769" s="140"/>
      <c r="AZ769" s="140"/>
      <c r="BA769" s="140"/>
      <c r="BB769" s="140"/>
      <c r="BC769" s="140"/>
      <c r="BD769" s="140"/>
      <c r="BE769" s="140"/>
      <c r="BF769" s="140"/>
      <c r="BG769" s="140"/>
      <c r="BH769" s="140"/>
      <c r="BI769" s="140"/>
      <c r="BJ769" s="140"/>
      <c r="BK769" s="140"/>
      <c r="BL769" s="140"/>
      <c r="BM769" s="140"/>
      <c r="BN769" s="140"/>
      <c r="BO769" s="140"/>
      <c r="BP769" s="140"/>
      <c r="BQ769" s="140"/>
      <c r="BR769" s="140"/>
      <c r="BS769" s="140"/>
      <c r="BT769" s="140"/>
      <c r="BU769" s="140"/>
      <c r="BV769" s="140"/>
      <c r="BW769" s="140"/>
      <c r="BX769" s="140"/>
      <c r="BY769" s="140"/>
      <c r="BZ769" s="140"/>
      <c r="CA769" s="140"/>
    </row>
    <row r="770" spans="1:79" s="492" customFormat="1" ht="11.25" x14ac:dyDescent="0.2">
      <c r="A770" s="312">
        <v>757</v>
      </c>
      <c r="B770" s="365" t="s">
        <v>2464</v>
      </c>
      <c r="C770" s="376" t="s">
        <v>2465</v>
      </c>
      <c r="D770" s="371" t="s">
        <v>2466</v>
      </c>
      <c r="E770" s="400"/>
      <c r="F770" s="324" t="s">
        <v>27</v>
      </c>
      <c r="G770" s="397">
        <v>57606.69</v>
      </c>
      <c r="H770" s="401"/>
      <c r="I770" s="318"/>
      <c r="J770" s="146" t="s">
        <v>2477</v>
      </c>
      <c r="K770" s="182"/>
      <c r="L770" s="182"/>
      <c r="M770" s="140"/>
      <c r="N770" s="140"/>
      <c r="O770" s="155"/>
      <c r="P770" s="155"/>
      <c r="Q770" s="182"/>
      <c r="R770" s="182"/>
      <c r="S770" s="182"/>
      <c r="T770" s="140"/>
      <c r="U770" s="140"/>
      <c r="V770" s="140"/>
      <c r="W770" s="140"/>
      <c r="X770" s="140"/>
      <c r="Y770" s="140"/>
      <c r="Z770" s="140"/>
      <c r="AA770" s="140"/>
      <c r="AB770" s="140"/>
      <c r="AC770" s="140"/>
      <c r="AD770" s="140"/>
      <c r="AE770" s="140"/>
      <c r="AF770" s="140"/>
      <c r="AG770" s="140"/>
      <c r="AH770" s="140"/>
      <c r="AI770" s="140"/>
      <c r="AJ770" s="140"/>
      <c r="AK770" s="140"/>
      <c r="AL770" s="140"/>
      <c r="AM770" s="140"/>
      <c r="AN770" s="140"/>
      <c r="AO770" s="140"/>
      <c r="AP770" s="140"/>
      <c r="AQ770" s="140"/>
      <c r="AR770" s="140"/>
      <c r="AS770" s="140"/>
      <c r="AT770" s="140"/>
      <c r="AU770" s="140"/>
      <c r="AV770" s="140"/>
      <c r="AW770" s="140"/>
      <c r="AX770" s="140"/>
      <c r="AY770" s="140"/>
      <c r="AZ770" s="140"/>
      <c r="BA770" s="140"/>
      <c r="BB770" s="140"/>
      <c r="BC770" s="140"/>
      <c r="BD770" s="140"/>
      <c r="BE770" s="140"/>
      <c r="BF770" s="140"/>
      <c r="BG770" s="140"/>
      <c r="BH770" s="140"/>
      <c r="BI770" s="140"/>
      <c r="BJ770" s="140"/>
      <c r="BK770" s="140"/>
      <c r="BL770" s="140"/>
      <c r="BM770" s="140"/>
      <c r="BN770" s="140"/>
      <c r="BO770" s="140"/>
      <c r="BP770" s="140"/>
      <c r="BQ770" s="140"/>
      <c r="BR770" s="140"/>
      <c r="BS770" s="140"/>
      <c r="BT770" s="140"/>
      <c r="BU770" s="140"/>
      <c r="BV770" s="140"/>
      <c r="BW770" s="140"/>
      <c r="BX770" s="140"/>
      <c r="BY770" s="140"/>
      <c r="BZ770" s="140"/>
      <c r="CA770" s="140"/>
    </row>
    <row r="771" spans="1:79" s="492" customFormat="1" ht="11.25" x14ac:dyDescent="0.2">
      <c r="A771" s="312">
        <v>758</v>
      </c>
      <c r="B771" s="365" t="s">
        <v>2432</v>
      </c>
      <c r="C771" s="376" t="s">
        <v>2431</v>
      </c>
      <c r="D771" s="371" t="s">
        <v>1836</v>
      </c>
      <c r="E771" s="400"/>
      <c r="F771" s="324" t="s">
        <v>27</v>
      </c>
      <c r="G771" s="397">
        <v>554178.16</v>
      </c>
      <c r="H771" s="401"/>
      <c r="I771" s="318"/>
      <c r="J771" s="146" t="s">
        <v>2477</v>
      </c>
      <c r="K771" s="182"/>
      <c r="L771" s="182"/>
      <c r="M771" s="140"/>
      <c r="N771" s="140"/>
      <c r="O771" s="155"/>
      <c r="P771" s="155"/>
      <c r="Q771" s="182"/>
      <c r="R771" s="182"/>
      <c r="S771" s="182"/>
      <c r="T771" s="140"/>
      <c r="U771" s="140"/>
      <c r="V771" s="140"/>
      <c r="W771" s="140"/>
      <c r="X771" s="140"/>
      <c r="Y771" s="140"/>
      <c r="Z771" s="140"/>
      <c r="AA771" s="140"/>
      <c r="AB771" s="140"/>
      <c r="AC771" s="140"/>
      <c r="AD771" s="140"/>
      <c r="AE771" s="140"/>
      <c r="AF771" s="140"/>
      <c r="AG771" s="140"/>
      <c r="AH771" s="140"/>
      <c r="AI771" s="140"/>
      <c r="AJ771" s="140"/>
      <c r="AK771" s="140"/>
      <c r="AL771" s="140"/>
      <c r="AM771" s="140"/>
      <c r="AN771" s="140"/>
      <c r="AO771" s="140"/>
      <c r="AP771" s="140"/>
      <c r="AQ771" s="140"/>
      <c r="AR771" s="140"/>
      <c r="AS771" s="140"/>
      <c r="AT771" s="140"/>
      <c r="AU771" s="140"/>
      <c r="AV771" s="140"/>
      <c r="AW771" s="140"/>
      <c r="AX771" s="140"/>
      <c r="AY771" s="140"/>
      <c r="AZ771" s="140"/>
      <c r="BA771" s="140"/>
      <c r="BB771" s="140"/>
      <c r="BC771" s="140"/>
      <c r="BD771" s="140"/>
      <c r="BE771" s="140"/>
      <c r="BF771" s="140"/>
      <c r="BG771" s="140"/>
      <c r="BH771" s="140"/>
      <c r="BI771" s="140"/>
      <c r="BJ771" s="140"/>
      <c r="BK771" s="140"/>
      <c r="BL771" s="140"/>
      <c r="BM771" s="140"/>
      <c r="BN771" s="140"/>
      <c r="BO771" s="140"/>
      <c r="BP771" s="140"/>
      <c r="BQ771" s="140"/>
      <c r="BR771" s="140"/>
      <c r="BS771" s="140"/>
      <c r="BT771" s="140"/>
      <c r="BU771" s="140"/>
      <c r="BV771" s="140"/>
      <c r="BW771" s="140"/>
      <c r="BX771" s="140"/>
      <c r="BY771" s="140"/>
      <c r="BZ771" s="140"/>
      <c r="CA771" s="140"/>
    </row>
    <row r="772" spans="1:79" s="492" customFormat="1" ht="22.5" x14ac:dyDescent="0.2">
      <c r="A772" s="312">
        <v>759</v>
      </c>
      <c r="B772" s="365" t="s">
        <v>2446</v>
      </c>
      <c r="C772" s="376" t="s">
        <v>2445</v>
      </c>
      <c r="D772" s="383" t="s">
        <v>2447</v>
      </c>
      <c r="E772" s="400"/>
      <c r="F772" s="324" t="s">
        <v>27</v>
      </c>
      <c r="G772" s="397">
        <v>217542.68</v>
      </c>
      <c r="H772" s="401"/>
      <c r="I772" s="318"/>
      <c r="J772" s="146" t="s">
        <v>2477</v>
      </c>
      <c r="K772" s="182"/>
      <c r="L772" s="182"/>
      <c r="M772" s="140"/>
      <c r="N772" s="140"/>
      <c r="O772" s="156"/>
      <c r="P772" s="213"/>
      <c r="Q772" s="182"/>
      <c r="R772" s="182"/>
      <c r="S772" s="182"/>
      <c r="T772" s="140"/>
      <c r="U772" s="140"/>
      <c r="V772" s="140"/>
      <c r="W772" s="140"/>
      <c r="X772" s="140"/>
      <c r="Y772" s="140"/>
      <c r="Z772" s="140"/>
      <c r="AA772" s="140"/>
      <c r="AB772" s="140"/>
      <c r="AC772" s="140"/>
      <c r="AD772" s="140"/>
      <c r="AE772" s="140"/>
      <c r="AF772" s="140"/>
      <c r="AG772" s="140"/>
      <c r="AH772" s="140"/>
      <c r="AI772" s="140"/>
      <c r="AJ772" s="140"/>
      <c r="AK772" s="140"/>
      <c r="AL772" s="140"/>
      <c r="AM772" s="140"/>
      <c r="AN772" s="140"/>
      <c r="AO772" s="140"/>
      <c r="AP772" s="140"/>
      <c r="AQ772" s="140"/>
      <c r="AR772" s="140"/>
      <c r="AS772" s="140"/>
      <c r="AT772" s="140"/>
      <c r="AU772" s="140"/>
      <c r="AV772" s="140"/>
      <c r="AW772" s="140"/>
      <c r="AX772" s="140"/>
      <c r="AY772" s="140"/>
      <c r="AZ772" s="140"/>
      <c r="BA772" s="140"/>
      <c r="BB772" s="140"/>
      <c r="BC772" s="140"/>
      <c r="BD772" s="140"/>
      <c r="BE772" s="140"/>
      <c r="BF772" s="140"/>
      <c r="BG772" s="140"/>
      <c r="BH772" s="140"/>
      <c r="BI772" s="140"/>
      <c r="BJ772" s="140"/>
      <c r="BK772" s="140"/>
      <c r="BL772" s="140"/>
      <c r="BM772" s="140"/>
      <c r="BN772" s="140"/>
      <c r="BO772" s="140"/>
      <c r="BP772" s="140"/>
      <c r="BQ772" s="140"/>
      <c r="BR772" s="140"/>
      <c r="BS772" s="140"/>
      <c r="BT772" s="140"/>
      <c r="BU772" s="140"/>
      <c r="BV772" s="140"/>
      <c r="BW772" s="140"/>
      <c r="BX772" s="140"/>
      <c r="BY772" s="140"/>
      <c r="BZ772" s="140"/>
      <c r="CA772" s="140"/>
    </row>
    <row r="773" spans="1:79" s="492" customFormat="1" ht="11.25" x14ac:dyDescent="0.2">
      <c r="A773" s="312">
        <v>760</v>
      </c>
      <c r="B773" s="365" t="s">
        <v>2416</v>
      </c>
      <c r="C773" s="376" t="s">
        <v>2415</v>
      </c>
      <c r="D773" s="383" t="s">
        <v>2417</v>
      </c>
      <c r="E773" s="400"/>
      <c r="F773" s="324" t="s">
        <v>27</v>
      </c>
      <c r="G773" s="397">
        <v>1633886.88</v>
      </c>
      <c r="H773" s="401"/>
      <c r="I773" s="318"/>
      <c r="J773" s="146" t="s">
        <v>2477</v>
      </c>
      <c r="K773" s="182"/>
      <c r="L773" s="182"/>
      <c r="M773" s="140"/>
      <c r="N773" s="140"/>
      <c r="O773" s="155"/>
      <c r="P773" s="155"/>
      <c r="Q773" s="182"/>
      <c r="R773" s="182"/>
      <c r="S773" s="182"/>
      <c r="T773" s="140"/>
      <c r="U773" s="140"/>
      <c r="V773" s="140"/>
      <c r="W773" s="140"/>
      <c r="X773" s="140"/>
      <c r="Y773" s="140"/>
      <c r="Z773" s="140"/>
      <c r="AA773" s="140"/>
      <c r="AB773" s="140"/>
      <c r="AC773" s="140"/>
      <c r="AD773" s="140"/>
      <c r="AE773" s="140"/>
      <c r="AF773" s="140"/>
      <c r="AG773" s="140"/>
      <c r="AH773" s="140"/>
      <c r="AI773" s="140"/>
      <c r="AJ773" s="140"/>
      <c r="AK773" s="140"/>
      <c r="AL773" s="140"/>
      <c r="AM773" s="140"/>
      <c r="AN773" s="140"/>
      <c r="AO773" s="140"/>
      <c r="AP773" s="140"/>
      <c r="AQ773" s="140"/>
      <c r="AR773" s="140"/>
      <c r="AS773" s="140"/>
      <c r="AT773" s="140"/>
      <c r="AU773" s="140"/>
      <c r="AV773" s="140"/>
      <c r="AW773" s="140"/>
      <c r="AX773" s="140"/>
      <c r="AY773" s="140"/>
      <c r="AZ773" s="140"/>
      <c r="BA773" s="140"/>
      <c r="BB773" s="140"/>
      <c r="BC773" s="140"/>
      <c r="BD773" s="140"/>
      <c r="BE773" s="140"/>
      <c r="BF773" s="140"/>
      <c r="BG773" s="140"/>
      <c r="BH773" s="140"/>
      <c r="BI773" s="140"/>
      <c r="BJ773" s="140"/>
      <c r="BK773" s="140"/>
      <c r="BL773" s="140"/>
      <c r="BM773" s="140"/>
      <c r="BN773" s="140"/>
      <c r="BO773" s="140"/>
      <c r="BP773" s="140"/>
      <c r="BQ773" s="140"/>
      <c r="BR773" s="140"/>
      <c r="BS773" s="140"/>
      <c r="BT773" s="140"/>
      <c r="BU773" s="140"/>
      <c r="BV773" s="140"/>
      <c r="BW773" s="140"/>
      <c r="BX773" s="140"/>
      <c r="BY773" s="140"/>
      <c r="BZ773" s="140"/>
      <c r="CA773" s="140"/>
    </row>
    <row r="774" spans="1:79" s="492" customFormat="1" ht="11.25" x14ac:dyDescent="0.2">
      <c r="A774" s="312">
        <v>761</v>
      </c>
      <c r="B774" s="365" t="s">
        <v>2368</v>
      </c>
      <c r="C774" s="376" t="s">
        <v>2367</v>
      </c>
      <c r="D774" s="383" t="s">
        <v>2369</v>
      </c>
      <c r="E774" s="400"/>
      <c r="F774" s="324" t="s">
        <v>27</v>
      </c>
      <c r="G774" s="397">
        <v>56386.239999999998</v>
      </c>
      <c r="H774" s="401"/>
      <c r="I774" s="318"/>
      <c r="J774" s="146" t="s">
        <v>2477</v>
      </c>
      <c r="K774" s="182"/>
      <c r="L774" s="182"/>
      <c r="M774" s="140"/>
      <c r="N774" s="140"/>
      <c r="O774" s="155"/>
      <c r="P774" s="155"/>
      <c r="Q774" s="182"/>
      <c r="R774" s="182"/>
      <c r="S774" s="182"/>
      <c r="T774" s="140"/>
      <c r="U774" s="140"/>
      <c r="V774" s="140"/>
      <c r="W774" s="140"/>
      <c r="X774" s="140"/>
      <c r="Y774" s="140"/>
      <c r="Z774" s="140"/>
      <c r="AA774" s="140"/>
      <c r="AB774" s="140"/>
      <c r="AC774" s="140"/>
      <c r="AD774" s="140"/>
      <c r="AE774" s="140"/>
      <c r="AF774" s="140"/>
      <c r="AG774" s="140"/>
      <c r="AH774" s="140"/>
      <c r="AI774" s="140"/>
      <c r="AJ774" s="140"/>
      <c r="AK774" s="140"/>
      <c r="AL774" s="140"/>
      <c r="AM774" s="140"/>
      <c r="AN774" s="140"/>
      <c r="AO774" s="140"/>
      <c r="AP774" s="140"/>
      <c r="AQ774" s="140"/>
      <c r="AR774" s="140"/>
      <c r="AS774" s="140"/>
      <c r="AT774" s="140"/>
      <c r="AU774" s="140"/>
      <c r="AV774" s="140"/>
      <c r="AW774" s="140"/>
      <c r="AX774" s="140"/>
      <c r="AY774" s="140"/>
      <c r="AZ774" s="140"/>
      <c r="BA774" s="140"/>
      <c r="BB774" s="140"/>
      <c r="BC774" s="140"/>
      <c r="BD774" s="140"/>
      <c r="BE774" s="140"/>
      <c r="BF774" s="140"/>
      <c r="BG774" s="140"/>
      <c r="BH774" s="140"/>
      <c r="BI774" s="140"/>
      <c r="BJ774" s="140"/>
      <c r="BK774" s="140"/>
      <c r="BL774" s="140"/>
      <c r="BM774" s="140"/>
      <c r="BN774" s="140"/>
      <c r="BO774" s="140"/>
      <c r="BP774" s="140"/>
      <c r="BQ774" s="140"/>
      <c r="BR774" s="140"/>
      <c r="BS774" s="140"/>
      <c r="BT774" s="140"/>
      <c r="BU774" s="140"/>
      <c r="BV774" s="140"/>
      <c r="BW774" s="140"/>
      <c r="BX774" s="140"/>
      <c r="BY774" s="140"/>
      <c r="BZ774" s="140"/>
      <c r="CA774" s="140"/>
    </row>
    <row r="775" spans="1:79" s="492" customFormat="1" ht="22.5" x14ac:dyDescent="0.2">
      <c r="A775" s="312">
        <v>762</v>
      </c>
      <c r="B775" s="365" t="s">
        <v>2400</v>
      </c>
      <c r="C775" s="376" t="s">
        <v>2399</v>
      </c>
      <c r="D775" s="383" t="s">
        <v>2401</v>
      </c>
      <c r="E775" s="400"/>
      <c r="F775" s="324" t="s">
        <v>27</v>
      </c>
      <c r="G775" s="397">
        <v>161680.89000000001</v>
      </c>
      <c r="H775" s="401"/>
      <c r="I775" s="318"/>
      <c r="J775" s="146" t="s">
        <v>2477</v>
      </c>
      <c r="K775" s="182"/>
      <c r="L775" s="182"/>
      <c r="M775" s="140"/>
      <c r="N775" s="140"/>
      <c r="O775" s="155"/>
      <c r="P775" s="155"/>
      <c r="Q775" s="182"/>
      <c r="R775" s="182"/>
      <c r="S775" s="182"/>
      <c r="T775" s="140"/>
      <c r="U775" s="140"/>
      <c r="V775" s="140"/>
      <c r="W775" s="140"/>
      <c r="X775" s="140"/>
      <c r="Y775" s="140"/>
      <c r="Z775" s="140"/>
      <c r="AA775" s="140"/>
      <c r="AB775" s="140"/>
      <c r="AC775" s="140"/>
      <c r="AD775" s="140"/>
      <c r="AE775" s="140"/>
      <c r="AF775" s="140"/>
      <c r="AG775" s="140"/>
      <c r="AH775" s="140"/>
      <c r="AI775" s="140"/>
      <c r="AJ775" s="140"/>
      <c r="AK775" s="140"/>
      <c r="AL775" s="140"/>
      <c r="AM775" s="140"/>
      <c r="AN775" s="140"/>
      <c r="AO775" s="140"/>
      <c r="AP775" s="140"/>
      <c r="AQ775" s="140"/>
      <c r="AR775" s="140"/>
      <c r="AS775" s="140"/>
      <c r="AT775" s="140"/>
      <c r="AU775" s="140"/>
      <c r="AV775" s="140"/>
      <c r="AW775" s="140"/>
      <c r="AX775" s="140"/>
      <c r="AY775" s="140"/>
      <c r="AZ775" s="140"/>
      <c r="BA775" s="140"/>
      <c r="BB775" s="140"/>
      <c r="BC775" s="140"/>
      <c r="BD775" s="140"/>
      <c r="BE775" s="140"/>
      <c r="BF775" s="140"/>
      <c r="BG775" s="140"/>
      <c r="BH775" s="140"/>
      <c r="BI775" s="140"/>
      <c r="BJ775" s="140"/>
      <c r="BK775" s="140"/>
      <c r="BL775" s="140"/>
      <c r="BM775" s="140"/>
      <c r="BN775" s="140"/>
      <c r="BO775" s="140"/>
      <c r="BP775" s="140"/>
      <c r="BQ775" s="140"/>
      <c r="BR775" s="140"/>
      <c r="BS775" s="140"/>
      <c r="BT775" s="140"/>
      <c r="BU775" s="140"/>
      <c r="BV775" s="140"/>
      <c r="BW775" s="140"/>
      <c r="BX775" s="140"/>
      <c r="BY775" s="140"/>
      <c r="BZ775" s="140"/>
      <c r="CA775" s="140"/>
    </row>
    <row r="776" spans="1:79" s="492" customFormat="1" ht="33.75" x14ac:dyDescent="0.2">
      <c r="A776" s="312">
        <v>763</v>
      </c>
      <c r="B776" s="365"/>
      <c r="C776" s="376" t="s">
        <v>2553</v>
      </c>
      <c r="D776" s="402" t="s">
        <v>2554</v>
      </c>
      <c r="E776" s="400"/>
      <c r="F776" s="324" t="s">
        <v>239</v>
      </c>
      <c r="G776" s="403">
        <v>39965.949999999997</v>
      </c>
      <c r="H776" s="404" t="s">
        <v>2635</v>
      </c>
      <c r="I776" s="373">
        <v>3</v>
      </c>
      <c r="J776" s="146"/>
      <c r="K776" s="182"/>
      <c r="L776" s="182"/>
      <c r="M776" s="140"/>
      <c r="N776" s="140"/>
      <c r="O776" s="155"/>
      <c r="P776" s="155"/>
      <c r="Q776" s="182"/>
      <c r="R776" s="182"/>
      <c r="S776" s="182"/>
      <c r="T776" s="140"/>
      <c r="U776" s="140"/>
      <c r="V776" s="140"/>
      <c r="W776" s="140"/>
      <c r="X776" s="140"/>
      <c r="Y776" s="140"/>
      <c r="Z776" s="140"/>
      <c r="AA776" s="140"/>
      <c r="AB776" s="140"/>
      <c r="AC776" s="140"/>
      <c r="AD776" s="140"/>
      <c r="AE776" s="140"/>
      <c r="AF776" s="140"/>
      <c r="AG776" s="140"/>
      <c r="AH776" s="140"/>
      <c r="AI776" s="140"/>
      <c r="AJ776" s="140"/>
      <c r="AK776" s="140"/>
      <c r="AL776" s="140"/>
      <c r="AM776" s="140"/>
      <c r="AN776" s="140"/>
      <c r="AO776" s="140"/>
      <c r="AP776" s="140"/>
      <c r="AQ776" s="140"/>
      <c r="AR776" s="140"/>
      <c r="AS776" s="140"/>
      <c r="AT776" s="140"/>
      <c r="AU776" s="140"/>
      <c r="AV776" s="140"/>
      <c r="AW776" s="140"/>
      <c r="AX776" s="140"/>
      <c r="AY776" s="140"/>
      <c r="AZ776" s="140"/>
      <c r="BA776" s="140"/>
      <c r="BB776" s="140"/>
      <c r="BC776" s="140"/>
      <c r="BD776" s="140"/>
      <c r="BE776" s="140"/>
      <c r="BF776" s="140"/>
      <c r="BG776" s="140"/>
      <c r="BH776" s="140"/>
      <c r="BI776" s="140"/>
      <c r="BJ776" s="140"/>
      <c r="BK776" s="140"/>
      <c r="BL776" s="140"/>
      <c r="BM776" s="140"/>
      <c r="BN776" s="140"/>
      <c r="BO776" s="140"/>
      <c r="BP776" s="140"/>
      <c r="BQ776" s="140"/>
      <c r="BR776" s="140"/>
      <c r="BS776" s="140"/>
      <c r="BT776" s="140"/>
      <c r="BU776" s="140"/>
      <c r="BV776" s="140"/>
      <c r="BW776" s="140"/>
      <c r="BX776" s="140"/>
      <c r="BY776" s="140"/>
      <c r="BZ776" s="140"/>
      <c r="CA776" s="140"/>
    </row>
    <row r="777" spans="1:79" s="492" customFormat="1" ht="33.75" x14ac:dyDescent="0.2">
      <c r="A777" s="312">
        <v>764</v>
      </c>
      <c r="B777" s="365"/>
      <c r="C777" s="376" t="s">
        <v>2563</v>
      </c>
      <c r="D777" s="402" t="s">
        <v>2565</v>
      </c>
      <c r="E777" s="400"/>
      <c r="F777" s="324" t="s">
        <v>239</v>
      </c>
      <c r="G777" s="403">
        <v>51897.05</v>
      </c>
      <c r="H777" s="404" t="s">
        <v>2636</v>
      </c>
      <c r="I777" s="373">
        <v>3</v>
      </c>
      <c r="J777" s="146"/>
      <c r="K777" s="182"/>
      <c r="L777" s="182"/>
      <c r="M777" s="140"/>
      <c r="N777" s="140"/>
      <c r="O777" s="155"/>
      <c r="P777" s="155"/>
      <c r="Q777" s="182"/>
      <c r="R777" s="182"/>
      <c r="S777" s="182"/>
      <c r="T777" s="140"/>
      <c r="U777" s="140"/>
      <c r="V777" s="140"/>
      <c r="W777" s="140"/>
      <c r="X777" s="140"/>
      <c r="Y777" s="140"/>
      <c r="Z777" s="140"/>
      <c r="AA777" s="140"/>
      <c r="AB777" s="140"/>
      <c r="AC777" s="140"/>
      <c r="AD777" s="140"/>
      <c r="AE777" s="140"/>
      <c r="AF777" s="140"/>
      <c r="AG777" s="140"/>
      <c r="AH777" s="140"/>
      <c r="AI777" s="140"/>
      <c r="AJ777" s="140"/>
      <c r="AK777" s="140"/>
      <c r="AL777" s="140"/>
      <c r="AM777" s="140"/>
      <c r="AN777" s="140"/>
      <c r="AO777" s="140"/>
      <c r="AP777" s="140"/>
      <c r="AQ777" s="140"/>
      <c r="AR777" s="140"/>
      <c r="AS777" s="140"/>
      <c r="AT777" s="140"/>
      <c r="AU777" s="140"/>
      <c r="AV777" s="140"/>
      <c r="AW777" s="140"/>
      <c r="AX777" s="140"/>
      <c r="AY777" s="140"/>
      <c r="AZ777" s="140"/>
      <c r="BA777" s="140"/>
      <c r="BB777" s="140"/>
      <c r="BC777" s="140"/>
      <c r="BD777" s="140"/>
      <c r="BE777" s="140"/>
      <c r="BF777" s="140"/>
      <c r="BG777" s="140"/>
      <c r="BH777" s="140"/>
      <c r="BI777" s="140"/>
      <c r="BJ777" s="140"/>
      <c r="BK777" s="140"/>
      <c r="BL777" s="140"/>
      <c r="BM777" s="140"/>
      <c r="BN777" s="140"/>
      <c r="BO777" s="140"/>
      <c r="BP777" s="140"/>
      <c r="BQ777" s="140"/>
      <c r="BR777" s="140"/>
      <c r="BS777" s="140"/>
      <c r="BT777" s="140"/>
      <c r="BU777" s="140"/>
      <c r="BV777" s="140"/>
      <c r="BW777" s="140"/>
      <c r="BX777" s="140"/>
      <c r="BY777" s="140"/>
      <c r="BZ777" s="140"/>
      <c r="CA777" s="140"/>
    </row>
    <row r="778" spans="1:79" s="492" customFormat="1" ht="33.75" x14ac:dyDescent="0.2">
      <c r="A778" s="312">
        <v>765</v>
      </c>
      <c r="B778" s="365"/>
      <c r="C778" s="376" t="s">
        <v>2551</v>
      </c>
      <c r="D778" s="402" t="s">
        <v>2552</v>
      </c>
      <c r="E778" s="400"/>
      <c r="F778" s="324" t="s">
        <v>27</v>
      </c>
      <c r="G778" s="403">
        <v>88662.22</v>
      </c>
      <c r="H778" s="404" t="s">
        <v>2637</v>
      </c>
      <c r="I778" s="373">
        <v>3</v>
      </c>
      <c r="J778" s="146"/>
      <c r="K778" s="182"/>
      <c r="L778" s="182"/>
      <c r="M778" s="140"/>
      <c r="N778" s="140"/>
      <c r="O778" s="155"/>
      <c r="P778" s="155"/>
      <c r="Q778" s="182"/>
      <c r="R778" s="182"/>
      <c r="S778" s="182"/>
      <c r="T778" s="140"/>
      <c r="U778" s="140"/>
      <c r="V778" s="140"/>
      <c r="W778" s="140"/>
      <c r="X778" s="140"/>
      <c r="Y778" s="140"/>
      <c r="Z778" s="140"/>
      <c r="AA778" s="140"/>
      <c r="AB778" s="140"/>
      <c r="AC778" s="140"/>
      <c r="AD778" s="140"/>
      <c r="AE778" s="140"/>
      <c r="AF778" s="140"/>
      <c r="AG778" s="140"/>
      <c r="AH778" s="140"/>
      <c r="AI778" s="140"/>
      <c r="AJ778" s="140"/>
      <c r="AK778" s="140"/>
      <c r="AL778" s="140"/>
      <c r="AM778" s="140"/>
      <c r="AN778" s="140"/>
      <c r="AO778" s="140"/>
      <c r="AP778" s="140"/>
      <c r="AQ778" s="140"/>
      <c r="AR778" s="140"/>
      <c r="AS778" s="140"/>
      <c r="AT778" s="140"/>
      <c r="AU778" s="140"/>
      <c r="AV778" s="140"/>
      <c r="AW778" s="140"/>
      <c r="AX778" s="140"/>
      <c r="AY778" s="140"/>
      <c r="AZ778" s="140"/>
      <c r="BA778" s="140"/>
      <c r="BB778" s="140"/>
      <c r="BC778" s="140"/>
      <c r="BD778" s="140"/>
      <c r="BE778" s="140"/>
      <c r="BF778" s="140"/>
      <c r="BG778" s="140"/>
      <c r="BH778" s="140"/>
      <c r="BI778" s="140"/>
      <c r="BJ778" s="140"/>
      <c r="BK778" s="140"/>
      <c r="BL778" s="140"/>
      <c r="BM778" s="140"/>
      <c r="BN778" s="140"/>
      <c r="BO778" s="140"/>
      <c r="BP778" s="140"/>
      <c r="BQ778" s="140"/>
      <c r="BR778" s="140"/>
      <c r="BS778" s="140"/>
      <c r="BT778" s="140"/>
      <c r="BU778" s="140"/>
      <c r="BV778" s="140"/>
      <c r="BW778" s="140"/>
      <c r="BX778" s="140"/>
      <c r="BY778" s="140"/>
      <c r="BZ778" s="140"/>
      <c r="CA778" s="140"/>
    </row>
    <row r="779" spans="1:79" s="492" customFormat="1" ht="33.75" x14ac:dyDescent="0.2">
      <c r="A779" s="312">
        <v>766</v>
      </c>
      <c r="B779" s="365"/>
      <c r="C779" s="376" t="s">
        <v>2550</v>
      </c>
      <c r="D779" s="402" t="s">
        <v>1610</v>
      </c>
      <c r="E779" s="400"/>
      <c r="F779" s="324" t="s">
        <v>27</v>
      </c>
      <c r="G779" s="403">
        <v>1066784.03</v>
      </c>
      <c r="H779" s="404" t="s">
        <v>2638</v>
      </c>
      <c r="I779" s="373">
        <v>3</v>
      </c>
      <c r="J779" s="146"/>
      <c r="K779" s="182"/>
      <c r="L779" s="182"/>
      <c r="M779" s="140"/>
      <c r="N779" s="140"/>
      <c r="O779" s="155"/>
      <c r="P779" s="155"/>
      <c r="Q779" s="182"/>
      <c r="R779" s="182"/>
      <c r="S779" s="182"/>
      <c r="T779" s="140"/>
      <c r="U779" s="140"/>
      <c r="V779" s="140"/>
      <c r="W779" s="140"/>
      <c r="X779" s="140"/>
      <c r="Y779" s="140"/>
      <c r="Z779" s="140"/>
      <c r="AA779" s="140"/>
      <c r="AB779" s="140"/>
      <c r="AC779" s="140"/>
      <c r="AD779" s="140"/>
      <c r="AE779" s="140"/>
      <c r="AF779" s="140"/>
      <c r="AG779" s="140"/>
      <c r="AH779" s="140"/>
      <c r="AI779" s="140"/>
      <c r="AJ779" s="140"/>
      <c r="AK779" s="140"/>
      <c r="AL779" s="140"/>
      <c r="AM779" s="140"/>
      <c r="AN779" s="140"/>
      <c r="AO779" s="140"/>
      <c r="AP779" s="140"/>
      <c r="AQ779" s="140"/>
      <c r="AR779" s="140"/>
      <c r="AS779" s="140"/>
      <c r="AT779" s="140"/>
      <c r="AU779" s="140"/>
      <c r="AV779" s="140"/>
      <c r="AW779" s="140"/>
      <c r="AX779" s="140"/>
      <c r="AY779" s="140"/>
      <c r="AZ779" s="140"/>
      <c r="BA779" s="140"/>
      <c r="BB779" s="140"/>
      <c r="BC779" s="140"/>
      <c r="BD779" s="140"/>
      <c r="BE779" s="140"/>
      <c r="BF779" s="140"/>
      <c r="BG779" s="140"/>
      <c r="BH779" s="140"/>
      <c r="BI779" s="140"/>
      <c r="BJ779" s="140"/>
      <c r="BK779" s="140"/>
      <c r="BL779" s="140"/>
      <c r="BM779" s="140"/>
      <c r="BN779" s="140"/>
      <c r="BO779" s="140"/>
      <c r="BP779" s="140"/>
      <c r="BQ779" s="140"/>
      <c r="BR779" s="140"/>
      <c r="BS779" s="140"/>
      <c r="BT779" s="140"/>
      <c r="BU779" s="140"/>
      <c r="BV779" s="140"/>
      <c r="BW779" s="140"/>
      <c r="BX779" s="140"/>
      <c r="BY779" s="140"/>
      <c r="BZ779" s="140"/>
      <c r="CA779" s="140"/>
    </row>
    <row r="780" spans="1:79" s="492" customFormat="1" ht="56.25" x14ac:dyDescent="0.2">
      <c r="A780" s="312">
        <v>767</v>
      </c>
      <c r="B780" s="365"/>
      <c r="C780" s="376" t="s">
        <v>2189</v>
      </c>
      <c r="D780" s="402" t="s">
        <v>2510</v>
      </c>
      <c r="E780" s="400"/>
      <c r="F780" s="324" t="s">
        <v>27</v>
      </c>
      <c r="G780" s="403">
        <v>72412.649999999994</v>
      </c>
      <c r="H780" s="404" t="s">
        <v>2639</v>
      </c>
      <c r="I780" s="373">
        <v>5</v>
      </c>
      <c r="J780" s="146"/>
      <c r="K780" s="182"/>
      <c r="L780" s="182"/>
      <c r="M780" s="140"/>
      <c r="N780" s="140"/>
      <c r="O780" s="155"/>
      <c r="P780" s="155"/>
      <c r="Q780" s="182"/>
      <c r="R780" s="182"/>
      <c r="S780" s="182"/>
      <c r="T780" s="140"/>
      <c r="U780" s="140"/>
      <c r="V780" s="140"/>
      <c r="W780" s="140"/>
      <c r="X780" s="140"/>
      <c r="Y780" s="140"/>
      <c r="Z780" s="140"/>
      <c r="AA780" s="140"/>
      <c r="AB780" s="140"/>
      <c r="AC780" s="140"/>
      <c r="AD780" s="140"/>
      <c r="AE780" s="140"/>
      <c r="AF780" s="140"/>
      <c r="AG780" s="140"/>
      <c r="AH780" s="140"/>
      <c r="AI780" s="140"/>
      <c r="AJ780" s="140"/>
      <c r="AK780" s="140"/>
      <c r="AL780" s="140"/>
      <c r="AM780" s="140"/>
      <c r="AN780" s="140"/>
      <c r="AO780" s="140"/>
      <c r="AP780" s="140"/>
      <c r="AQ780" s="140"/>
      <c r="AR780" s="140"/>
      <c r="AS780" s="140"/>
      <c r="AT780" s="140"/>
      <c r="AU780" s="140"/>
      <c r="AV780" s="140"/>
      <c r="AW780" s="140"/>
      <c r="AX780" s="140"/>
      <c r="AY780" s="140"/>
      <c r="AZ780" s="140"/>
      <c r="BA780" s="140"/>
      <c r="BB780" s="140"/>
      <c r="BC780" s="140"/>
      <c r="BD780" s="140"/>
      <c r="BE780" s="140"/>
      <c r="BF780" s="140"/>
      <c r="BG780" s="140"/>
      <c r="BH780" s="140"/>
      <c r="BI780" s="140"/>
      <c r="BJ780" s="140"/>
      <c r="BK780" s="140"/>
      <c r="BL780" s="140"/>
      <c r="BM780" s="140"/>
      <c r="BN780" s="140"/>
      <c r="BO780" s="140"/>
      <c r="BP780" s="140"/>
      <c r="BQ780" s="140"/>
      <c r="BR780" s="140"/>
      <c r="BS780" s="140"/>
      <c r="BT780" s="140"/>
      <c r="BU780" s="140"/>
      <c r="BV780" s="140"/>
      <c r="BW780" s="140"/>
      <c r="BX780" s="140"/>
      <c r="BY780" s="140"/>
      <c r="BZ780" s="140"/>
      <c r="CA780" s="140"/>
    </row>
    <row r="781" spans="1:79" s="492" customFormat="1" ht="67.5" x14ac:dyDescent="0.2">
      <c r="A781" s="312">
        <v>768</v>
      </c>
      <c r="B781" s="365"/>
      <c r="C781" s="376" t="s">
        <v>2567</v>
      </c>
      <c r="D781" s="402" t="s">
        <v>2568</v>
      </c>
      <c r="E781" s="400"/>
      <c r="F781" s="324" t="s">
        <v>27</v>
      </c>
      <c r="G781" s="403">
        <v>97377.91</v>
      </c>
      <c r="H781" s="404" t="s">
        <v>2640</v>
      </c>
      <c r="I781" s="373">
        <v>6</v>
      </c>
      <c r="J781" s="146"/>
      <c r="K781" s="182"/>
      <c r="L781" s="182"/>
      <c r="M781" s="140"/>
      <c r="N781" s="140"/>
      <c r="O781" s="155"/>
      <c r="P781" s="155"/>
      <c r="Q781" s="182"/>
      <c r="R781" s="182"/>
      <c r="S781" s="182"/>
      <c r="T781" s="140"/>
      <c r="U781" s="140"/>
      <c r="V781" s="140"/>
      <c r="W781" s="140"/>
      <c r="X781" s="140"/>
      <c r="Y781" s="140"/>
      <c r="Z781" s="140"/>
      <c r="AA781" s="140"/>
      <c r="AB781" s="140"/>
      <c r="AC781" s="140"/>
      <c r="AD781" s="140"/>
      <c r="AE781" s="140"/>
      <c r="AF781" s="140"/>
      <c r="AG781" s="140"/>
      <c r="AH781" s="140"/>
      <c r="AI781" s="140"/>
      <c r="AJ781" s="140"/>
      <c r="AK781" s="140"/>
      <c r="AL781" s="140"/>
      <c r="AM781" s="140"/>
      <c r="AN781" s="140"/>
      <c r="AO781" s="140"/>
      <c r="AP781" s="140"/>
      <c r="AQ781" s="140"/>
      <c r="AR781" s="140"/>
      <c r="AS781" s="140"/>
      <c r="AT781" s="140"/>
      <c r="AU781" s="140"/>
      <c r="AV781" s="140"/>
      <c r="AW781" s="140"/>
      <c r="AX781" s="140"/>
      <c r="AY781" s="140"/>
      <c r="AZ781" s="140"/>
      <c r="BA781" s="140"/>
      <c r="BB781" s="140"/>
      <c r="BC781" s="140"/>
      <c r="BD781" s="140"/>
      <c r="BE781" s="140"/>
      <c r="BF781" s="140"/>
      <c r="BG781" s="140"/>
      <c r="BH781" s="140"/>
      <c r="BI781" s="140"/>
      <c r="BJ781" s="140"/>
      <c r="BK781" s="140"/>
      <c r="BL781" s="140"/>
      <c r="BM781" s="140"/>
      <c r="BN781" s="140"/>
      <c r="BO781" s="140"/>
      <c r="BP781" s="140"/>
      <c r="BQ781" s="140"/>
      <c r="BR781" s="140"/>
      <c r="BS781" s="140"/>
      <c r="BT781" s="140"/>
      <c r="BU781" s="140"/>
      <c r="BV781" s="140"/>
      <c r="BW781" s="140"/>
      <c r="BX781" s="140"/>
      <c r="BY781" s="140"/>
      <c r="BZ781" s="140"/>
      <c r="CA781" s="140"/>
    </row>
    <row r="782" spans="1:79" s="492" customFormat="1" ht="67.5" x14ac:dyDescent="0.2">
      <c r="A782" s="312">
        <v>769</v>
      </c>
      <c r="B782" s="365"/>
      <c r="C782" s="376" t="s">
        <v>2487</v>
      </c>
      <c r="D782" s="402" t="s">
        <v>2488</v>
      </c>
      <c r="E782" s="400"/>
      <c r="F782" s="324" t="s">
        <v>27</v>
      </c>
      <c r="G782" s="403">
        <v>542060.79</v>
      </c>
      <c r="H782" s="404" t="s">
        <v>2901</v>
      </c>
      <c r="I782" s="373">
        <v>3</v>
      </c>
      <c r="J782" s="236" t="s">
        <v>2902</v>
      </c>
      <c r="K782" s="182"/>
      <c r="L782" s="182"/>
      <c r="M782" s="140"/>
      <c r="N782" s="140"/>
      <c r="O782" s="155"/>
      <c r="P782" s="155"/>
      <c r="Q782" s="182"/>
      <c r="R782" s="182"/>
      <c r="S782" s="182"/>
      <c r="T782" s="140"/>
      <c r="U782" s="140"/>
      <c r="V782" s="140"/>
      <c r="W782" s="140"/>
      <c r="X782" s="140"/>
      <c r="Y782" s="140"/>
      <c r="Z782" s="140"/>
      <c r="AA782" s="140"/>
      <c r="AB782" s="140"/>
      <c r="AC782" s="140"/>
      <c r="AD782" s="140"/>
      <c r="AE782" s="140"/>
      <c r="AF782" s="140"/>
      <c r="AG782" s="140"/>
      <c r="AH782" s="140"/>
      <c r="AI782" s="140"/>
      <c r="AJ782" s="140"/>
      <c r="AK782" s="140"/>
      <c r="AL782" s="140"/>
      <c r="AM782" s="140"/>
      <c r="AN782" s="140"/>
      <c r="AO782" s="140"/>
      <c r="AP782" s="140"/>
      <c r="AQ782" s="140"/>
      <c r="AR782" s="140"/>
      <c r="AS782" s="140"/>
      <c r="AT782" s="140"/>
      <c r="AU782" s="140"/>
      <c r="AV782" s="140"/>
      <c r="AW782" s="140"/>
      <c r="AX782" s="140"/>
      <c r="AY782" s="140"/>
      <c r="AZ782" s="140"/>
      <c r="BA782" s="140"/>
      <c r="BB782" s="140"/>
      <c r="BC782" s="140"/>
      <c r="BD782" s="140"/>
      <c r="BE782" s="140"/>
      <c r="BF782" s="140"/>
      <c r="BG782" s="140"/>
      <c r="BH782" s="140"/>
      <c r="BI782" s="140"/>
      <c r="BJ782" s="140"/>
      <c r="BK782" s="140"/>
      <c r="BL782" s="140"/>
      <c r="BM782" s="140"/>
      <c r="BN782" s="140"/>
      <c r="BO782" s="140"/>
      <c r="BP782" s="140"/>
      <c r="BQ782" s="140"/>
      <c r="BR782" s="140"/>
      <c r="BS782" s="140"/>
      <c r="BT782" s="140"/>
      <c r="BU782" s="140"/>
      <c r="BV782" s="140"/>
      <c r="BW782" s="140"/>
      <c r="BX782" s="140"/>
      <c r="BY782" s="140"/>
      <c r="BZ782" s="140"/>
      <c r="CA782" s="140"/>
    </row>
    <row r="783" spans="1:79" s="492" customFormat="1" ht="56.25" x14ac:dyDescent="0.2">
      <c r="A783" s="312">
        <v>770</v>
      </c>
      <c r="B783" s="365" t="s">
        <v>2529</v>
      </c>
      <c r="C783" s="376" t="s">
        <v>2528</v>
      </c>
      <c r="D783" s="402" t="s">
        <v>2530</v>
      </c>
      <c r="E783" s="400"/>
      <c r="F783" s="324" t="s">
        <v>27</v>
      </c>
      <c r="G783" s="403">
        <f>23748.04+375786.72</f>
        <v>399534.75999999995</v>
      </c>
      <c r="H783" s="404" t="s">
        <v>2670</v>
      </c>
      <c r="I783" s="373">
        <v>6</v>
      </c>
      <c r="J783" s="264"/>
      <c r="K783" s="182"/>
      <c r="L783" s="182"/>
      <c r="M783" s="140"/>
      <c r="N783" s="140"/>
      <c r="O783" s="155"/>
      <c r="P783" s="155"/>
      <c r="Q783" s="182"/>
      <c r="R783" s="182"/>
      <c r="S783" s="182"/>
      <c r="T783" s="140"/>
      <c r="U783" s="140"/>
      <c r="V783" s="140"/>
      <c r="W783" s="140"/>
      <c r="X783" s="140"/>
      <c r="Y783" s="140"/>
      <c r="Z783" s="140"/>
      <c r="AA783" s="140"/>
      <c r="AB783" s="140"/>
      <c r="AC783" s="140"/>
      <c r="AD783" s="140"/>
      <c r="AE783" s="140"/>
      <c r="AF783" s="140"/>
      <c r="AG783" s="140"/>
      <c r="AH783" s="140"/>
      <c r="AI783" s="140"/>
      <c r="AJ783" s="140"/>
      <c r="AK783" s="140"/>
      <c r="AL783" s="140"/>
      <c r="AM783" s="140"/>
      <c r="AN783" s="140"/>
      <c r="AO783" s="140"/>
      <c r="AP783" s="140"/>
      <c r="AQ783" s="140"/>
      <c r="AR783" s="140"/>
      <c r="AS783" s="140"/>
      <c r="AT783" s="140"/>
      <c r="AU783" s="140"/>
      <c r="AV783" s="140"/>
      <c r="AW783" s="140"/>
      <c r="AX783" s="140"/>
      <c r="AY783" s="140"/>
      <c r="AZ783" s="140"/>
      <c r="BA783" s="140"/>
      <c r="BB783" s="140"/>
      <c r="BC783" s="140"/>
      <c r="BD783" s="140"/>
      <c r="BE783" s="140"/>
      <c r="BF783" s="140"/>
      <c r="BG783" s="140"/>
      <c r="BH783" s="140"/>
      <c r="BI783" s="140"/>
      <c r="BJ783" s="140"/>
      <c r="BK783" s="140"/>
      <c r="BL783" s="140"/>
      <c r="BM783" s="140"/>
      <c r="BN783" s="140"/>
      <c r="BO783" s="140"/>
      <c r="BP783" s="140"/>
      <c r="BQ783" s="140"/>
      <c r="BR783" s="140"/>
      <c r="BS783" s="140"/>
      <c r="BT783" s="140"/>
      <c r="BU783" s="140"/>
      <c r="BV783" s="140"/>
      <c r="BW783" s="140"/>
      <c r="BX783" s="140"/>
      <c r="BY783" s="140"/>
      <c r="BZ783" s="140"/>
      <c r="CA783" s="140"/>
    </row>
    <row r="784" spans="1:79" s="492" customFormat="1" ht="78.75" x14ac:dyDescent="0.2">
      <c r="A784" s="312">
        <v>771</v>
      </c>
      <c r="B784" s="365" t="s">
        <v>2524</v>
      </c>
      <c r="C784" s="376" t="s">
        <v>2523</v>
      </c>
      <c r="D784" s="402" t="s">
        <v>2525</v>
      </c>
      <c r="E784" s="400"/>
      <c r="F784" s="324" t="s">
        <v>27</v>
      </c>
      <c r="G784" s="403">
        <f>21013.22+161080.7+379351.9</f>
        <v>561445.82000000007</v>
      </c>
      <c r="H784" s="404" t="s">
        <v>2671</v>
      </c>
      <c r="I784" s="373">
        <v>7</v>
      </c>
      <c r="J784" s="264"/>
      <c r="K784" s="182"/>
      <c r="L784" s="182"/>
      <c r="M784" s="140"/>
      <c r="N784" s="140"/>
      <c r="O784" s="155"/>
      <c r="P784" s="155"/>
      <c r="Q784" s="182"/>
      <c r="R784" s="182"/>
      <c r="S784" s="182"/>
      <c r="T784" s="140"/>
      <c r="U784" s="140"/>
      <c r="V784" s="140"/>
      <c r="W784" s="140"/>
      <c r="X784" s="140"/>
      <c r="Y784" s="140"/>
      <c r="Z784" s="140"/>
      <c r="AA784" s="140"/>
      <c r="AB784" s="140"/>
      <c r="AC784" s="140"/>
      <c r="AD784" s="140"/>
      <c r="AE784" s="140"/>
      <c r="AF784" s="140"/>
      <c r="AG784" s="140"/>
      <c r="AH784" s="140"/>
      <c r="AI784" s="140"/>
      <c r="AJ784" s="140"/>
      <c r="AK784" s="140"/>
      <c r="AL784" s="140"/>
      <c r="AM784" s="140"/>
      <c r="AN784" s="140"/>
      <c r="AO784" s="140"/>
      <c r="AP784" s="140"/>
      <c r="AQ784" s="140"/>
      <c r="AR784" s="140"/>
      <c r="AS784" s="140"/>
      <c r="AT784" s="140"/>
      <c r="AU784" s="140"/>
      <c r="AV784" s="140"/>
      <c r="AW784" s="140"/>
      <c r="AX784" s="140"/>
      <c r="AY784" s="140"/>
      <c r="AZ784" s="140"/>
      <c r="BA784" s="140"/>
      <c r="BB784" s="140"/>
      <c r="BC784" s="140"/>
      <c r="BD784" s="140"/>
      <c r="BE784" s="140"/>
      <c r="BF784" s="140"/>
      <c r="BG784" s="140"/>
      <c r="BH784" s="140"/>
      <c r="BI784" s="140"/>
      <c r="BJ784" s="140"/>
      <c r="BK784" s="140"/>
      <c r="BL784" s="140"/>
      <c r="BM784" s="140"/>
      <c r="BN784" s="140"/>
      <c r="BO784" s="140"/>
      <c r="BP784" s="140"/>
      <c r="BQ784" s="140"/>
      <c r="BR784" s="140"/>
      <c r="BS784" s="140"/>
      <c r="BT784" s="140"/>
      <c r="BU784" s="140"/>
      <c r="BV784" s="140"/>
      <c r="BW784" s="140"/>
      <c r="BX784" s="140"/>
      <c r="BY784" s="140"/>
      <c r="BZ784" s="140"/>
      <c r="CA784" s="140"/>
    </row>
    <row r="785" spans="1:79" s="492" customFormat="1" ht="22.5" x14ac:dyDescent="0.2">
      <c r="A785" s="312">
        <v>772</v>
      </c>
      <c r="B785" s="365" t="s">
        <v>2537</v>
      </c>
      <c r="C785" s="376" t="s">
        <v>2536</v>
      </c>
      <c r="D785" s="402" t="s">
        <v>2538</v>
      </c>
      <c r="E785" s="400"/>
      <c r="F785" s="324" t="s">
        <v>27</v>
      </c>
      <c r="G785" s="403">
        <v>128031.7</v>
      </c>
      <c r="H785" s="404" t="s">
        <v>2672</v>
      </c>
      <c r="I785" s="373">
        <v>3</v>
      </c>
      <c r="J785" s="264"/>
      <c r="K785" s="182"/>
      <c r="L785" s="182"/>
      <c r="M785" s="140"/>
      <c r="N785" s="140"/>
      <c r="O785" s="155"/>
      <c r="P785" s="155"/>
      <c r="Q785" s="182"/>
      <c r="R785" s="182"/>
      <c r="S785" s="182"/>
      <c r="T785" s="140"/>
      <c r="U785" s="140"/>
      <c r="V785" s="140"/>
      <c r="W785" s="140"/>
      <c r="X785" s="140"/>
      <c r="Y785" s="140"/>
      <c r="Z785" s="140"/>
      <c r="AA785" s="140"/>
      <c r="AB785" s="140"/>
      <c r="AC785" s="140"/>
      <c r="AD785" s="140"/>
      <c r="AE785" s="140"/>
      <c r="AF785" s="140"/>
      <c r="AG785" s="140"/>
      <c r="AH785" s="140"/>
      <c r="AI785" s="140"/>
      <c r="AJ785" s="140"/>
      <c r="AK785" s="140"/>
      <c r="AL785" s="140"/>
      <c r="AM785" s="140"/>
      <c r="AN785" s="140"/>
      <c r="AO785" s="140"/>
      <c r="AP785" s="140"/>
      <c r="AQ785" s="140"/>
      <c r="AR785" s="140"/>
      <c r="AS785" s="140"/>
      <c r="AT785" s="140"/>
      <c r="AU785" s="140"/>
      <c r="AV785" s="140"/>
      <c r="AW785" s="140"/>
      <c r="AX785" s="140"/>
      <c r="AY785" s="140"/>
      <c r="AZ785" s="140"/>
      <c r="BA785" s="140"/>
      <c r="BB785" s="140"/>
      <c r="BC785" s="140"/>
      <c r="BD785" s="140"/>
      <c r="BE785" s="140"/>
      <c r="BF785" s="140"/>
      <c r="BG785" s="140"/>
      <c r="BH785" s="140"/>
      <c r="BI785" s="140"/>
      <c r="BJ785" s="140"/>
      <c r="BK785" s="140"/>
      <c r="BL785" s="140"/>
      <c r="BM785" s="140"/>
      <c r="BN785" s="140"/>
      <c r="BO785" s="140"/>
      <c r="BP785" s="140"/>
      <c r="BQ785" s="140"/>
      <c r="BR785" s="140"/>
      <c r="BS785" s="140"/>
      <c r="BT785" s="140"/>
      <c r="BU785" s="140"/>
      <c r="BV785" s="140"/>
      <c r="BW785" s="140"/>
      <c r="BX785" s="140"/>
      <c r="BY785" s="140"/>
      <c r="BZ785" s="140"/>
      <c r="CA785" s="140"/>
    </row>
    <row r="786" spans="1:79" s="492" customFormat="1" ht="45" x14ac:dyDescent="0.2">
      <c r="A786" s="312">
        <v>773</v>
      </c>
      <c r="B786" s="365" t="s">
        <v>2481</v>
      </c>
      <c r="C786" s="376" t="s">
        <v>2479</v>
      </c>
      <c r="D786" s="402" t="s">
        <v>2480</v>
      </c>
      <c r="E786" s="400"/>
      <c r="F786" s="324" t="s">
        <v>27</v>
      </c>
      <c r="G786" s="403">
        <v>632404.65</v>
      </c>
      <c r="H786" s="404" t="s">
        <v>2843</v>
      </c>
      <c r="I786" s="373">
        <v>6</v>
      </c>
      <c r="J786" s="264"/>
      <c r="K786" s="182"/>
      <c r="L786" s="182"/>
      <c r="M786" s="140"/>
      <c r="N786" s="140"/>
      <c r="O786" s="155"/>
      <c r="P786" s="155"/>
      <c r="Q786" s="182"/>
      <c r="R786" s="182"/>
      <c r="S786" s="182"/>
      <c r="T786" s="140"/>
      <c r="U786" s="140"/>
      <c r="V786" s="140"/>
      <c r="W786" s="140"/>
      <c r="X786" s="140"/>
      <c r="Y786" s="140"/>
      <c r="Z786" s="140"/>
      <c r="AA786" s="140"/>
      <c r="AB786" s="140"/>
      <c r="AC786" s="140"/>
      <c r="AD786" s="140"/>
      <c r="AE786" s="140"/>
      <c r="AF786" s="140"/>
      <c r="AG786" s="140"/>
      <c r="AH786" s="140"/>
      <c r="AI786" s="140"/>
      <c r="AJ786" s="140"/>
      <c r="AK786" s="140"/>
      <c r="AL786" s="140"/>
      <c r="AM786" s="140"/>
      <c r="AN786" s="140"/>
      <c r="AO786" s="140"/>
      <c r="AP786" s="140"/>
      <c r="AQ786" s="140"/>
      <c r="AR786" s="140"/>
      <c r="AS786" s="140"/>
      <c r="AT786" s="140"/>
      <c r="AU786" s="140"/>
      <c r="AV786" s="140"/>
      <c r="AW786" s="140"/>
      <c r="AX786" s="140"/>
      <c r="AY786" s="140"/>
      <c r="AZ786" s="140"/>
      <c r="BA786" s="140"/>
      <c r="BB786" s="140"/>
      <c r="BC786" s="140"/>
      <c r="BD786" s="140"/>
      <c r="BE786" s="140"/>
      <c r="BF786" s="140"/>
      <c r="BG786" s="140"/>
      <c r="BH786" s="140"/>
      <c r="BI786" s="140"/>
      <c r="BJ786" s="140"/>
      <c r="BK786" s="140"/>
      <c r="BL786" s="140"/>
      <c r="BM786" s="140"/>
      <c r="BN786" s="140"/>
      <c r="BO786" s="140"/>
      <c r="BP786" s="140"/>
      <c r="BQ786" s="140"/>
      <c r="BR786" s="140"/>
      <c r="BS786" s="140"/>
      <c r="BT786" s="140"/>
      <c r="BU786" s="140"/>
      <c r="BV786" s="140"/>
      <c r="BW786" s="140"/>
      <c r="BX786" s="140"/>
      <c r="BY786" s="140"/>
      <c r="BZ786" s="140"/>
      <c r="CA786" s="140"/>
    </row>
    <row r="787" spans="1:79" s="492" customFormat="1" ht="33.75" x14ac:dyDescent="0.2">
      <c r="A787" s="312">
        <v>774</v>
      </c>
      <c r="B787" s="365" t="s">
        <v>2543</v>
      </c>
      <c r="C787" s="376" t="s">
        <v>2545</v>
      </c>
      <c r="D787" s="402" t="s">
        <v>2546</v>
      </c>
      <c r="E787" s="400"/>
      <c r="F787" s="324" t="s">
        <v>27</v>
      </c>
      <c r="G787" s="403">
        <v>45624.07</v>
      </c>
      <c r="H787" s="404" t="s">
        <v>2673</v>
      </c>
      <c r="I787" s="373">
        <v>3</v>
      </c>
      <c r="J787" s="264"/>
      <c r="K787" s="182"/>
      <c r="L787" s="182"/>
      <c r="M787" s="140"/>
      <c r="N787" s="140"/>
      <c r="O787" s="155"/>
      <c r="P787" s="155"/>
      <c r="Q787" s="182"/>
      <c r="R787" s="182"/>
      <c r="S787" s="182"/>
      <c r="T787" s="140"/>
      <c r="U787" s="140"/>
      <c r="V787" s="140"/>
      <c r="W787" s="140"/>
      <c r="X787" s="140"/>
      <c r="Y787" s="140"/>
      <c r="Z787" s="140"/>
      <c r="AA787" s="140"/>
      <c r="AB787" s="140"/>
      <c r="AC787" s="140"/>
      <c r="AD787" s="140"/>
      <c r="AE787" s="140"/>
      <c r="AF787" s="140"/>
      <c r="AG787" s="140"/>
      <c r="AH787" s="140"/>
      <c r="AI787" s="140"/>
      <c r="AJ787" s="140"/>
      <c r="AK787" s="140"/>
      <c r="AL787" s="140"/>
      <c r="AM787" s="140"/>
      <c r="AN787" s="140"/>
      <c r="AO787" s="140"/>
      <c r="AP787" s="140"/>
      <c r="AQ787" s="140"/>
      <c r="AR787" s="140"/>
      <c r="AS787" s="140"/>
      <c r="AT787" s="140"/>
      <c r="AU787" s="140"/>
      <c r="AV787" s="140"/>
      <c r="AW787" s="140"/>
      <c r="AX787" s="140"/>
      <c r="AY787" s="140"/>
      <c r="AZ787" s="140"/>
      <c r="BA787" s="140"/>
      <c r="BB787" s="140"/>
      <c r="BC787" s="140"/>
      <c r="BD787" s="140"/>
      <c r="BE787" s="140"/>
      <c r="BF787" s="140"/>
      <c r="BG787" s="140"/>
      <c r="BH787" s="140"/>
      <c r="BI787" s="140"/>
      <c r="BJ787" s="140"/>
      <c r="BK787" s="140"/>
      <c r="BL787" s="140"/>
      <c r="BM787" s="140"/>
      <c r="BN787" s="140"/>
      <c r="BO787" s="140"/>
      <c r="BP787" s="140"/>
      <c r="BQ787" s="140"/>
      <c r="BR787" s="140"/>
      <c r="BS787" s="140"/>
      <c r="BT787" s="140"/>
      <c r="BU787" s="140"/>
      <c r="BV787" s="140"/>
      <c r="BW787" s="140"/>
      <c r="BX787" s="140"/>
      <c r="BY787" s="140"/>
      <c r="BZ787" s="140"/>
      <c r="CA787" s="140"/>
    </row>
    <row r="788" spans="1:79" s="492" customFormat="1" ht="33.75" x14ac:dyDescent="0.2">
      <c r="A788" s="312">
        <v>775</v>
      </c>
      <c r="B788" s="365" t="s">
        <v>2486</v>
      </c>
      <c r="C788" s="376" t="s">
        <v>2485</v>
      </c>
      <c r="D788" s="402" t="s">
        <v>2484</v>
      </c>
      <c r="E788" s="400"/>
      <c r="F788" s="324" t="s">
        <v>27</v>
      </c>
      <c r="G788" s="403">
        <v>356748.91</v>
      </c>
      <c r="H788" s="404" t="s">
        <v>2674</v>
      </c>
      <c r="I788" s="373">
        <v>3</v>
      </c>
      <c r="J788" s="264"/>
      <c r="K788" s="182"/>
      <c r="L788" s="182"/>
      <c r="M788" s="140"/>
      <c r="N788" s="140"/>
      <c r="O788" s="155"/>
      <c r="P788" s="155"/>
      <c r="Q788" s="182"/>
      <c r="R788" s="182"/>
      <c r="S788" s="182"/>
      <c r="T788" s="140"/>
      <c r="U788" s="140"/>
      <c r="V788" s="140"/>
      <c r="W788" s="140"/>
      <c r="X788" s="140"/>
      <c r="Y788" s="140"/>
      <c r="Z788" s="140"/>
      <c r="AA788" s="140"/>
      <c r="AB788" s="140"/>
      <c r="AC788" s="140"/>
      <c r="AD788" s="140"/>
      <c r="AE788" s="140"/>
      <c r="AF788" s="140"/>
      <c r="AG788" s="140"/>
      <c r="AH788" s="140"/>
      <c r="AI788" s="140"/>
      <c r="AJ788" s="140"/>
      <c r="AK788" s="140"/>
      <c r="AL788" s="140"/>
      <c r="AM788" s="140"/>
      <c r="AN788" s="140"/>
      <c r="AO788" s="140"/>
      <c r="AP788" s="140"/>
      <c r="AQ788" s="140"/>
      <c r="AR788" s="140"/>
      <c r="AS788" s="140"/>
      <c r="AT788" s="140"/>
      <c r="AU788" s="140"/>
      <c r="AV788" s="140"/>
      <c r="AW788" s="140"/>
      <c r="AX788" s="140"/>
      <c r="AY788" s="140"/>
      <c r="AZ788" s="140"/>
      <c r="BA788" s="140"/>
      <c r="BB788" s="140"/>
      <c r="BC788" s="140"/>
      <c r="BD788" s="140"/>
      <c r="BE788" s="140"/>
      <c r="BF788" s="140"/>
      <c r="BG788" s="140"/>
      <c r="BH788" s="140"/>
      <c r="BI788" s="140"/>
      <c r="BJ788" s="140"/>
      <c r="BK788" s="140"/>
      <c r="BL788" s="140"/>
      <c r="BM788" s="140"/>
      <c r="BN788" s="140"/>
      <c r="BO788" s="140"/>
      <c r="BP788" s="140"/>
      <c r="BQ788" s="140"/>
      <c r="BR788" s="140"/>
      <c r="BS788" s="140"/>
      <c r="BT788" s="140"/>
      <c r="BU788" s="140"/>
      <c r="BV788" s="140"/>
      <c r="BW788" s="140"/>
      <c r="BX788" s="140"/>
      <c r="BY788" s="140"/>
      <c r="BZ788" s="140"/>
      <c r="CA788" s="140"/>
    </row>
    <row r="789" spans="1:79" s="492" customFormat="1" ht="33.75" x14ac:dyDescent="0.2">
      <c r="A789" s="312">
        <v>776</v>
      </c>
      <c r="B789" s="365" t="s">
        <v>2513</v>
      </c>
      <c r="C789" s="376" t="s">
        <v>2511</v>
      </c>
      <c r="D789" s="402" t="s">
        <v>2512</v>
      </c>
      <c r="E789" s="400"/>
      <c r="F789" s="324" t="s">
        <v>27</v>
      </c>
      <c r="G789" s="403">
        <v>128089</v>
      </c>
      <c r="H789" s="404" t="s">
        <v>2844</v>
      </c>
      <c r="I789" s="373">
        <v>3</v>
      </c>
      <c r="J789" s="264"/>
      <c r="K789" s="182"/>
      <c r="L789" s="182"/>
      <c r="M789" s="140"/>
      <c r="N789" s="140"/>
      <c r="O789" s="155"/>
      <c r="P789" s="155"/>
      <c r="Q789" s="182"/>
      <c r="R789" s="182"/>
      <c r="S789" s="182"/>
      <c r="T789" s="140"/>
      <c r="U789" s="140"/>
      <c r="V789" s="140"/>
      <c r="W789" s="140"/>
      <c r="X789" s="140"/>
      <c r="Y789" s="140"/>
      <c r="Z789" s="140"/>
      <c r="AA789" s="140"/>
      <c r="AB789" s="140"/>
      <c r="AC789" s="140"/>
      <c r="AD789" s="140"/>
      <c r="AE789" s="140"/>
      <c r="AF789" s="140"/>
      <c r="AG789" s="140"/>
      <c r="AH789" s="140"/>
      <c r="AI789" s="140"/>
      <c r="AJ789" s="140"/>
      <c r="AK789" s="140"/>
      <c r="AL789" s="140"/>
      <c r="AM789" s="140"/>
      <c r="AN789" s="140"/>
      <c r="AO789" s="140"/>
      <c r="AP789" s="140"/>
      <c r="AQ789" s="140"/>
      <c r="AR789" s="140"/>
      <c r="AS789" s="140"/>
      <c r="AT789" s="140"/>
      <c r="AU789" s="140"/>
      <c r="AV789" s="140"/>
      <c r="AW789" s="140"/>
      <c r="AX789" s="140"/>
      <c r="AY789" s="140"/>
      <c r="AZ789" s="140"/>
      <c r="BA789" s="140"/>
      <c r="BB789" s="140"/>
      <c r="BC789" s="140"/>
      <c r="BD789" s="140"/>
      <c r="BE789" s="140"/>
      <c r="BF789" s="140"/>
      <c r="BG789" s="140"/>
      <c r="BH789" s="140"/>
      <c r="BI789" s="140"/>
      <c r="BJ789" s="140"/>
      <c r="BK789" s="140"/>
      <c r="BL789" s="140"/>
      <c r="BM789" s="140"/>
      <c r="BN789" s="140"/>
      <c r="BO789" s="140"/>
      <c r="BP789" s="140"/>
      <c r="BQ789" s="140"/>
      <c r="BR789" s="140"/>
      <c r="BS789" s="140"/>
      <c r="BT789" s="140"/>
      <c r="BU789" s="140"/>
      <c r="BV789" s="140"/>
      <c r="BW789" s="140"/>
      <c r="BX789" s="140"/>
      <c r="BY789" s="140"/>
      <c r="BZ789" s="140"/>
      <c r="CA789" s="140"/>
    </row>
    <row r="790" spans="1:79" s="492" customFormat="1" ht="22.5" x14ac:dyDescent="0.2">
      <c r="A790" s="312">
        <v>777</v>
      </c>
      <c r="B790" s="365" t="s">
        <v>2559</v>
      </c>
      <c r="C790" s="376" t="s">
        <v>2558</v>
      </c>
      <c r="D790" s="402" t="s">
        <v>1948</v>
      </c>
      <c r="E790" s="400"/>
      <c r="F790" s="324" t="s">
        <v>27</v>
      </c>
      <c r="G790" s="403">
        <v>282563.09000000003</v>
      </c>
      <c r="H790" s="404" t="s">
        <v>2675</v>
      </c>
      <c r="I790" s="373">
        <v>3</v>
      </c>
      <c r="J790" s="264"/>
      <c r="K790" s="182"/>
      <c r="L790" s="182"/>
      <c r="M790" s="140"/>
      <c r="N790" s="140"/>
      <c r="O790" s="155"/>
      <c r="P790" s="155"/>
      <c r="Q790" s="182"/>
      <c r="R790" s="182"/>
      <c r="S790" s="182"/>
      <c r="T790" s="140"/>
      <c r="U790" s="140"/>
      <c r="V790" s="140"/>
      <c r="W790" s="140"/>
      <c r="X790" s="140"/>
      <c r="Y790" s="140"/>
      <c r="Z790" s="140"/>
      <c r="AA790" s="140"/>
      <c r="AB790" s="140"/>
      <c r="AC790" s="140"/>
      <c r="AD790" s="140"/>
      <c r="AE790" s="140"/>
      <c r="AF790" s="140"/>
      <c r="AG790" s="140"/>
      <c r="AH790" s="140"/>
      <c r="AI790" s="140"/>
      <c r="AJ790" s="140"/>
      <c r="AK790" s="140"/>
      <c r="AL790" s="140"/>
      <c r="AM790" s="140"/>
      <c r="AN790" s="140"/>
      <c r="AO790" s="140"/>
      <c r="AP790" s="140"/>
      <c r="AQ790" s="140"/>
      <c r="AR790" s="140"/>
      <c r="AS790" s="140"/>
      <c r="AT790" s="140"/>
      <c r="AU790" s="140"/>
      <c r="AV790" s="140"/>
      <c r="AW790" s="140"/>
      <c r="AX790" s="140"/>
      <c r="AY790" s="140"/>
      <c r="AZ790" s="140"/>
      <c r="BA790" s="140"/>
      <c r="BB790" s="140"/>
      <c r="BC790" s="140"/>
      <c r="BD790" s="140"/>
      <c r="BE790" s="140"/>
      <c r="BF790" s="140"/>
      <c r="BG790" s="140"/>
      <c r="BH790" s="140"/>
      <c r="BI790" s="140"/>
      <c r="BJ790" s="140"/>
      <c r="BK790" s="140"/>
      <c r="BL790" s="140"/>
      <c r="BM790" s="140"/>
      <c r="BN790" s="140"/>
      <c r="BO790" s="140"/>
      <c r="BP790" s="140"/>
      <c r="BQ790" s="140"/>
      <c r="BR790" s="140"/>
      <c r="BS790" s="140"/>
      <c r="BT790" s="140"/>
      <c r="BU790" s="140"/>
      <c r="BV790" s="140"/>
      <c r="BW790" s="140"/>
      <c r="BX790" s="140"/>
      <c r="BY790" s="140"/>
      <c r="BZ790" s="140"/>
      <c r="CA790" s="140"/>
    </row>
    <row r="791" spans="1:79" s="492" customFormat="1" ht="33.75" x14ac:dyDescent="0.2">
      <c r="A791" s="312">
        <v>778</v>
      </c>
      <c r="B791" s="365" t="s">
        <v>2549</v>
      </c>
      <c r="C791" s="376" t="s">
        <v>2547</v>
      </c>
      <c r="D791" s="402" t="s">
        <v>2548</v>
      </c>
      <c r="E791" s="400"/>
      <c r="F791" s="324" t="s">
        <v>27</v>
      </c>
      <c r="G791" s="403">
        <v>451802.11</v>
      </c>
      <c r="H791" s="404" t="s">
        <v>2676</v>
      </c>
      <c r="I791" s="373">
        <v>5</v>
      </c>
      <c r="J791" s="264"/>
      <c r="K791" s="182"/>
      <c r="L791" s="182"/>
      <c r="M791" s="140"/>
      <c r="N791" s="140"/>
      <c r="O791" s="155"/>
      <c r="P791" s="155"/>
      <c r="Q791" s="182"/>
      <c r="R791" s="182"/>
      <c r="S791" s="182"/>
      <c r="T791" s="140"/>
      <c r="U791" s="140"/>
      <c r="V791" s="140"/>
      <c r="W791" s="140"/>
      <c r="X791" s="140"/>
      <c r="Y791" s="140"/>
      <c r="Z791" s="140"/>
      <c r="AA791" s="140"/>
      <c r="AB791" s="140"/>
      <c r="AC791" s="140"/>
      <c r="AD791" s="140"/>
      <c r="AE791" s="140"/>
      <c r="AF791" s="140"/>
      <c r="AG791" s="140"/>
      <c r="AH791" s="140"/>
      <c r="AI791" s="140"/>
      <c r="AJ791" s="140"/>
      <c r="AK791" s="140"/>
      <c r="AL791" s="140"/>
      <c r="AM791" s="140"/>
      <c r="AN791" s="140"/>
      <c r="AO791" s="140"/>
      <c r="AP791" s="140"/>
      <c r="AQ791" s="140"/>
      <c r="AR791" s="140"/>
      <c r="AS791" s="140"/>
      <c r="AT791" s="140"/>
      <c r="AU791" s="140"/>
      <c r="AV791" s="140"/>
      <c r="AW791" s="140"/>
      <c r="AX791" s="140"/>
      <c r="AY791" s="140"/>
      <c r="AZ791" s="140"/>
      <c r="BA791" s="140"/>
      <c r="BB791" s="140"/>
      <c r="BC791" s="140"/>
      <c r="BD791" s="140"/>
      <c r="BE791" s="140"/>
      <c r="BF791" s="140"/>
      <c r="BG791" s="140"/>
      <c r="BH791" s="140"/>
      <c r="BI791" s="140"/>
      <c r="BJ791" s="140"/>
      <c r="BK791" s="140"/>
      <c r="BL791" s="140"/>
      <c r="BM791" s="140"/>
      <c r="BN791" s="140"/>
      <c r="BO791" s="140"/>
      <c r="BP791" s="140"/>
      <c r="BQ791" s="140"/>
      <c r="BR791" s="140"/>
      <c r="BS791" s="140"/>
      <c r="BT791" s="140"/>
      <c r="BU791" s="140"/>
      <c r="BV791" s="140"/>
      <c r="BW791" s="140"/>
      <c r="BX791" s="140"/>
      <c r="BY791" s="140"/>
      <c r="BZ791" s="140"/>
      <c r="CA791" s="140"/>
    </row>
    <row r="792" spans="1:79" s="492" customFormat="1" ht="45" x14ac:dyDescent="0.2">
      <c r="A792" s="312">
        <v>779</v>
      </c>
      <c r="B792" s="365" t="s">
        <v>2561</v>
      </c>
      <c r="C792" s="376" t="s">
        <v>1027</v>
      </c>
      <c r="D792" s="402" t="s">
        <v>2562</v>
      </c>
      <c r="E792" s="400"/>
      <c r="F792" s="324" t="s">
        <v>27</v>
      </c>
      <c r="G792" s="403">
        <f>361044.13+22304.9</f>
        <v>383349.03</v>
      </c>
      <c r="H792" s="404" t="s">
        <v>2845</v>
      </c>
      <c r="I792" s="373">
        <v>5</v>
      </c>
      <c r="J792" s="264"/>
      <c r="K792" s="182"/>
      <c r="L792" s="182"/>
      <c r="M792" s="140"/>
      <c r="N792" s="140"/>
      <c r="O792" s="155"/>
      <c r="P792" s="155"/>
      <c r="Q792" s="182"/>
      <c r="R792" s="182"/>
      <c r="S792" s="182"/>
      <c r="T792" s="140"/>
      <c r="U792" s="140"/>
      <c r="V792" s="140"/>
      <c r="W792" s="140"/>
      <c r="X792" s="140"/>
      <c r="Y792" s="140"/>
      <c r="Z792" s="140"/>
      <c r="AA792" s="140"/>
      <c r="AB792" s="140"/>
      <c r="AC792" s="140"/>
      <c r="AD792" s="140"/>
      <c r="AE792" s="140"/>
      <c r="AF792" s="140"/>
      <c r="AG792" s="140"/>
      <c r="AH792" s="140"/>
      <c r="AI792" s="140"/>
      <c r="AJ792" s="140"/>
      <c r="AK792" s="140"/>
      <c r="AL792" s="140"/>
      <c r="AM792" s="140"/>
      <c r="AN792" s="140"/>
      <c r="AO792" s="140"/>
      <c r="AP792" s="140"/>
      <c r="AQ792" s="140"/>
      <c r="AR792" s="140"/>
      <c r="AS792" s="140"/>
      <c r="AT792" s="140"/>
      <c r="AU792" s="140"/>
      <c r="AV792" s="140"/>
      <c r="AW792" s="140"/>
      <c r="AX792" s="140"/>
      <c r="AY792" s="140"/>
      <c r="AZ792" s="140"/>
      <c r="BA792" s="140"/>
      <c r="BB792" s="140"/>
      <c r="BC792" s="140"/>
      <c r="BD792" s="140"/>
      <c r="BE792" s="140"/>
      <c r="BF792" s="140"/>
      <c r="BG792" s="140"/>
      <c r="BH792" s="140"/>
      <c r="BI792" s="140"/>
      <c r="BJ792" s="140"/>
      <c r="BK792" s="140"/>
      <c r="BL792" s="140"/>
      <c r="BM792" s="140"/>
      <c r="BN792" s="140"/>
      <c r="BO792" s="140"/>
      <c r="BP792" s="140"/>
      <c r="BQ792" s="140"/>
      <c r="BR792" s="140"/>
      <c r="BS792" s="140"/>
      <c r="BT792" s="140"/>
      <c r="BU792" s="140"/>
      <c r="BV792" s="140"/>
      <c r="BW792" s="140"/>
      <c r="BX792" s="140"/>
      <c r="BY792" s="140"/>
      <c r="BZ792" s="140"/>
      <c r="CA792" s="140"/>
    </row>
    <row r="793" spans="1:79" s="492" customFormat="1" ht="33.75" x14ac:dyDescent="0.2">
      <c r="A793" s="312">
        <v>780</v>
      </c>
      <c r="B793" s="365" t="s">
        <v>2527</v>
      </c>
      <c r="C793" s="376" t="s">
        <v>2526</v>
      </c>
      <c r="D793" s="402" t="s">
        <v>2664</v>
      </c>
      <c r="E793" s="400"/>
      <c r="F793" s="324" t="s">
        <v>27</v>
      </c>
      <c r="G793" s="403">
        <v>491946.63</v>
      </c>
      <c r="H793" s="404" t="s">
        <v>2846</v>
      </c>
      <c r="I793" s="373">
        <v>4</v>
      </c>
      <c r="J793" s="264"/>
      <c r="K793" s="182"/>
      <c r="L793" s="182"/>
      <c r="M793" s="140"/>
      <c r="N793" s="140"/>
      <c r="O793" s="155"/>
      <c r="P793" s="155"/>
      <c r="Q793" s="182"/>
      <c r="R793" s="182"/>
      <c r="S793" s="182"/>
      <c r="T793" s="140"/>
      <c r="U793" s="140"/>
      <c r="V793" s="140"/>
      <c r="W793" s="140"/>
      <c r="X793" s="140"/>
      <c r="Y793" s="140"/>
      <c r="Z793" s="140"/>
      <c r="AA793" s="140"/>
      <c r="AB793" s="140"/>
      <c r="AC793" s="140"/>
      <c r="AD793" s="140"/>
      <c r="AE793" s="140"/>
      <c r="AF793" s="140"/>
      <c r="AG793" s="140"/>
      <c r="AH793" s="140"/>
      <c r="AI793" s="140"/>
      <c r="AJ793" s="140"/>
      <c r="AK793" s="140"/>
      <c r="AL793" s="140"/>
      <c r="AM793" s="140"/>
      <c r="AN793" s="140"/>
      <c r="AO793" s="140"/>
      <c r="AP793" s="140"/>
      <c r="AQ793" s="140"/>
      <c r="AR793" s="140"/>
      <c r="AS793" s="140"/>
      <c r="AT793" s="140"/>
      <c r="AU793" s="140"/>
      <c r="AV793" s="140"/>
      <c r="AW793" s="140"/>
      <c r="AX793" s="140"/>
      <c r="AY793" s="140"/>
      <c r="AZ793" s="140"/>
      <c r="BA793" s="140"/>
      <c r="BB793" s="140"/>
      <c r="BC793" s="140"/>
      <c r="BD793" s="140"/>
      <c r="BE793" s="140"/>
      <c r="BF793" s="140"/>
      <c r="BG793" s="140"/>
      <c r="BH793" s="140"/>
      <c r="BI793" s="140"/>
      <c r="BJ793" s="140"/>
      <c r="BK793" s="140"/>
      <c r="BL793" s="140"/>
      <c r="BM793" s="140"/>
      <c r="BN793" s="140"/>
      <c r="BO793" s="140"/>
      <c r="BP793" s="140"/>
      <c r="BQ793" s="140"/>
      <c r="BR793" s="140"/>
      <c r="BS793" s="140"/>
      <c r="BT793" s="140"/>
      <c r="BU793" s="140"/>
      <c r="BV793" s="140"/>
      <c r="BW793" s="140"/>
      <c r="BX793" s="140"/>
      <c r="BY793" s="140"/>
      <c r="BZ793" s="140"/>
      <c r="CA793" s="140"/>
    </row>
    <row r="794" spans="1:79" s="492" customFormat="1" ht="56.25" x14ac:dyDescent="0.2">
      <c r="A794" s="312">
        <v>781</v>
      </c>
      <c r="B794" s="365" t="s">
        <v>2435</v>
      </c>
      <c r="C794" s="376" t="s">
        <v>2433</v>
      </c>
      <c r="D794" s="402" t="s">
        <v>2434</v>
      </c>
      <c r="E794" s="400"/>
      <c r="F794" s="324" t="s">
        <v>27</v>
      </c>
      <c r="G794" s="403">
        <f>463341.46+26126.03</f>
        <v>489467.49</v>
      </c>
      <c r="H794" s="404" t="s">
        <v>2677</v>
      </c>
      <c r="I794" s="373">
        <v>4</v>
      </c>
      <c r="J794" s="264"/>
      <c r="K794" s="182"/>
      <c r="L794" s="182"/>
      <c r="M794" s="140"/>
      <c r="N794" s="140"/>
      <c r="O794" s="155"/>
      <c r="P794" s="155"/>
      <c r="Q794" s="182"/>
      <c r="R794" s="182"/>
      <c r="S794" s="182"/>
      <c r="T794" s="140"/>
      <c r="U794" s="140"/>
      <c r="V794" s="140"/>
      <c r="W794" s="140"/>
      <c r="X794" s="140"/>
      <c r="Y794" s="140"/>
      <c r="Z794" s="140"/>
      <c r="AA794" s="140"/>
      <c r="AB794" s="140"/>
      <c r="AC794" s="140"/>
      <c r="AD794" s="140"/>
      <c r="AE794" s="140"/>
      <c r="AF794" s="140"/>
      <c r="AG794" s="140"/>
      <c r="AH794" s="140"/>
      <c r="AI794" s="140"/>
      <c r="AJ794" s="140"/>
      <c r="AK794" s="140"/>
      <c r="AL794" s="140"/>
      <c r="AM794" s="140"/>
      <c r="AN794" s="140"/>
      <c r="AO794" s="140"/>
      <c r="AP794" s="140"/>
      <c r="AQ794" s="140"/>
      <c r="AR794" s="140"/>
      <c r="AS794" s="140"/>
      <c r="AT794" s="140"/>
      <c r="AU794" s="140"/>
      <c r="AV794" s="140"/>
      <c r="AW794" s="140"/>
      <c r="AX794" s="140"/>
      <c r="AY794" s="140"/>
      <c r="AZ794" s="140"/>
      <c r="BA794" s="140"/>
      <c r="BB794" s="140"/>
      <c r="BC794" s="140"/>
      <c r="BD794" s="140"/>
      <c r="BE794" s="140"/>
      <c r="BF794" s="140"/>
      <c r="BG794" s="140"/>
      <c r="BH794" s="140"/>
      <c r="BI794" s="140"/>
      <c r="BJ794" s="140"/>
      <c r="BK794" s="140"/>
      <c r="BL794" s="140"/>
      <c r="BM794" s="140"/>
      <c r="BN794" s="140"/>
      <c r="BO794" s="140"/>
      <c r="BP794" s="140"/>
      <c r="BQ794" s="140"/>
      <c r="BR794" s="140"/>
      <c r="BS794" s="140"/>
      <c r="BT794" s="140"/>
      <c r="BU794" s="140"/>
      <c r="BV794" s="140"/>
      <c r="BW794" s="140"/>
      <c r="BX794" s="140"/>
      <c r="BY794" s="140"/>
      <c r="BZ794" s="140"/>
      <c r="CA794" s="140"/>
    </row>
    <row r="795" spans="1:79" s="492" customFormat="1" ht="90" x14ac:dyDescent="0.2">
      <c r="A795" s="312">
        <v>782</v>
      </c>
      <c r="B795" s="365" t="s">
        <v>2496</v>
      </c>
      <c r="C795" s="376" t="s">
        <v>2495</v>
      </c>
      <c r="D795" s="402" t="s">
        <v>2447</v>
      </c>
      <c r="E795" s="400"/>
      <c r="F795" s="324" t="s">
        <v>27</v>
      </c>
      <c r="G795" s="403">
        <f>1128860.91+40729.64+140550</f>
        <v>1310140.5499999998</v>
      </c>
      <c r="H795" s="404" t="s">
        <v>2678</v>
      </c>
      <c r="I795" s="373">
        <v>6</v>
      </c>
      <c r="J795" s="44"/>
      <c r="K795" s="182"/>
      <c r="L795" s="182"/>
      <c r="M795" s="140"/>
      <c r="N795" s="140"/>
      <c r="O795" s="155"/>
      <c r="P795" s="155"/>
      <c r="Q795" s="182"/>
      <c r="R795" s="182"/>
      <c r="S795" s="182"/>
      <c r="T795" s="140"/>
      <c r="U795" s="140"/>
      <c r="V795" s="140"/>
      <c r="W795" s="140"/>
      <c r="X795" s="140"/>
      <c r="Y795" s="140"/>
      <c r="Z795" s="140"/>
      <c r="AA795" s="140"/>
      <c r="AB795" s="140"/>
      <c r="AC795" s="140"/>
      <c r="AD795" s="140"/>
      <c r="AE795" s="140"/>
      <c r="AF795" s="140"/>
      <c r="AG795" s="140"/>
      <c r="AH795" s="140"/>
      <c r="AI795" s="140"/>
      <c r="AJ795" s="140"/>
      <c r="AK795" s="140"/>
      <c r="AL795" s="140"/>
      <c r="AM795" s="140"/>
      <c r="AN795" s="140"/>
      <c r="AO795" s="140"/>
      <c r="AP795" s="140"/>
      <c r="AQ795" s="140"/>
      <c r="AR795" s="140"/>
      <c r="AS795" s="140"/>
      <c r="AT795" s="140"/>
      <c r="AU795" s="140"/>
      <c r="AV795" s="140"/>
      <c r="AW795" s="140"/>
      <c r="AX795" s="140"/>
      <c r="AY795" s="140"/>
      <c r="AZ795" s="140"/>
      <c r="BA795" s="140"/>
      <c r="BB795" s="140"/>
      <c r="BC795" s="140"/>
      <c r="BD795" s="140"/>
      <c r="BE795" s="140"/>
      <c r="BF795" s="140"/>
      <c r="BG795" s="140"/>
      <c r="BH795" s="140"/>
      <c r="BI795" s="140"/>
      <c r="BJ795" s="140"/>
      <c r="BK795" s="140"/>
      <c r="BL795" s="140"/>
      <c r="BM795" s="140"/>
      <c r="BN795" s="140"/>
      <c r="BO795" s="140"/>
      <c r="BP795" s="140"/>
      <c r="BQ795" s="140"/>
      <c r="BR795" s="140"/>
      <c r="BS795" s="140"/>
      <c r="BT795" s="140"/>
      <c r="BU795" s="140"/>
      <c r="BV795" s="140"/>
      <c r="BW795" s="140"/>
      <c r="BX795" s="140"/>
      <c r="BY795" s="140"/>
      <c r="BZ795" s="140"/>
      <c r="CA795" s="140"/>
    </row>
    <row r="796" spans="1:79" s="492" customFormat="1" ht="67.5" x14ac:dyDescent="0.2">
      <c r="A796" s="312">
        <v>783</v>
      </c>
      <c r="B796" s="365" t="s">
        <v>2459</v>
      </c>
      <c r="C796" s="376" t="s">
        <v>2457</v>
      </c>
      <c r="D796" s="402" t="s">
        <v>2458</v>
      </c>
      <c r="E796" s="400"/>
      <c r="F796" s="324" t="s">
        <v>27</v>
      </c>
      <c r="G796" s="403">
        <f>140550+573593.64+7643.7</f>
        <v>721787.34</v>
      </c>
      <c r="H796" s="404" t="s">
        <v>2679</v>
      </c>
      <c r="I796" s="373">
        <v>3</v>
      </c>
      <c r="J796" s="44"/>
      <c r="K796" s="182"/>
      <c r="L796" s="182"/>
      <c r="M796" s="140"/>
      <c r="N796" s="140"/>
      <c r="O796" s="155"/>
      <c r="P796" s="155"/>
      <c r="Q796" s="182"/>
      <c r="R796" s="182"/>
      <c r="S796" s="182"/>
      <c r="T796" s="140"/>
      <c r="U796" s="140"/>
      <c r="V796" s="140"/>
      <c r="W796" s="140"/>
      <c r="X796" s="140"/>
      <c r="Y796" s="140"/>
      <c r="Z796" s="140"/>
      <c r="AA796" s="140"/>
      <c r="AB796" s="140"/>
      <c r="AC796" s="140"/>
      <c r="AD796" s="140"/>
      <c r="AE796" s="140"/>
      <c r="AF796" s="140"/>
      <c r="AG796" s="140"/>
      <c r="AH796" s="140"/>
      <c r="AI796" s="140"/>
      <c r="AJ796" s="140"/>
      <c r="AK796" s="140"/>
      <c r="AL796" s="140"/>
      <c r="AM796" s="140"/>
      <c r="AN796" s="140"/>
      <c r="AO796" s="140"/>
      <c r="AP796" s="140"/>
      <c r="AQ796" s="140"/>
      <c r="AR796" s="140"/>
      <c r="AS796" s="140"/>
      <c r="AT796" s="140"/>
      <c r="AU796" s="140"/>
      <c r="AV796" s="140"/>
      <c r="AW796" s="140"/>
      <c r="AX796" s="140"/>
      <c r="AY796" s="140"/>
      <c r="AZ796" s="140"/>
      <c r="BA796" s="140"/>
      <c r="BB796" s="140"/>
      <c r="BC796" s="140"/>
      <c r="BD796" s="140"/>
      <c r="BE796" s="140"/>
      <c r="BF796" s="140"/>
      <c r="BG796" s="140"/>
      <c r="BH796" s="140"/>
      <c r="BI796" s="140"/>
      <c r="BJ796" s="140"/>
      <c r="BK796" s="140"/>
      <c r="BL796" s="140"/>
      <c r="BM796" s="140"/>
      <c r="BN796" s="140"/>
      <c r="BO796" s="140"/>
      <c r="BP796" s="140"/>
      <c r="BQ796" s="140"/>
      <c r="BR796" s="140"/>
      <c r="BS796" s="140"/>
      <c r="BT796" s="140"/>
      <c r="BU796" s="140"/>
      <c r="BV796" s="140"/>
      <c r="BW796" s="140"/>
      <c r="BX796" s="140"/>
      <c r="BY796" s="140"/>
      <c r="BZ796" s="140"/>
      <c r="CA796" s="140"/>
    </row>
    <row r="797" spans="1:79" s="492" customFormat="1" ht="33.75" x14ac:dyDescent="0.2">
      <c r="A797" s="312">
        <v>784</v>
      </c>
      <c r="B797" s="365" t="s">
        <v>2502</v>
      </c>
      <c r="C797" s="376" t="s">
        <v>2500</v>
      </c>
      <c r="D797" s="402" t="s">
        <v>2501</v>
      </c>
      <c r="E797" s="400"/>
      <c r="F797" s="324" t="s">
        <v>27</v>
      </c>
      <c r="G797" s="403">
        <v>734885.13</v>
      </c>
      <c r="H797" s="404" t="s">
        <v>2847</v>
      </c>
      <c r="I797" s="373">
        <v>5</v>
      </c>
      <c r="J797" s="44"/>
      <c r="K797" s="182"/>
      <c r="L797" s="182"/>
      <c r="M797" s="140"/>
      <c r="N797" s="140"/>
      <c r="O797" s="155"/>
      <c r="P797" s="155"/>
      <c r="Q797" s="182"/>
      <c r="R797" s="182"/>
      <c r="S797" s="182"/>
      <c r="T797" s="140"/>
      <c r="U797" s="140"/>
      <c r="V797" s="140"/>
      <c r="W797" s="140"/>
      <c r="X797" s="140"/>
      <c r="Y797" s="140"/>
      <c r="Z797" s="140"/>
      <c r="AA797" s="140"/>
      <c r="AB797" s="140"/>
      <c r="AC797" s="140"/>
      <c r="AD797" s="140"/>
      <c r="AE797" s="140"/>
      <c r="AF797" s="140"/>
      <c r="AG797" s="140"/>
      <c r="AH797" s="140"/>
      <c r="AI797" s="140"/>
      <c r="AJ797" s="140"/>
      <c r="AK797" s="140"/>
      <c r="AL797" s="140"/>
      <c r="AM797" s="140"/>
      <c r="AN797" s="140"/>
      <c r="AO797" s="140"/>
      <c r="AP797" s="140"/>
      <c r="AQ797" s="140"/>
      <c r="AR797" s="140"/>
      <c r="AS797" s="140"/>
      <c r="AT797" s="140"/>
      <c r="AU797" s="140"/>
      <c r="AV797" s="140"/>
      <c r="AW797" s="140"/>
      <c r="AX797" s="140"/>
      <c r="AY797" s="140"/>
      <c r="AZ797" s="140"/>
      <c r="BA797" s="140"/>
      <c r="BB797" s="140"/>
      <c r="BC797" s="140"/>
      <c r="BD797" s="140"/>
      <c r="BE797" s="140"/>
      <c r="BF797" s="140"/>
      <c r="BG797" s="140"/>
      <c r="BH797" s="140"/>
      <c r="BI797" s="140"/>
      <c r="BJ797" s="140"/>
      <c r="BK797" s="140"/>
      <c r="BL797" s="140"/>
      <c r="BM797" s="140"/>
      <c r="BN797" s="140"/>
      <c r="BO797" s="140"/>
      <c r="BP797" s="140"/>
      <c r="BQ797" s="140"/>
      <c r="BR797" s="140"/>
      <c r="BS797" s="140"/>
      <c r="BT797" s="140"/>
      <c r="BU797" s="140"/>
      <c r="BV797" s="140"/>
      <c r="BW797" s="140"/>
      <c r="BX797" s="140"/>
      <c r="BY797" s="140"/>
      <c r="BZ797" s="140"/>
      <c r="CA797" s="140"/>
    </row>
    <row r="798" spans="1:79" s="492" customFormat="1" ht="22.5" x14ac:dyDescent="0.2">
      <c r="A798" s="312">
        <v>785</v>
      </c>
      <c r="B798" s="365" t="s">
        <v>2497</v>
      </c>
      <c r="C798" s="376" t="s">
        <v>2498</v>
      </c>
      <c r="D798" s="402" t="s">
        <v>2499</v>
      </c>
      <c r="E798" s="400"/>
      <c r="F798" s="324" t="s">
        <v>27</v>
      </c>
      <c r="G798" s="403">
        <v>1302285.43</v>
      </c>
      <c r="H798" s="404" t="s">
        <v>2848</v>
      </c>
      <c r="I798" s="373">
        <v>4</v>
      </c>
      <c r="J798" s="44"/>
      <c r="K798" s="182"/>
      <c r="L798" s="182"/>
      <c r="M798" s="140"/>
      <c r="N798" s="140"/>
      <c r="O798" s="155"/>
      <c r="P798" s="155"/>
      <c r="Q798" s="182"/>
      <c r="R798" s="182"/>
      <c r="S798" s="182"/>
      <c r="T798" s="140"/>
      <c r="U798" s="140"/>
      <c r="V798" s="140"/>
      <c r="W798" s="140"/>
      <c r="X798" s="140"/>
      <c r="Y798" s="140"/>
      <c r="Z798" s="140"/>
      <c r="AA798" s="140"/>
      <c r="AB798" s="140"/>
      <c r="AC798" s="140"/>
      <c r="AD798" s="140"/>
      <c r="AE798" s="140"/>
      <c r="AF798" s="140"/>
      <c r="AG798" s="140"/>
      <c r="AH798" s="140"/>
      <c r="AI798" s="140"/>
      <c r="AJ798" s="140"/>
      <c r="AK798" s="140"/>
      <c r="AL798" s="140"/>
      <c r="AM798" s="140"/>
      <c r="AN798" s="140"/>
      <c r="AO798" s="140"/>
      <c r="AP798" s="140"/>
      <c r="AQ798" s="140"/>
      <c r="AR798" s="140"/>
      <c r="AS798" s="140"/>
      <c r="AT798" s="140"/>
      <c r="AU798" s="140"/>
      <c r="AV798" s="140"/>
      <c r="AW798" s="140"/>
      <c r="AX798" s="140"/>
      <c r="AY798" s="140"/>
      <c r="AZ798" s="140"/>
      <c r="BA798" s="140"/>
      <c r="BB798" s="140"/>
      <c r="BC798" s="140"/>
      <c r="BD798" s="140"/>
      <c r="BE798" s="140"/>
      <c r="BF798" s="140"/>
      <c r="BG798" s="140"/>
      <c r="BH798" s="140"/>
      <c r="BI798" s="140"/>
      <c r="BJ798" s="140"/>
      <c r="BK798" s="140"/>
      <c r="BL798" s="140"/>
      <c r="BM798" s="140"/>
      <c r="BN798" s="140"/>
      <c r="BO798" s="140"/>
      <c r="BP798" s="140"/>
      <c r="BQ798" s="140"/>
      <c r="BR798" s="140"/>
      <c r="BS798" s="140"/>
      <c r="BT798" s="140"/>
      <c r="BU798" s="140"/>
      <c r="BV798" s="140"/>
      <c r="BW798" s="140"/>
      <c r="BX798" s="140"/>
      <c r="BY798" s="140"/>
      <c r="BZ798" s="140"/>
      <c r="CA798" s="140"/>
    </row>
    <row r="799" spans="1:79" s="492" customFormat="1" ht="22.5" x14ac:dyDescent="0.2">
      <c r="A799" s="312">
        <v>786</v>
      </c>
      <c r="B799" s="365" t="s">
        <v>2494</v>
      </c>
      <c r="C799" s="376" t="s">
        <v>2493</v>
      </c>
      <c r="D799" s="402" t="s">
        <v>2492</v>
      </c>
      <c r="E799" s="400"/>
      <c r="F799" s="324" t="s">
        <v>27</v>
      </c>
      <c r="G799" s="403">
        <v>544829.43999999994</v>
      </c>
      <c r="H799" s="404" t="s">
        <v>2849</v>
      </c>
      <c r="I799" s="373">
        <v>4</v>
      </c>
      <c r="J799" s="44"/>
      <c r="K799" s="182"/>
      <c r="L799" s="182"/>
      <c r="M799" s="140"/>
      <c r="N799" s="140"/>
      <c r="O799" s="155"/>
      <c r="P799" s="155"/>
      <c r="Q799" s="182"/>
      <c r="R799" s="182"/>
      <c r="S799" s="182"/>
      <c r="T799" s="140"/>
      <c r="U799" s="140"/>
      <c r="V799" s="140"/>
      <c r="W799" s="140"/>
      <c r="X799" s="140"/>
      <c r="Y799" s="140"/>
      <c r="Z799" s="140"/>
      <c r="AA799" s="140"/>
      <c r="AB799" s="140"/>
      <c r="AC799" s="140"/>
      <c r="AD799" s="140"/>
      <c r="AE799" s="140"/>
      <c r="AF799" s="140"/>
      <c r="AG799" s="140"/>
      <c r="AH799" s="140"/>
      <c r="AI799" s="140"/>
      <c r="AJ799" s="140"/>
      <c r="AK799" s="140"/>
      <c r="AL799" s="140"/>
      <c r="AM799" s="140"/>
      <c r="AN799" s="140"/>
      <c r="AO799" s="140"/>
      <c r="AP799" s="140"/>
      <c r="AQ799" s="140"/>
      <c r="AR799" s="140"/>
      <c r="AS799" s="140"/>
      <c r="AT799" s="140"/>
      <c r="AU799" s="140"/>
      <c r="AV799" s="140"/>
      <c r="AW799" s="140"/>
      <c r="AX799" s="140"/>
      <c r="AY799" s="140"/>
      <c r="AZ799" s="140"/>
      <c r="BA799" s="140"/>
      <c r="BB799" s="140"/>
      <c r="BC799" s="140"/>
      <c r="BD799" s="140"/>
      <c r="BE799" s="140"/>
      <c r="BF799" s="140"/>
      <c r="BG799" s="140"/>
      <c r="BH799" s="140"/>
      <c r="BI799" s="140"/>
      <c r="BJ799" s="140"/>
      <c r="BK799" s="140"/>
      <c r="BL799" s="140"/>
      <c r="BM799" s="140"/>
      <c r="BN799" s="140"/>
      <c r="BO799" s="140"/>
      <c r="BP799" s="140"/>
      <c r="BQ799" s="140"/>
      <c r="BR799" s="140"/>
      <c r="BS799" s="140"/>
      <c r="BT799" s="140"/>
      <c r="BU799" s="140"/>
      <c r="BV799" s="140"/>
      <c r="BW799" s="140"/>
      <c r="BX799" s="140"/>
      <c r="BY799" s="140"/>
      <c r="BZ799" s="140"/>
      <c r="CA799" s="140"/>
    </row>
    <row r="800" spans="1:79" s="492" customFormat="1" ht="22.5" x14ac:dyDescent="0.2">
      <c r="A800" s="312">
        <v>787</v>
      </c>
      <c r="B800" s="314" t="s">
        <v>2581</v>
      </c>
      <c r="C800" s="314" t="s">
        <v>1163</v>
      </c>
      <c r="D800" s="315" t="s">
        <v>2600</v>
      </c>
      <c r="E800" s="400"/>
      <c r="F800" s="324" t="s">
        <v>2850</v>
      </c>
      <c r="G800" s="403">
        <v>197568.08</v>
      </c>
      <c r="H800" s="404" t="s">
        <v>2851</v>
      </c>
      <c r="I800" s="373">
        <v>5</v>
      </c>
      <c r="J800" s="140"/>
      <c r="K800" s="140"/>
      <c r="L800" s="140"/>
      <c r="M800" s="140"/>
      <c r="N800" s="140"/>
      <c r="O800" s="140"/>
      <c r="P800" s="140"/>
      <c r="Q800" s="140"/>
      <c r="R800" s="140"/>
      <c r="S800" s="140"/>
      <c r="T800" s="140"/>
      <c r="U800" s="140"/>
      <c r="V800" s="140"/>
      <c r="W800" s="140"/>
      <c r="X800" s="140"/>
      <c r="Y800" s="140"/>
      <c r="Z800" s="140"/>
      <c r="AA800" s="140"/>
      <c r="AB800" s="140"/>
      <c r="AC800" s="140"/>
      <c r="AD800" s="140"/>
      <c r="AE800" s="140"/>
      <c r="AF800" s="140"/>
      <c r="AG800" s="140"/>
      <c r="AH800" s="140"/>
      <c r="AI800" s="140"/>
      <c r="AJ800" s="140"/>
      <c r="AK800" s="140"/>
      <c r="AL800" s="140"/>
      <c r="AM800" s="140"/>
      <c r="AN800" s="140"/>
      <c r="AO800" s="140"/>
      <c r="AP800" s="140"/>
      <c r="AQ800" s="140"/>
      <c r="AR800" s="140"/>
      <c r="AS800" s="140"/>
      <c r="AT800" s="140"/>
      <c r="AU800" s="140"/>
      <c r="AV800" s="140"/>
      <c r="AW800" s="140"/>
      <c r="AX800" s="140"/>
      <c r="AY800" s="140"/>
      <c r="AZ800" s="140"/>
      <c r="BA800" s="140"/>
      <c r="BB800" s="140"/>
      <c r="BC800" s="140"/>
      <c r="BD800" s="140"/>
      <c r="BE800" s="140"/>
      <c r="BF800" s="140"/>
      <c r="BG800" s="140"/>
      <c r="BH800" s="140"/>
      <c r="BI800" s="140"/>
      <c r="BJ800" s="140"/>
      <c r="BK800" s="140"/>
      <c r="BL800" s="140"/>
      <c r="BM800" s="140"/>
      <c r="BN800" s="140"/>
      <c r="BO800" s="140"/>
      <c r="BP800" s="140"/>
      <c r="BQ800" s="140"/>
      <c r="BR800" s="140"/>
      <c r="BS800" s="140"/>
      <c r="BT800" s="140"/>
      <c r="BU800" s="140"/>
      <c r="BV800" s="140"/>
      <c r="BW800" s="140"/>
      <c r="BX800" s="140"/>
      <c r="BY800" s="140"/>
      <c r="BZ800" s="140"/>
      <c r="CA800" s="140"/>
    </row>
    <row r="801" spans="1:79" s="492" customFormat="1" ht="22.5" x14ac:dyDescent="0.2">
      <c r="A801" s="312">
        <v>788</v>
      </c>
      <c r="B801" s="314" t="s">
        <v>2581</v>
      </c>
      <c r="C801" s="314" t="s">
        <v>2662</v>
      </c>
      <c r="D801" s="315" t="s">
        <v>2661</v>
      </c>
      <c r="E801" s="400"/>
      <c r="F801" s="324" t="s">
        <v>239</v>
      </c>
      <c r="G801" s="403">
        <v>32201.200000000001</v>
      </c>
      <c r="H801" s="404" t="s">
        <v>2852</v>
      </c>
      <c r="I801" s="373">
        <v>4</v>
      </c>
      <c r="J801" s="140"/>
      <c r="K801" s="140"/>
      <c r="L801" s="140"/>
      <c r="M801" s="140"/>
      <c r="N801" s="140"/>
      <c r="O801" s="140"/>
      <c r="P801" s="140"/>
      <c r="Q801" s="140"/>
      <c r="R801" s="140"/>
      <c r="S801" s="140"/>
      <c r="T801" s="140"/>
      <c r="U801" s="140"/>
      <c r="V801" s="140"/>
      <c r="W801" s="140"/>
      <c r="X801" s="140"/>
      <c r="Y801" s="140"/>
      <c r="Z801" s="140"/>
      <c r="AA801" s="140"/>
      <c r="AB801" s="140"/>
      <c r="AC801" s="140"/>
      <c r="AD801" s="140"/>
      <c r="AE801" s="140"/>
      <c r="AF801" s="140"/>
      <c r="AG801" s="140"/>
      <c r="AH801" s="140"/>
      <c r="AI801" s="140"/>
      <c r="AJ801" s="140"/>
      <c r="AK801" s="140"/>
      <c r="AL801" s="140"/>
      <c r="AM801" s="140"/>
      <c r="AN801" s="140"/>
      <c r="AO801" s="140"/>
      <c r="AP801" s="140"/>
      <c r="AQ801" s="140"/>
      <c r="AR801" s="140"/>
      <c r="AS801" s="140"/>
      <c r="AT801" s="140"/>
      <c r="AU801" s="140"/>
      <c r="AV801" s="140"/>
      <c r="AW801" s="140"/>
      <c r="AX801" s="140"/>
      <c r="AY801" s="140"/>
      <c r="AZ801" s="140"/>
      <c r="BA801" s="140"/>
      <c r="BB801" s="140"/>
      <c r="BC801" s="140"/>
      <c r="BD801" s="140"/>
      <c r="BE801" s="140"/>
      <c r="BF801" s="140"/>
      <c r="BG801" s="140"/>
      <c r="BH801" s="140"/>
      <c r="BI801" s="140"/>
      <c r="BJ801" s="140"/>
      <c r="BK801" s="140"/>
      <c r="BL801" s="140"/>
      <c r="BM801" s="140"/>
      <c r="BN801" s="140"/>
      <c r="BO801" s="140"/>
      <c r="BP801" s="140"/>
      <c r="BQ801" s="140"/>
      <c r="BR801" s="140"/>
      <c r="BS801" s="140"/>
      <c r="BT801" s="140"/>
      <c r="BU801" s="140"/>
      <c r="BV801" s="140"/>
      <c r="BW801" s="140"/>
      <c r="BX801" s="140"/>
      <c r="BY801" s="140"/>
      <c r="BZ801" s="140"/>
      <c r="CA801" s="140"/>
    </row>
    <row r="802" spans="1:79" s="492" customFormat="1" ht="11.25" x14ac:dyDescent="0.2">
      <c r="A802" s="312">
        <v>789</v>
      </c>
      <c r="B802" s="314" t="s">
        <v>2581</v>
      </c>
      <c r="C802" s="314" t="s">
        <v>2603</v>
      </c>
      <c r="D802" s="315" t="s">
        <v>2604</v>
      </c>
      <c r="E802" s="400"/>
      <c r="F802" s="324" t="s">
        <v>239</v>
      </c>
      <c r="G802" s="403">
        <v>27412.27</v>
      </c>
      <c r="H802" s="404" t="s">
        <v>2853</v>
      </c>
      <c r="I802" s="373">
        <v>4</v>
      </c>
      <c r="J802" s="140"/>
      <c r="K802" s="140"/>
      <c r="L802" s="140"/>
      <c r="M802" s="140"/>
      <c r="N802" s="140"/>
      <c r="O802" s="140"/>
      <c r="P802" s="140"/>
      <c r="Q802" s="140"/>
      <c r="R802" s="140"/>
      <c r="S802" s="140"/>
      <c r="T802" s="140"/>
      <c r="U802" s="140"/>
      <c r="V802" s="140"/>
      <c r="W802" s="140"/>
      <c r="X802" s="140"/>
      <c r="Y802" s="140"/>
      <c r="Z802" s="140"/>
      <c r="AA802" s="140"/>
      <c r="AB802" s="140"/>
      <c r="AC802" s="140"/>
      <c r="AD802" s="140"/>
      <c r="AE802" s="140"/>
      <c r="AF802" s="140"/>
      <c r="AG802" s="140"/>
      <c r="AH802" s="140"/>
      <c r="AI802" s="140"/>
      <c r="AJ802" s="140"/>
      <c r="AK802" s="140"/>
      <c r="AL802" s="140"/>
      <c r="AM802" s="140"/>
      <c r="AN802" s="140"/>
      <c r="AO802" s="140"/>
      <c r="AP802" s="140"/>
      <c r="AQ802" s="140"/>
      <c r="AR802" s="140"/>
      <c r="AS802" s="140"/>
      <c r="AT802" s="140"/>
      <c r="AU802" s="140"/>
      <c r="AV802" s="140"/>
      <c r="AW802" s="140"/>
      <c r="AX802" s="140"/>
      <c r="AY802" s="140"/>
      <c r="AZ802" s="140"/>
      <c r="BA802" s="140"/>
      <c r="BB802" s="140"/>
      <c r="BC802" s="140"/>
      <c r="BD802" s="140"/>
      <c r="BE802" s="140"/>
      <c r="BF802" s="140"/>
      <c r="BG802" s="140"/>
      <c r="BH802" s="140"/>
      <c r="BI802" s="140"/>
      <c r="BJ802" s="140"/>
      <c r="BK802" s="140"/>
      <c r="BL802" s="140"/>
      <c r="BM802" s="140"/>
      <c r="BN802" s="140"/>
      <c r="BO802" s="140"/>
      <c r="BP802" s="140"/>
      <c r="BQ802" s="140"/>
      <c r="BR802" s="140"/>
      <c r="BS802" s="140"/>
      <c r="BT802" s="140"/>
      <c r="BU802" s="140"/>
      <c r="BV802" s="140"/>
      <c r="BW802" s="140"/>
      <c r="BX802" s="140"/>
      <c r="BY802" s="140"/>
      <c r="BZ802" s="140"/>
      <c r="CA802" s="140"/>
    </row>
    <row r="803" spans="1:79" s="492" customFormat="1" ht="11.25" x14ac:dyDescent="0.2">
      <c r="A803" s="312">
        <v>790</v>
      </c>
      <c r="B803" s="314" t="s">
        <v>2581</v>
      </c>
      <c r="C803" s="314" t="s">
        <v>2605</v>
      </c>
      <c r="D803" s="315" t="s">
        <v>2606</v>
      </c>
      <c r="E803" s="400"/>
      <c r="F803" s="324" t="s">
        <v>239</v>
      </c>
      <c r="G803" s="403">
        <v>18932.509999999998</v>
      </c>
      <c r="H803" s="404" t="s">
        <v>2854</v>
      </c>
      <c r="I803" s="373">
        <v>3</v>
      </c>
      <c r="J803" s="140"/>
      <c r="K803" s="140"/>
      <c r="L803" s="140"/>
      <c r="M803" s="140"/>
      <c r="N803" s="140"/>
      <c r="O803" s="140"/>
      <c r="P803" s="140"/>
      <c r="Q803" s="140"/>
      <c r="R803" s="140"/>
      <c r="S803" s="140"/>
      <c r="T803" s="140"/>
      <c r="U803" s="140"/>
      <c r="V803" s="140"/>
      <c r="W803" s="140"/>
      <c r="X803" s="140"/>
      <c r="Y803" s="140"/>
      <c r="Z803" s="140"/>
      <c r="AA803" s="140"/>
      <c r="AB803" s="140"/>
      <c r="AC803" s="140"/>
      <c r="AD803" s="140"/>
      <c r="AE803" s="140"/>
      <c r="AF803" s="140"/>
      <c r="AG803" s="140"/>
      <c r="AH803" s="140"/>
      <c r="AI803" s="140"/>
      <c r="AJ803" s="140"/>
      <c r="AK803" s="140"/>
      <c r="AL803" s="140"/>
      <c r="AM803" s="140"/>
      <c r="AN803" s="140"/>
      <c r="AO803" s="140"/>
      <c r="AP803" s="140"/>
      <c r="AQ803" s="140"/>
      <c r="AR803" s="140"/>
      <c r="AS803" s="140"/>
      <c r="AT803" s="140"/>
      <c r="AU803" s="140"/>
      <c r="AV803" s="140"/>
      <c r="AW803" s="140"/>
      <c r="AX803" s="140"/>
      <c r="AY803" s="140"/>
      <c r="AZ803" s="140"/>
      <c r="BA803" s="140"/>
      <c r="BB803" s="140"/>
      <c r="BC803" s="140"/>
      <c r="BD803" s="140"/>
      <c r="BE803" s="140"/>
      <c r="BF803" s="140"/>
      <c r="BG803" s="140"/>
      <c r="BH803" s="140"/>
      <c r="BI803" s="140"/>
      <c r="BJ803" s="140"/>
      <c r="BK803" s="140"/>
      <c r="BL803" s="140"/>
      <c r="BM803" s="140"/>
      <c r="BN803" s="140"/>
      <c r="BO803" s="140"/>
      <c r="BP803" s="140"/>
      <c r="BQ803" s="140"/>
      <c r="BR803" s="140"/>
      <c r="BS803" s="140"/>
      <c r="BT803" s="140"/>
      <c r="BU803" s="140"/>
      <c r="BV803" s="140"/>
      <c r="BW803" s="140"/>
      <c r="BX803" s="140"/>
      <c r="BY803" s="140"/>
      <c r="BZ803" s="140"/>
      <c r="CA803" s="140"/>
    </row>
    <row r="804" spans="1:79" s="492" customFormat="1" ht="33.75" x14ac:dyDescent="0.2">
      <c r="A804" s="312">
        <v>791</v>
      </c>
      <c r="B804" s="314" t="s">
        <v>2581</v>
      </c>
      <c r="C804" s="314" t="s">
        <v>2654</v>
      </c>
      <c r="D804" s="315" t="s">
        <v>2655</v>
      </c>
      <c r="E804" s="400"/>
      <c r="F804" s="324" t="s">
        <v>239</v>
      </c>
      <c r="G804" s="403">
        <v>42434.36</v>
      </c>
      <c r="H804" s="404" t="s">
        <v>2855</v>
      </c>
      <c r="I804" s="373">
        <v>5</v>
      </c>
      <c r="J804" s="140"/>
      <c r="K804" s="140"/>
      <c r="L804" s="140"/>
      <c r="M804" s="140"/>
      <c r="N804" s="140"/>
      <c r="O804" s="140"/>
      <c r="P804" s="140"/>
      <c r="Q804" s="140"/>
      <c r="R804" s="140"/>
      <c r="S804" s="140"/>
      <c r="T804" s="140"/>
      <c r="U804" s="140"/>
      <c r="V804" s="140"/>
      <c r="W804" s="140"/>
      <c r="X804" s="140"/>
      <c r="Y804" s="140"/>
      <c r="Z804" s="140"/>
      <c r="AA804" s="140"/>
      <c r="AB804" s="140"/>
      <c r="AC804" s="140"/>
      <c r="AD804" s="140"/>
      <c r="AE804" s="140"/>
      <c r="AF804" s="140"/>
      <c r="AG804" s="140"/>
      <c r="AH804" s="140"/>
      <c r="AI804" s="140"/>
      <c r="AJ804" s="140"/>
      <c r="AK804" s="140"/>
      <c r="AL804" s="140"/>
      <c r="AM804" s="140"/>
      <c r="AN804" s="140"/>
      <c r="AO804" s="140"/>
      <c r="AP804" s="140"/>
      <c r="AQ804" s="140"/>
      <c r="AR804" s="140"/>
      <c r="AS804" s="140"/>
      <c r="AT804" s="140"/>
      <c r="AU804" s="140"/>
      <c r="AV804" s="140"/>
      <c r="AW804" s="140"/>
      <c r="AX804" s="140"/>
      <c r="AY804" s="140"/>
      <c r="AZ804" s="140"/>
      <c r="BA804" s="140"/>
      <c r="BB804" s="140"/>
      <c r="BC804" s="140"/>
      <c r="BD804" s="140"/>
      <c r="BE804" s="140"/>
      <c r="BF804" s="140"/>
      <c r="BG804" s="140"/>
      <c r="BH804" s="140"/>
      <c r="BI804" s="140"/>
      <c r="BJ804" s="140"/>
      <c r="BK804" s="140"/>
      <c r="BL804" s="140"/>
      <c r="BM804" s="140"/>
      <c r="BN804" s="140"/>
      <c r="BO804" s="140"/>
      <c r="BP804" s="140"/>
      <c r="BQ804" s="140"/>
      <c r="BR804" s="140"/>
      <c r="BS804" s="140"/>
      <c r="BT804" s="140"/>
      <c r="BU804" s="140"/>
      <c r="BV804" s="140"/>
      <c r="BW804" s="140"/>
      <c r="BX804" s="140"/>
      <c r="BY804" s="140"/>
      <c r="BZ804" s="140"/>
      <c r="CA804" s="140"/>
    </row>
    <row r="805" spans="1:79" s="492" customFormat="1" ht="11.25" x14ac:dyDescent="0.2">
      <c r="A805" s="312">
        <v>792</v>
      </c>
      <c r="B805" s="314" t="s">
        <v>2581</v>
      </c>
      <c r="C805" s="314" t="s">
        <v>2650</v>
      </c>
      <c r="D805" s="315" t="s">
        <v>2651</v>
      </c>
      <c r="E805" s="400"/>
      <c r="F805" s="324" t="s">
        <v>239</v>
      </c>
      <c r="G805" s="403">
        <v>20519.16</v>
      </c>
      <c r="H805" s="404" t="s">
        <v>2856</v>
      </c>
      <c r="I805" s="373">
        <v>4</v>
      </c>
      <c r="J805" s="140"/>
      <c r="K805" s="140"/>
      <c r="L805" s="140"/>
      <c r="M805" s="140"/>
      <c r="N805" s="140"/>
      <c r="O805" s="140"/>
      <c r="P805" s="140"/>
      <c r="Q805" s="140"/>
      <c r="R805" s="140"/>
      <c r="S805" s="140"/>
      <c r="T805" s="140"/>
      <c r="U805" s="140"/>
      <c r="V805" s="140"/>
      <c r="W805" s="140"/>
      <c r="X805" s="140"/>
      <c r="Y805" s="140"/>
      <c r="Z805" s="140"/>
      <c r="AA805" s="140"/>
      <c r="AB805" s="140"/>
      <c r="AC805" s="140"/>
      <c r="AD805" s="140"/>
      <c r="AE805" s="140"/>
      <c r="AF805" s="140"/>
      <c r="AG805" s="140"/>
      <c r="AH805" s="140"/>
      <c r="AI805" s="140"/>
      <c r="AJ805" s="140"/>
      <c r="AK805" s="140"/>
      <c r="AL805" s="140"/>
      <c r="AM805" s="140"/>
      <c r="AN805" s="140"/>
      <c r="AO805" s="140"/>
      <c r="AP805" s="140"/>
      <c r="AQ805" s="140"/>
      <c r="AR805" s="140"/>
      <c r="AS805" s="140"/>
      <c r="AT805" s="140"/>
      <c r="AU805" s="140"/>
      <c r="AV805" s="140"/>
      <c r="AW805" s="140"/>
      <c r="AX805" s="140"/>
      <c r="AY805" s="140"/>
      <c r="AZ805" s="140"/>
      <c r="BA805" s="140"/>
      <c r="BB805" s="140"/>
      <c r="BC805" s="140"/>
      <c r="BD805" s="140"/>
      <c r="BE805" s="140"/>
      <c r="BF805" s="140"/>
      <c r="BG805" s="140"/>
      <c r="BH805" s="140"/>
      <c r="BI805" s="140"/>
      <c r="BJ805" s="140"/>
      <c r="BK805" s="140"/>
      <c r="BL805" s="140"/>
      <c r="BM805" s="140"/>
      <c r="BN805" s="140"/>
      <c r="BO805" s="140"/>
      <c r="BP805" s="140"/>
      <c r="BQ805" s="140"/>
      <c r="BR805" s="140"/>
      <c r="BS805" s="140"/>
      <c r="BT805" s="140"/>
      <c r="BU805" s="140"/>
      <c r="BV805" s="140"/>
      <c r="BW805" s="140"/>
      <c r="BX805" s="140"/>
      <c r="BY805" s="140"/>
      <c r="BZ805" s="140"/>
      <c r="CA805" s="140"/>
    </row>
    <row r="806" spans="1:79" s="492" customFormat="1" ht="11.25" x14ac:dyDescent="0.2">
      <c r="A806" s="312">
        <v>793</v>
      </c>
      <c r="B806" s="314" t="s">
        <v>2581</v>
      </c>
      <c r="C806" s="314" t="s">
        <v>2609</v>
      </c>
      <c r="D806" s="315" t="s">
        <v>2610</v>
      </c>
      <c r="E806" s="400"/>
      <c r="F806" s="324" t="s">
        <v>239</v>
      </c>
      <c r="G806" s="403">
        <v>47974.62</v>
      </c>
      <c r="H806" s="404" t="s">
        <v>2857</v>
      </c>
      <c r="I806" s="373">
        <v>2</v>
      </c>
      <c r="J806" s="140"/>
      <c r="K806" s="140"/>
      <c r="L806" s="140"/>
      <c r="M806" s="140"/>
      <c r="N806" s="140"/>
      <c r="O806" s="140"/>
      <c r="P806" s="140"/>
      <c r="Q806" s="140"/>
      <c r="R806" s="140"/>
      <c r="S806" s="140"/>
      <c r="T806" s="140"/>
      <c r="U806" s="140"/>
      <c r="V806" s="140"/>
      <c r="W806" s="140"/>
      <c r="X806" s="140"/>
      <c r="Y806" s="140"/>
      <c r="Z806" s="140"/>
      <c r="AA806" s="140"/>
      <c r="AB806" s="140"/>
      <c r="AC806" s="140"/>
      <c r="AD806" s="140"/>
      <c r="AE806" s="140"/>
      <c r="AF806" s="140"/>
      <c r="AG806" s="140"/>
      <c r="AH806" s="140"/>
      <c r="AI806" s="140"/>
      <c r="AJ806" s="140"/>
      <c r="AK806" s="140"/>
      <c r="AL806" s="140"/>
      <c r="AM806" s="140"/>
      <c r="AN806" s="140"/>
      <c r="AO806" s="140"/>
      <c r="AP806" s="140"/>
      <c r="AQ806" s="140"/>
      <c r="AR806" s="140"/>
      <c r="AS806" s="140"/>
      <c r="AT806" s="140"/>
      <c r="AU806" s="140"/>
      <c r="AV806" s="140"/>
      <c r="AW806" s="140"/>
      <c r="AX806" s="140"/>
      <c r="AY806" s="140"/>
      <c r="AZ806" s="140"/>
      <c r="BA806" s="140"/>
      <c r="BB806" s="140"/>
      <c r="BC806" s="140"/>
      <c r="BD806" s="140"/>
      <c r="BE806" s="140"/>
      <c r="BF806" s="140"/>
      <c r="BG806" s="140"/>
      <c r="BH806" s="140"/>
      <c r="BI806" s="140"/>
      <c r="BJ806" s="140"/>
      <c r="BK806" s="140"/>
      <c r="BL806" s="140"/>
      <c r="BM806" s="140"/>
      <c r="BN806" s="140"/>
      <c r="BO806" s="140"/>
      <c r="BP806" s="140"/>
      <c r="BQ806" s="140"/>
      <c r="BR806" s="140"/>
      <c r="BS806" s="140"/>
      <c r="BT806" s="140"/>
      <c r="BU806" s="140"/>
      <c r="BV806" s="140"/>
      <c r="BW806" s="140"/>
      <c r="BX806" s="140"/>
      <c r="BY806" s="140"/>
      <c r="BZ806" s="140"/>
      <c r="CA806" s="140"/>
    </row>
    <row r="807" spans="1:79" s="492" customFormat="1" ht="11.25" x14ac:dyDescent="0.2">
      <c r="A807" s="312">
        <v>794</v>
      </c>
      <c r="B807" s="314" t="s">
        <v>2581</v>
      </c>
      <c r="C807" s="314" t="s">
        <v>2592</v>
      </c>
      <c r="D807" s="315" t="s">
        <v>2591</v>
      </c>
      <c r="E807" s="400"/>
      <c r="F807" s="324" t="s">
        <v>239</v>
      </c>
      <c r="G807" s="403">
        <v>51230.95</v>
      </c>
      <c r="H807" s="404" t="s">
        <v>2858</v>
      </c>
      <c r="I807" s="373">
        <v>3</v>
      </c>
      <c r="J807" s="140"/>
      <c r="K807" s="140"/>
      <c r="L807" s="140"/>
      <c r="M807" s="140"/>
      <c r="N807" s="140"/>
      <c r="O807" s="140"/>
      <c r="P807" s="140"/>
      <c r="Q807" s="140"/>
      <c r="R807" s="140"/>
      <c r="S807" s="140"/>
      <c r="T807" s="140"/>
      <c r="U807" s="140"/>
      <c r="V807" s="140"/>
      <c r="W807" s="140"/>
      <c r="X807" s="140"/>
      <c r="Y807" s="140"/>
      <c r="Z807" s="140"/>
      <c r="AA807" s="140"/>
      <c r="AB807" s="140"/>
      <c r="AC807" s="140"/>
      <c r="AD807" s="140"/>
      <c r="AE807" s="140"/>
      <c r="AF807" s="140"/>
      <c r="AG807" s="140"/>
      <c r="AH807" s="140"/>
      <c r="AI807" s="140"/>
      <c r="AJ807" s="140"/>
      <c r="AK807" s="140"/>
      <c r="AL807" s="140"/>
      <c r="AM807" s="140"/>
      <c r="AN807" s="140"/>
      <c r="AO807" s="140"/>
      <c r="AP807" s="140"/>
      <c r="AQ807" s="140"/>
      <c r="AR807" s="140"/>
      <c r="AS807" s="140"/>
      <c r="AT807" s="140"/>
      <c r="AU807" s="140"/>
      <c r="AV807" s="140"/>
      <c r="AW807" s="140"/>
      <c r="AX807" s="140"/>
      <c r="AY807" s="140"/>
      <c r="AZ807" s="140"/>
      <c r="BA807" s="140"/>
      <c r="BB807" s="140"/>
      <c r="BC807" s="140"/>
      <c r="BD807" s="140"/>
      <c r="BE807" s="140"/>
      <c r="BF807" s="140"/>
      <c r="BG807" s="140"/>
      <c r="BH807" s="140"/>
      <c r="BI807" s="140"/>
      <c r="BJ807" s="140"/>
      <c r="BK807" s="140"/>
      <c r="BL807" s="140"/>
      <c r="BM807" s="140"/>
      <c r="BN807" s="140"/>
      <c r="BO807" s="140"/>
      <c r="BP807" s="140"/>
      <c r="BQ807" s="140"/>
      <c r="BR807" s="140"/>
      <c r="BS807" s="140"/>
      <c r="BT807" s="140"/>
      <c r="BU807" s="140"/>
      <c r="BV807" s="140"/>
      <c r="BW807" s="140"/>
      <c r="BX807" s="140"/>
      <c r="BY807" s="140"/>
      <c r="BZ807" s="140"/>
      <c r="CA807" s="140"/>
    </row>
    <row r="808" spans="1:79" s="492" customFormat="1" ht="45" x14ac:dyDescent="0.2">
      <c r="A808" s="312">
        <v>795</v>
      </c>
      <c r="B808" s="314" t="s">
        <v>2581</v>
      </c>
      <c r="C808" s="314" t="s">
        <v>2594</v>
      </c>
      <c r="D808" s="315" t="s">
        <v>2593</v>
      </c>
      <c r="E808" s="400"/>
      <c r="F808" s="324" t="s">
        <v>239</v>
      </c>
      <c r="G808" s="403">
        <v>25305.39</v>
      </c>
      <c r="H808" s="404" t="s">
        <v>3271</v>
      </c>
      <c r="I808" s="373">
        <v>3</v>
      </c>
      <c r="J808" s="293" t="s">
        <v>3270</v>
      </c>
      <c r="K808" s="294"/>
      <c r="L808" s="294"/>
      <c r="M808" s="140"/>
      <c r="N808" s="140"/>
      <c r="O808" s="140"/>
      <c r="P808" s="140"/>
      <c r="Q808" s="140"/>
      <c r="R808" s="140"/>
      <c r="S808" s="140"/>
      <c r="T808" s="140"/>
      <c r="U808" s="140"/>
      <c r="V808" s="140"/>
      <c r="W808" s="140"/>
      <c r="X808" s="140"/>
      <c r="Y808" s="140"/>
      <c r="Z808" s="140"/>
      <c r="AA808" s="140"/>
      <c r="AB808" s="140"/>
      <c r="AC808" s="140"/>
      <c r="AD808" s="140"/>
      <c r="AE808" s="140"/>
      <c r="AF808" s="140"/>
      <c r="AG808" s="140"/>
      <c r="AH808" s="140"/>
      <c r="AI808" s="140"/>
      <c r="AJ808" s="140"/>
      <c r="AK808" s="140"/>
      <c r="AL808" s="140"/>
      <c r="AM808" s="140"/>
      <c r="AN808" s="140"/>
      <c r="AO808" s="140"/>
      <c r="AP808" s="140"/>
      <c r="AQ808" s="140"/>
      <c r="AR808" s="140"/>
      <c r="AS808" s="140"/>
      <c r="AT808" s="140"/>
      <c r="AU808" s="140"/>
      <c r="AV808" s="140"/>
      <c r="AW808" s="140"/>
      <c r="AX808" s="140"/>
      <c r="AY808" s="140"/>
      <c r="AZ808" s="140"/>
      <c r="BA808" s="140"/>
      <c r="BB808" s="140"/>
      <c r="BC808" s="140"/>
      <c r="BD808" s="140"/>
      <c r="BE808" s="140"/>
      <c r="BF808" s="140"/>
      <c r="BG808" s="140"/>
      <c r="BH808" s="140"/>
      <c r="BI808" s="140"/>
      <c r="BJ808" s="140"/>
      <c r="BK808" s="140"/>
      <c r="BL808" s="140"/>
      <c r="BM808" s="140"/>
      <c r="BN808" s="140"/>
      <c r="BO808" s="140"/>
      <c r="BP808" s="140"/>
      <c r="BQ808" s="140"/>
      <c r="BR808" s="140"/>
      <c r="BS808" s="140"/>
      <c r="BT808" s="140"/>
      <c r="BU808" s="140"/>
      <c r="BV808" s="140"/>
      <c r="BW808" s="140"/>
      <c r="BX808" s="140"/>
      <c r="BY808" s="140"/>
      <c r="BZ808" s="140"/>
      <c r="CA808" s="140"/>
    </row>
    <row r="809" spans="1:79" s="492" customFormat="1" ht="45" x14ac:dyDescent="0.2">
      <c r="A809" s="312">
        <v>796</v>
      </c>
      <c r="B809" s="314" t="s">
        <v>2581</v>
      </c>
      <c r="C809" s="314" t="s">
        <v>2598</v>
      </c>
      <c r="D809" s="315" t="s">
        <v>2599</v>
      </c>
      <c r="E809" s="400"/>
      <c r="F809" s="324" t="s">
        <v>27</v>
      </c>
      <c r="G809" s="403">
        <v>570897.51</v>
      </c>
      <c r="H809" s="404" t="s">
        <v>2898</v>
      </c>
      <c r="I809" s="373">
        <v>12</v>
      </c>
      <c r="J809" s="293"/>
      <c r="K809" s="295"/>
      <c r="L809" s="295"/>
      <c r="M809" s="140"/>
      <c r="N809" s="140"/>
      <c r="O809" s="140"/>
      <c r="P809" s="140"/>
      <c r="Q809" s="140"/>
      <c r="R809" s="140"/>
      <c r="S809" s="140"/>
      <c r="T809" s="140"/>
      <c r="U809" s="140"/>
      <c r="V809" s="140"/>
      <c r="W809" s="140"/>
      <c r="X809" s="140"/>
      <c r="Y809" s="140"/>
      <c r="Z809" s="140"/>
      <c r="AA809" s="140"/>
      <c r="AB809" s="140"/>
      <c r="AC809" s="140"/>
      <c r="AD809" s="140"/>
      <c r="AE809" s="140"/>
      <c r="AF809" s="140"/>
      <c r="AG809" s="140"/>
      <c r="AH809" s="140"/>
      <c r="AI809" s="140"/>
      <c r="AJ809" s="140"/>
      <c r="AK809" s="140"/>
      <c r="AL809" s="140"/>
      <c r="AM809" s="140"/>
      <c r="AN809" s="140"/>
      <c r="AO809" s="140"/>
      <c r="AP809" s="140"/>
      <c r="AQ809" s="140"/>
      <c r="AR809" s="140"/>
      <c r="AS809" s="140"/>
      <c r="AT809" s="140"/>
      <c r="AU809" s="140"/>
      <c r="AV809" s="140"/>
      <c r="AW809" s="140"/>
      <c r="AX809" s="140"/>
      <c r="AY809" s="140"/>
      <c r="AZ809" s="140"/>
      <c r="BA809" s="140"/>
      <c r="BB809" s="140"/>
      <c r="BC809" s="140"/>
      <c r="BD809" s="140"/>
      <c r="BE809" s="140"/>
      <c r="BF809" s="140"/>
      <c r="BG809" s="140"/>
      <c r="BH809" s="140"/>
      <c r="BI809" s="140"/>
      <c r="BJ809" s="140"/>
      <c r="BK809" s="140"/>
      <c r="BL809" s="140"/>
      <c r="BM809" s="140"/>
      <c r="BN809" s="140"/>
      <c r="BO809" s="140"/>
      <c r="BP809" s="140"/>
      <c r="BQ809" s="140"/>
      <c r="BR809" s="140"/>
      <c r="BS809" s="140"/>
      <c r="BT809" s="140"/>
      <c r="BU809" s="140"/>
      <c r="BV809" s="140"/>
      <c r="BW809" s="140"/>
      <c r="BX809" s="140"/>
      <c r="BY809" s="140"/>
      <c r="BZ809" s="140"/>
      <c r="CA809" s="140"/>
    </row>
    <row r="810" spans="1:79" s="492" customFormat="1" ht="78.75" x14ac:dyDescent="0.2">
      <c r="A810" s="312">
        <v>797</v>
      </c>
      <c r="B810" s="314" t="s">
        <v>2491</v>
      </c>
      <c r="C810" s="314" t="s">
        <v>2490</v>
      </c>
      <c r="D810" s="315" t="s">
        <v>2489</v>
      </c>
      <c r="E810" s="400"/>
      <c r="F810" s="324" t="s">
        <v>27</v>
      </c>
      <c r="G810" s="403">
        <f>1117423.83+7611.75</f>
        <v>1125035.58</v>
      </c>
      <c r="H810" s="404" t="s">
        <v>2946</v>
      </c>
      <c r="I810" s="373">
        <v>8</v>
      </c>
      <c r="J810" s="293"/>
      <c r="K810" s="294" t="s">
        <v>3200</v>
      </c>
      <c r="L810" s="294"/>
      <c r="M810" s="140"/>
      <c r="N810" s="140"/>
      <c r="O810" s="140"/>
      <c r="P810" s="140"/>
      <c r="Q810" s="140"/>
      <c r="R810" s="140"/>
      <c r="S810" s="140"/>
      <c r="T810" s="140"/>
      <c r="U810" s="140"/>
      <c r="V810" s="140"/>
      <c r="W810" s="140"/>
      <c r="X810" s="140"/>
      <c r="Y810" s="140"/>
      <c r="Z810" s="140"/>
      <c r="AA810" s="140"/>
      <c r="AB810" s="140"/>
      <c r="AC810" s="140"/>
      <c r="AD810" s="140"/>
      <c r="AE810" s="140"/>
      <c r="AF810" s="140"/>
      <c r="AG810" s="140"/>
      <c r="AH810" s="140"/>
      <c r="AI810" s="140"/>
      <c r="AJ810" s="140"/>
      <c r="AK810" s="140"/>
      <c r="AL810" s="140"/>
      <c r="AM810" s="140"/>
      <c r="AN810" s="140"/>
      <c r="AO810" s="140"/>
      <c r="AP810" s="140"/>
      <c r="AQ810" s="140"/>
      <c r="AR810" s="140"/>
      <c r="AS810" s="140"/>
      <c r="AT810" s="140"/>
      <c r="AU810" s="140"/>
      <c r="AV810" s="140"/>
      <c r="AW810" s="140"/>
      <c r="AX810" s="140"/>
      <c r="AY810" s="140"/>
      <c r="AZ810" s="140"/>
      <c r="BA810" s="140"/>
      <c r="BB810" s="140"/>
      <c r="BC810" s="140"/>
      <c r="BD810" s="140"/>
      <c r="BE810" s="140"/>
      <c r="BF810" s="140"/>
      <c r="BG810" s="140"/>
      <c r="BH810" s="140"/>
      <c r="BI810" s="140"/>
      <c r="BJ810" s="140"/>
      <c r="BK810" s="140"/>
      <c r="BL810" s="140"/>
      <c r="BM810" s="140"/>
      <c r="BN810" s="140"/>
      <c r="BO810" s="140"/>
      <c r="BP810" s="140"/>
      <c r="BQ810" s="140"/>
      <c r="BR810" s="140"/>
      <c r="BS810" s="140"/>
      <c r="BT810" s="140"/>
      <c r="BU810" s="140"/>
      <c r="BV810" s="140"/>
      <c r="BW810" s="140"/>
      <c r="BX810" s="140"/>
      <c r="BY810" s="140"/>
      <c r="BZ810" s="140"/>
      <c r="CA810" s="140"/>
    </row>
    <row r="811" spans="1:79" s="492" customFormat="1" ht="33.75" x14ac:dyDescent="0.2">
      <c r="A811" s="312">
        <v>798</v>
      </c>
      <c r="B811" s="314" t="s">
        <v>2581</v>
      </c>
      <c r="C811" s="314" t="s">
        <v>2624</v>
      </c>
      <c r="D811" s="315" t="s">
        <v>2625</v>
      </c>
      <c r="E811" s="400"/>
      <c r="F811" s="324" t="s">
        <v>27</v>
      </c>
      <c r="G811" s="403">
        <v>592162.78</v>
      </c>
      <c r="H811" s="404" t="s">
        <v>2859</v>
      </c>
      <c r="I811" s="373">
        <v>5</v>
      </c>
      <c r="J811" s="60"/>
      <c r="K811" s="296"/>
      <c r="L811" s="296"/>
      <c r="M811" s="140"/>
      <c r="N811" s="140"/>
      <c r="O811" s="140"/>
      <c r="P811" s="140"/>
      <c r="Q811" s="140"/>
      <c r="R811" s="140"/>
      <c r="S811" s="140"/>
      <c r="T811" s="140"/>
      <c r="U811" s="140"/>
      <c r="V811" s="140"/>
      <c r="W811" s="140"/>
      <c r="X811" s="140"/>
      <c r="Y811" s="140"/>
      <c r="Z811" s="140"/>
      <c r="AA811" s="140"/>
      <c r="AB811" s="140"/>
      <c r="AC811" s="140"/>
      <c r="AD811" s="140"/>
      <c r="AE811" s="140"/>
      <c r="AF811" s="140"/>
      <c r="AG811" s="140"/>
      <c r="AH811" s="140"/>
      <c r="AI811" s="140"/>
      <c r="AJ811" s="140"/>
      <c r="AK811" s="140"/>
      <c r="AL811" s="140"/>
      <c r="AM811" s="140"/>
      <c r="AN811" s="140"/>
      <c r="AO811" s="140"/>
      <c r="AP811" s="140"/>
      <c r="AQ811" s="140"/>
      <c r="AR811" s="140"/>
      <c r="AS811" s="140"/>
      <c r="AT811" s="140"/>
      <c r="AU811" s="140"/>
      <c r="AV811" s="140"/>
      <c r="AW811" s="140"/>
      <c r="AX811" s="140"/>
      <c r="AY811" s="140"/>
      <c r="AZ811" s="140"/>
      <c r="BA811" s="140"/>
      <c r="BB811" s="140"/>
      <c r="BC811" s="140"/>
      <c r="BD811" s="140"/>
      <c r="BE811" s="140"/>
      <c r="BF811" s="140"/>
      <c r="BG811" s="140"/>
      <c r="BH811" s="140"/>
      <c r="BI811" s="140"/>
      <c r="BJ811" s="140"/>
      <c r="BK811" s="140"/>
      <c r="BL811" s="140"/>
      <c r="BM811" s="140"/>
      <c r="BN811" s="140"/>
      <c r="BO811" s="140"/>
      <c r="BP811" s="140"/>
      <c r="BQ811" s="140"/>
      <c r="BR811" s="140"/>
      <c r="BS811" s="140"/>
      <c r="BT811" s="140"/>
      <c r="BU811" s="140"/>
      <c r="BV811" s="140"/>
      <c r="BW811" s="140"/>
      <c r="BX811" s="140"/>
      <c r="BY811" s="140"/>
      <c r="BZ811" s="140"/>
      <c r="CA811" s="140"/>
    </row>
    <row r="812" spans="1:79" s="492" customFormat="1" ht="11.25" x14ac:dyDescent="0.2">
      <c r="A812" s="312">
        <v>799</v>
      </c>
      <c r="B812" s="314" t="s">
        <v>2581</v>
      </c>
      <c r="C812" s="314" t="s">
        <v>1764</v>
      </c>
      <c r="D812" s="315" t="s">
        <v>1766</v>
      </c>
      <c r="E812" s="400"/>
      <c r="F812" s="324" t="s">
        <v>27</v>
      </c>
      <c r="G812" s="403">
        <v>24782.25</v>
      </c>
      <c r="H812" s="404" t="s">
        <v>2860</v>
      </c>
      <c r="I812" s="373">
        <v>2</v>
      </c>
      <c r="J812" s="293"/>
      <c r="K812" s="294"/>
      <c r="L812" s="294"/>
      <c r="M812" s="140"/>
      <c r="N812" s="140"/>
      <c r="O812" s="140"/>
      <c r="P812" s="140"/>
      <c r="Q812" s="140"/>
      <c r="R812" s="140"/>
      <c r="S812" s="140"/>
      <c r="T812" s="140"/>
      <c r="U812" s="140"/>
      <c r="V812" s="140"/>
      <c r="W812" s="140"/>
      <c r="X812" s="140"/>
      <c r="Y812" s="140"/>
      <c r="Z812" s="140"/>
      <c r="AA812" s="140"/>
      <c r="AB812" s="140"/>
      <c r="AC812" s="140"/>
      <c r="AD812" s="140"/>
      <c r="AE812" s="140"/>
      <c r="AF812" s="140"/>
      <c r="AG812" s="140"/>
      <c r="AH812" s="140"/>
      <c r="AI812" s="140"/>
      <c r="AJ812" s="140"/>
      <c r="AK812" s="140"/>
      <c r="AL812" s="140"/>
      <c r="AM812" s="140"/>
      <c r="AN812" s="140"/>
      <c r="AO812" s="140"/>
      <c r="AP812" s="140"/>
      <c r="AQ812" s="140"/>
      <c r="AR812" s="140"/>
      <c r="AS812" s="140"/>
      <c r="AT812" s="140"/>
      <c r="AU812" s="140"/>
      <c r="AV812" s="140"/>
      <c r="AW812" s="140"/>
      <c r="AX812" s="140"/>
      <c r="AY812" s="140"/>
      <c r="AZ812" s="140"/>
      <c r="BA812" s="140"/>
      <c r="BB812" s="140"/>
      <c r="BC812" s="140"/>
      <c r="BD812" s="140"/>
      <c r="BE812" s="140"/>
      <c r="BF812" s="140"/>
      <c r="BG812" s="140"/>
      <c r="BH812" s="140"/>
      <c r="BI812" s="140"/>
      <c r="BJ812" s="140"/>
      <c r="BK812" s="140"/>
      <c r="BL812" s="140"/>
      <c r="BM812" s="140"/>
      <c r="BN812" s="140"/>
      <c r="BO812" s="140"/>
      <c r="BP812" s="140"/>
      <c r="BQ812" s="140"/>
      <c r="BR812" s="140"/>
      <c r="BS812" s="140"/>
      <c r="BT812" s="140"/>
      <c r="BU812" s="140"/>
      <c r="BV812" s="140"/>
      <c r="BW812" s="140"/>
      <c r="BX812" s="140"/>
      <c r="BY812" s="140"/>
      <c r="BZ812" s="140"/>
      <c r="CA812" s="140"/>
    </row>
    <row r="813" spans="1:79" s="492" customFormat="1" ht="11.25" x14ac:dyDescent="0.2">
      <c r="A813" s="312">
        <v>800</v>
      </c>
      <c r="B813" s="314" t="s">
        <v>2581</v>
      </c>
      <c r="C813" s="314" t="s">
        <v>2379</v>
      </c>
      <c r="D813" s="315" t="s">
        <v>2381</v>
      </c>
      <c r="E813" s="400"/>
      <c r="F813" s="324" t="s">
        <v>27</v>
      </c>
      <c r="G813" s="403">
        <v>144906.38</v>
      </c>
      <c r="H813" s="404" t="s">
        <v>2861</v>
      </c>
      <c r="I813" s="373">
        <v>2</v>
      </c>
      <c r="J813" s="293"/>
      <c r="K813" s="295"/>
      <c r="L813" s="295"/>
      <c r="M813" s="140"/>
      <c r="N813" s="140"/>
      <c r="O813" s="140"/>
      <c r="P813" s="140"/>
      <c r="Q813" s="140"/>
      <c r="R813" s="140"/>
      <c r="S813" s="140"/>
      <c r="T813" s="140"/>
      <c r="U813" s="140"/>
      <c r="V813" s="140"/>
      <c r="W813" s="140"/>
      <c r="X813" s="140"/>
      <c r="Y813" s="140"/>
      <c r="Z813" s="140"/>
      <c r="AA813" s="140"/>
      <c r="AB813" s="140"/>
      <c r="AC813" s="140"/>
      <c r="AD813" s="140"/>
      <c r="AE813" s="140"/>
      <c r="AF813" s="140"/>
      <c r="AG813" s="140"/>
      <c r="AH813" s="140"/>
      <c r="AI813" s="140"/>
      <c r="AJ813" s="140"/>
      <c r="AK813" s="140"/>
      <c r="AL813" s="140"/>
      <c r="AM813" s="140"/>
      <c r="AN813" s="140"/>
      <c r="AO813" s="140"/>
      <c r="AP813" s="140"/>
      <c r="AQ813" s="140"/>
      <c r="AR813" s="140"/>
      <c r="AS813" s="140"/>
      <c r="AT813" s="140"/>
      <c r="AU813" s="140"/>
      <c r="AV813" s="140"/>
      <c r="AW813" s="140"/>
      <c r="AX813" s="140"/>
      <c r="AY813" s="140"/>
      <c r="AZ813" s="140"/>
      <c r="BA813" s="140"/>
      <c r="BB813" s="140"/>
      <c r="BC813" s="140"/>
      <c r="BD813" s="140"/>
      <c r="BE813" s="140"/>
      <c r="BF813" s="140"/>
      <c r="BG813" s="140"/>
      <c r="BH813" s="140"/>
      <c r="BI813" s="140"/>
      <c r="BJ813" s="140"/>
      <c r="BK813" s="140"/>
      <c r="BL813" s="140"/>
      <c r="BM813" s="140"/>
      <c r="BN813" s="140"/>
      <c r="BO813" s="140"/>
      <c r="BP813" s="140"/>
      <c r="BQ813" s="140"/>
      <c r="BR813" s="140"/>
      <c r="BS813" s="140"/>
      <c r="BT813" s="140"/>
      <c r="BU813" s="140"/>
      <c r="BV813" s="140"/>
      <c r="BW813" s="140"/>
      <c r="BX813" s="140"/>
      <c r="BY813" s="140"/>
      <c r="BZ813" s="140"/>
      <c r="CA813" s="140"/>
    </row>
    <row r="814" spans="1:79" s="492" customFormat="1" ht="11.25" x14ac:dyDescent="0.2">
      <c r="A814" s="312">
        <v>801</v>
      </c>
      <c r="B814" s="314" t="s">
        <v>2581</v>
      </c>
      <c r="C814" s="314" t="s">
        <v>2641</v>
      </c>
      <c r="D814" s="315" t="s">
        <v>2642</v>
      </c>
      <c r="E814" s="400"/>
      <c r="F814" s="324" t="s">
        <v>27</v>
      </c>
      <c r="G814" s="403">
        <v>932608.66</v>
      </c>
      <c r="H814" s="404" t="s">
        <v>2862</v>
      </c>
      <c r="I814" s="373">
        <v>4</v>
      </c>
      <c r="J814" s="293"/>
      <c r="K814" s="294"/>
      <c r="L814" s="294"/>
      <c r="M814" s="140"/>
      <c r="N814" s="140"/>
      <c r="O814" s="140"/>
      <c r="P814" s="140"/>
      <c r="Q814" s="140"/>
      <c r="R814" s="140"/>
      <c r="S814" s="140"/>
      <c r="T814" s="140"/>
      <c r="U814" s="140"/>
      <c r="V814" s="140"/>
      <c r="W814" s="140"/>
      <c r="X814" s="140"/>
      <c r="Y814" s="140"/>
      <c r="Z814" s="140"/>
      <c r="AA814" s="140"/>
      <c r="AB814" s="140"/>
      <c r="AC814" s="140"/>
      <c r="AD814" s="140"/>
      <c r="AE814" s="140"/>
      <c r="AF814" s="140"/>
      <c r="AG814" s="140"/>
      <c r="AH814" s="140"/>
      <c r="AI814" s="140"/>
      <c r="AJ814" s="140"/>
      <c r="AK814" s="140"/>
      <c r="AL814" s="140"/>
      <c r="AM814" s="140"/>
      <c r="AN814" s="140"/>
      <c r="AO814" s="140"/>
      <c r="AP814" s="140"/>
      <c r="AQ814" s="140"/>
      <c r="AR814" s="140"/>
      <c r="AS814" s="140"/>
      <c r="AT814" s="140"/>
      <c r="AU814" s="140"/>
      <c r="AV814" s="140"/>
      <c r="AW814" s="140"/>
      <c r="AX814" s="140"/>
      <c r="AY814" s="140"/>
      <c r="AZ814" s="140"/>
      <c r="BA814" s="140"/>
      <c r="BB814" s="140"/>
      <c r="BC814" s="140"/>
      <c r="BD814" s="140"/>
      <c r="BE814" s="140"/>
      <c r="BF814" s="140"/>
      <c r="BG814" s="140"/>
      <c r="BH814" s="140"/>
      <c r="BI814" s="140"/>
      <c r="BJ814" s="140"/>
      <c r="BK814" s="140"/>
      <c r="BL814" s="140"/>
      <c r="BM814" s="140"/>
      <c r="BN814" s="140"/>
      <c r="BO814" s="140"/>
      <c r="BP814" s="140"/>
      <c r="BQ814" s="140"/>
      <c r="BR814" s="140"/>
      <c r="BS814" s="140"/>
      <c r="BT814" s="140"/>
      <c r="BU814" s="140"/>
      <c r="BV814" s="140"/>
      <c r="BW814" s="140"/>
      <c r="BX814" s="140"/>
      <c r="BY814" s="140"/>
      <c r="BZ814" s="140"/>
      <c r="CA814" s="140"/>
    </row>
    <row r="815" spans="1:79" s="492" customFormat="1" ht="33.75" x14ac:dyDescent="0.2">
      <c r="A815" s="312">
        <v>802</v>
      </c>
      <c r="B815" s="314" t="s">
        <v>2581</v>
      </c>
      <c r="C815" s="314" t="s">
        <v>2607</v>
      </c>
      <c r="D815" s="315" t="s">
        <v>2608</v>
      </c>
      <c r="E815" s="400"/>
      <c r="F815" s="324" t="s">
        <v>27</v>
      </c>
      <c r="G815" s="403">
        <v>1352146.44</v>
      </c>
      <c r="H815" s="404" t="s">
        <v>2863</v>
      </c>
      <c r="I815" s="373">
        <v>5</v>
      </c>
      <c r="J815" s="293"/>
      <c r="K815" s="294"/>
      <c r="L815" s="294"/>
      <c r="M815" s="140"/>
      <c r="N815" s="140"/>
      <c r="O815" s="140"/>
      <c r="P815" s="140"/>
      <c r="Q815" s="140"/>
      <c r="R815" s="140"/>
      <c r="S815" s="140"/>
      <c r="T815" s="140"/>
      <c r="U815" s="140"/>
      <c r="V815" s="140"/>
      <c r="W815" s="140"/>
      <c r="X815" s="140"/>
      <c r="Y815" s="140"/>
      <c r="Z815" s="140"/>
      <c r="AA815" s="140"/>
      <c r="AB815" s="140"/>
      <c r="AC815" s="140"/>
      <c r="AD815" s="140"/>
      <c r="AE815" s="140"/>
      <c r="AF815" s="140"/>
      <c r="AG815" s="140"/>
      <c r="AH815" s="140"/>
      <c r="AI815" s="140"/>
      <c r="AJ815" s="140"/>
      <c r="AK815" s="140"/>
      <c r="AL815" s="140"/>
      <c r="AM815" s="140"/>
      <c r="AN815" s="140"/>
      <c r="AO815" s="140"/>
      <c r="AP815" s="140"/>
      <c r="AQ815" s="140"/>
      <c r="AR815" s="140"/>
      <c r="AS815" s="140"/>
      <c r="AT815" s="140"/>
      <c r="AU815" s="140"/>
      <c r="AV815" s="140"/>
      <c r="AW815" s="140"/>
      <c r="AX815" s="140"/>
      <c r="AY815" s="140"/>
      <c r="AZ815" s="140"/>
      <c r="BA815" s="140"/>
      <c r="BB815" s="140"/>
      <c r="BC815" s="140"/>
      <c r="BD815" s="140"/>
      <c r="BE815" s="140"/>
      <c r="BF815" s="140"/>
      <c r="BG815" s="140"/>
      <c r="BH815" s="140"/>
      <c r="BI815" s="140"/>
      <c r="BJ815" s="140"/>
      <c r="BK815" s="140"/>
      <c r="BL815" s="140"/>
      <c r="BM815" s="140"/>
      <c r="BN815" s="140"/>
      <c r="BO815" s="140"/>
      <c r="BP815" s="140"/>
      <c r="BQ815" s="140"/>
      <c r="BR815" s="140"/>
      <c r="BS815" s="140"/>
      <c r="BT815" s="140"/>
      <c r="BU815" s="140"/>
      <c r="BV815" s="140"/>
      <c r="BW815" s="140"/>
      <c r="BX815" s="140"/>
      <c r="BY815" s="140"/>
      <c r="BZ815" s="140"/>
      <c r="CA815" s="140"/>
    </row>
    <row r="816" spans="1:79" s="492" customFormat="1" ht="45" x14ac:dyDescent="0.2">
      <c r="A816" s="312">
        <v>803</v>
      </c>
      <c r="B816" s="314" t="s">
        <v>2581</v>
      </c>
      <c r="C816" s="314" t="s">
        <v>2611</v>
      </c>
      <c r="D816" s="315" t="s">
        <v>2612</v>
      </c>
      <c r="E816" s="400"/>
      <c r="F816" s="324" t="s">
        <v>27</v>
      </c>
      <c r="G816" s="403">
        <f>1301933.06+44630.3+4176.16</f>
        <v>1350739.52</v>
      </c>
      <c r="H816" s="404" t="s">
        <v>2947</v>
      </c>
      <c r="I816" s="373">
        <v>6</v>
      </c>
      <c r="J816" s="293" t="s">
        <v>3092</v>
      </c>
      <c r="K816" s="294"/>
      <c r="L816" s="294"/>
      <c r="M816" s="140"/>
      <c r="N816" s="140"/>
      <c r="O816" s="140"/>
      <c r="P816" s="140"/>
      <c r="Q816" s="140"/>
      <c r="R816" s="140"/>
      <c r="S816" s="140"/>
      <c r="T816" s="140"/>
      <c r="U816" s="140"/>
      <c r="V816" s="140"/>
      <c r="W816" s="140"/>
      <c r="X816" s="140"/>
      <c r="Y816" s="140"/>
      <c r="Z816" s="140"/>
      <c r="AA816" s="140"/>
      <c r="AB816" s="140"/>
      <c r="AC816" s="140"/>
      <c r="AD816" s="140"/>
      <c r="AE816" s="140"/>
      <c r="AF816" s="140"/>
      <c r="AG816" s="140"/>
      <c r="AH816" s="140"/>
      <c r="AI816" s="140"/>
      <c r="AJ816" s="140"/>
      <c r="AK816" s="140"/>
      <c r="AL816" s="140"/>
      <c r="AM816" s="140"/>
      <c r="AN816" s="140"/>
      <c r="AO816" s="140"/>
      <c r="AP816" s="140"/>
      <c r="AQ816" s="140"/>
      <c r="AR816" s="140"/>
      <c r="AS816" s="140"/>
      <c r="AT816" s="140"/>
      <c r="AU816" s="140"/>
      <c r="AV816" s="140"/>
      <c r="AW816" s="140"/>
      <c r="AX816" s="140"/>
      <c r="AY816" s="140"/>
      <c r="AZ816" s="140"/>
      <c r="BA816" s="140"/>
      <c r="BB816" s="140"/>
      <c r="BC816" s="140"/>
      <c r="BD816" s="140"/>
      <c r="BE816" s="140"/>
      <c r="BF816" s="140"/>
      <c r="BG816" s="140"/>
      <c r="BH816" s="140"/>
      <c r="BI816" s="140"/>
      <c r="BJ816" s="140"/>
      <c r="BK816" s="140"/>
      <c r="BL816" s="140"/>
      <c r="BM816" s="140"/>
      <c r="BN816" s="140"/>
      <c r="BO816" s="140"/>
      <c r="BP816" s="140"/>
      <c r="BQ816" s="140"/>
      <c r="BR816" s="140"/>
      <c r="BS816" s="140"/>
      <c r="BT816" s="140"/>
      <c r="BU816" s="140"/>
      <c r="BV816" s="140"/>
      <c r="BW816" s="140"/>
      <c r="BX816" s="140"/>
      <c r="BY816" s="140"/>
      <c r="BZ816" s="140"/>
      <c r="CA816" s="140"/>
    </row>
    <row r="817" spans="1:79" s="492" customFormat="1" ht="33.75" x14ac:dyDescent="0.2">
      <c r="A817" s="312">
        <v>804</v>
      </c>
      <c r="B817" s="314" t="s">
        <v>2581</v>
      </c>
      <c r="C817" s="314" t="s">
        <v>2601</v>
      </c>
      <c r="D817" s="315" t="s">
        <v>2602</v>
      </c>
      <c r="E817" s="400"/>
      <c r="F817" s="324" t="s">
        <v>27</v>
      </c>
      <c r="G817" s="403">
        <v>119694.91</v>
      </c>
      <c r="H817" s="404" t="s">
        <v>2864</v>
      </c>
      <c r="I817" s="373">
        <v>5</v>
      </c>
      <c r="J817" s="293"/>
      <c r="K817" s="295"/>
      <c r="L817" s="295"/>
      <c r="M817" s="140"/>
      <c r="N817" s="140"/>
      <c r="O817" s="140"/>
      <c r="P817" s="140"/>
      <c r="Q817" s="140"/>
      <c r="R817" s="140"/>
      <c r="S817" s="140"/>
      <c r="T817" s="140"/>
      <c r="U817" s="140"/>
      <c r="V817" s="140"/>
      <c r="W817" s="140"/>
      <c r="X817" s="140"/>
      <c r="Y817" s="140"/>
      <c r="Z817" s="140"/>
      <c r="AA817" s="140"/>
      <c r="AB817" s="140"/>
      <c r="AC817" s="140"/>
      <c r="AD817" s="140"/>
      <c r="AE817" s="140"/>
      <c r="AF817" s="140"/>
      <c r="AG817" s="140"/>
      <c r="AH817" s="140"/>
      <c r="AI817" s="140"/>
      <c r="AJ817" s="140"/>
      <c r="AK817" s="140"/>
      <c r="AL817" s="140"/>
      <c r="AM817" s="140"/>
      <c r="AN817" s="140"/>
      <c r="AO817" s="140"/>
      <c r="AP817" s="140"/>
      <c r="AQ817" s="140"/>
      <c r="AR817" s="140"/>
      <c r="AS817" s="140"/>
      <c r="AT817" s="140"/>
      <c r="AU817" s="140"/>
      <c r="AV817" s="140"/>
      <c r="AW817" s="140"/>
      <c r="AX817" s="140"/>
      <c r="AY817" s="140"/>
      <c r="AZ817" s="140"/>
      <c r="BA817" s="140"/>
      <c r="BB817" s="140"/>
      <c r="BC817" s="140"/>
      <c r="BD817" s="140"/>
      <c r="BE817" s="140"/>
      <c r="BF817" s="140"/>
      <c r="BG817" s="140"/>
      <c r="BH817" s="140"/>
      <c r="BI817" s="140"/>
      <c r="BJ817" s="140"/>
      <c r="BK817" s="140"/>
      <c r="BL817" s="140"/>
      <c r="BM817" s="140"/>
      <c r="BN817" s="140"/>
      <c r="BO817" s="140"/>
      <c r="BP817" s="140"/>
      <c r="BQ817" s="140"/>
      <c r="BR817" s="140"/>
      <c r="BS817" s="140"/>
      <c r="BT817" s="140"/>
      <c r="BU817" s="140"/>
      <c r="BV817" s="140"/>
      <c r="BW817" s="140"/>
      <c r="BX817" s="140"/>
      <c r="BY817" s="140"/>
      <c r="BZ817" s="140"/>
      <c r="CA817" s="140"/>
    </row>
    <row r="818" spans="1:79" s="492" customFormat="1" ht="33.75" x14ac:dyDescent="0.2">
      <c r="A818" s="312">
        <v>805</v>
      </c>
      <c r="B818" s="314" t="s">
        <v>2581</v>
      </c>
      <c r="C818" s="314" t="s">
        <v>2615</v>
      </c>
      <c r="D818" s="315" t="s">
        <v>2616</v>
      </c>
      <c r="E818" s="400"/>
      <c r="F818" s="324" t="s">
        <v>27</v>
      </c>
      <c r="G818" s="403">
        <v>191600.31</v>
      </c>
      <c r="H818" s="404" t="s">
        <v>2937</v>
      </c>
      <c r="I818" s="373">
        <v>4</v>
      </c>
      <c r="J818" s="140"/>
      <c r="K818" s="140"/>
      <c r="L818" s="140"/>
      <c r="M818" s="140"/>
      <c r="N818" s="140"/>
      <c r="O818" s="140"/>
      <c r="P818" s="140"/>
      <c r="Q818" s="140"/>
      <c r="R818" s="140"/>
      <c r="S818" s="140"/>
      <c r="T818" s="140"/>
      <c r="U818" s="140"/>
      <c r="V818" s="140"/>
      <c r="W818" s="140"/>
      <c r="X818" s="140"/>
      <c r="Y818" s="140"/>
      <c r="Z818" s="140"/>
      <c r="AA818" s="140"/>
      <c r="AB818" s="140"/>
      <c r="AC818" s="140"/>
      <c r="AD818" s="140"/>
      <c r="AE818" s="140"/>
      <c r="AF818" s="140"/>
      <c r="AG818" s="140"/>
      <c r="AH818" s="140"/>
      <c r="AI818" s="140"/>
      <c r="AJ818" s="140"/>
      <c r="AK818" s="140"/>
      <c r="AL818" s="140"/>
      <c r="AM818" s="140"/>
      <c r="AN818" s="140"/>
      <c r="AO818" s="140"/>
      <c r="AP818" s="140"/>
      <c r="AQ818" s="140"/>
      <c r="AR818" s="140"/>
      <c r="AS818" s="140"/>
      <c r="AT818" s="140"/>
      <c r="AU818" s="140"/>
      <c r="AV818" s="140"/>
      <c r="AW818" s="140"/>
      <c r="AX818" s="140"/>
      <c r="AY818" s="140"/>
      <c r="AZ818" s="140"/>
      <c r="BA818" s="140"/>
      <c r="BB818" s="140"/>
      <c r="BC818" s="140"/>
      <c r="BD818" s="140"/>
      <c r="BE818" s="140"/>
      <c r="BF818" s="140"/>
      <c r="BG818" s="140"/>
      <c r="BH818" s="140"/>
      <c r="BI818" s="140"/>
      <c r="BJ818" s="140"/>
      <c r="BK818" s="140"/>
      <c r="BL818" s="140"/>
      <c r="BM818" s="140"/>
      <c r="BN818" s="140"/>
      <c r="BO818" s="140"/>
      <c r="BP818" s="140"/>
      <c r="BQ818" s="140"/>
      <c r="BR818" s="140"/>
      <c r="BS818" s="140"/>
      <c r="BT818" s="140"/>
      <c r="BU818" s="140"/>
      <c r="BV818" s="140"/>
      <c r="BW818" s="140"/>
      <c r="BX818" s="140"/>
      <c r="BY818" s="140"/>
      <c r="BZ818" s="140"/>
      <c r="CA818" s="140"/>
    </row>
    <row r="819" spans="1:79" s="492" customFormat="1" ht="33.75" x14ac:dyDescent="0.2">
      <c r="A819" s="312">
        <v>806</v>
      </c>
      <c r="B819" s="314" t="s">
        <v>2581</v>
      </c>
      <c r="C819" s="314" t="s">
        <v>2613</v>
      </c>
      <c r="D819" s="315" t="s">
        <v>2614</v>
      </c>
      <c r="E819" s="400"/>
      <c r="F819" s="324" t="s">
        <v>27</v>
      </c>
      <c r="G819" s="403">
        <v>320990.23</v>
      </c>
      <c r="H819" s="404" t="s">
        <v>2865</v>
      </c>
      <c r="I819" s="373">
        <v>5</v>
      </c>
      <c r="J819" s="293"/>
      <c r="K819" s="294"/>
      <c r="L819" s="294"/>
      <c r="M819" s="140"/>
      <c r="N819" s="140"/>
      <c r="O819" s="140"/>
      <c r="P819" s="140"/>
      <c r="Q819" s="140"/>
      <c r="R819" s="140"/>
      <c r="S819" s="140"/>
      <c r="T819" s="140"/>
      <c r="U819" s="140"/>
      <c r="V819" s="140"/>
      <c r="W819" s="140"/>
      <c r="X819" s="140"/>
      <c r="Y819" s="140"/>
      <c r="Z819" s="140"/>
      <c r="AA819" s="140"/>
      <c r="AB819" s="140"/>
      <c r="AC819" s="140"/>
      <c r="AD819" s="140"/>
      <c r="AE819" s="140"/>
      <c r="AF819" s="140"/>
      <c r="AG819" s="140"/>
      <c r="AH819" s="140"/>
      <c r="AI819" s="140"/>
      <c r="AJ819" s="140"/>
      <c r="AK819" s="140"/>
      <c r="AL819" s="140"/>
      <c r="AM819" s="140"/>
      <c r="AN819" s="140"/>
      <c r="AO819" s="140"/>
      <c r="AP819" s="140"/>
      <c r="AQ819" s="140"/>
      <c r="AR819" s="140"/>
      <c r="AS819" s="140"/>
      <c r="AT819" s="140"/>
      <c r="AU819" s="140"/>
      <c r="AV819" s="140"/>
      <c r="AW819" s="140"/>
      <c r="AX819" s="140"/>
      <c r="AY819" s="140"/>
      <c r="AZ819" s="140"/>
      <c r="BA819" s="140"/>
      <c r="BB819" s="140"/>
      <c r="BC819" s="140"/>
      <c r="BD819" s="140"/>
      <c r="BE819" s="140"/>
      <c r="BF819" s="140"/>
      <c r="BG819" s="140"/>
      <c r="BH819" s="140"/>
      <c r="BI819" s="140"/>
      <c r="BJ819" s="140"/>
      <c r="BK819" s="140"/>
      <c r="BL819" s="140"/>
      <c r="BM819" s="140"/>
      <c r="BN819" s="140"/>
      <c r="BO819" s="140"/>
      <c r="BP819" s="140"/>
      <c r="BQ819" s="140"/>
      <c r="BR819" s="140"/>
      <c r="BS819" s="140"/>
      <c r="BT819" s="140"/>
      <c r="BU819" s="140"/>
      <c r="BV819" s="140"/>
      <c r="BW819" s="140"/>
      <c r="BX819" s="140"/>
      <c r="BY819" s="140"/>
      <c r="BZ819" s="140"/>
      <c r="CA819" s="140"/>
    </row>
    <row r="820" spans="1:79" s="492" customFormat="1" ht="56.25" x14ac:dyDescent="0.2">
      <c r="A820" s="312">
        <v>807</v>
      </c>
      <c r="B820" s="314" t="s">
        <v>2581</v>
      </c>
      <c r="C820" s="314" t="s">
        <v>2622</v>
      </c>
      <c r="D820" s="315" t="s">
        <v>2623</v>
      </c>
      <c r="E820" s="400"/>
      <c r="F820" s="324" t="s">
        <v>27</v>
      </c>
      <c r="G820" s="403">
        <v>129579.36</v>
      </c>
      <c r="H820" s="404" t="s">
        <v>3279</v>
      </c>
      <c r="I820" s="373">
        <v>4</v>
      </c>
      <c r="J820" s="293"/>
      <c r="K820" s="295"/>
      <c r="L820" s="295"/>
      <c r="M820" s="140"/>
      <c r="N820" s="140"/>
      <c r="O820" s="140"/>
      <c r="P820" s="140"/>
      <c r="Q820" s="140"/>
      <c r="R820" s="140"/>
      <c r="S820" s="140"/>
      <c r="T820" s="140"/>
      <c r="U820" s="140"/>
      <c r="V820" s="140"/>
      <c r="W820" s="140"/>
      <c r="X820" s="140"/>
      <c r="Y820" s="140"/>
      <c r="Z820" s="140"/>
      <c r="AA820" s="140"/>
      <c r="AB820" s="140"/>
      <c r="AC820" s="140"/>
      <c r="AD820" s="140"/>
      <c r="AE820" s="140"/>
      <c r="AF820" s="140"/>
      <c r="AG820" s="140"/>
      <c r="AH820" s="140"/>
      <c r="AI820" s="140"/>
      <c r="AJ820" s="140"/>
      <c r="AK820" s="140"/>
      <c r="AL820" s="140"/>
      <c r="AM820" s="140"/>
      <c r="AN820" s="140"/>
      <c r="AO820" s="140"/>
      <c r="AP820" s="140"/>
      <c r="AQ820" s="140"/>
      <c r="AR820" s="140"/>
      <c r="AS820" s="140"/>
      <c r="AT820" s="140"/>
      <c r="AU820" s="140"/>
      <c r="AV820" s="140"/>
      <c r="AW820" s="140"/>
      <c r="AX820" s="140"/>
      <c r="AY820" s="140"/>
      <c r="AZ820" s="140"/>
      <c r="BA820" s="140"/>
      <c r="BB820" s="140"/>
      <c r="BC820" s="140"/>
      <c r="BD820" s="140"/>
      <c r="BE820" s="140"/>
      <c r="BF820" s="140"/>
      <c r="BG820" s="140"/>
      <c r="BH820" s="140"/>
      <c r="BI820" s="140"/>
      <c r="BJ820" s="140"/>
      <c r="BK820" s="140"/>
      <c r="BL820" s="140"/>
      <c r="BM820" s="140"/>
      <c r="BN820" s="140"/>
      <c r="BO820" s="140"/>
      <c r="BP820" s="140"/>
      <c r="BQ820" s="140"/>
      <c r="BR820" s="140"/>
      <c r="BS820" s="140"/>
      <c r="BT820" s="140"/>
      <c r="BU820" s="140"/>
      <c r="BV820" s="140"/>
      <c r="BW820" s="140"/>
      <c r="BX820" s="140"/>
      <c r="BY820" s="140"/>
      <c r="BZ820" s="140"/>
      <c r="CA820" s="140"/>
    </row>
    <row r="821" spans="1:79" s="492" customFormat="1" ht="33.75" x14ac:dyDescent="0.2">
      <c r="A821" s="312">
        <v>808</v>
      </c>
      <c r="B821" s="314" t="s">
        <v>2581</v>
      </c>
      <c r="C821" s="314" t="s">
        <v>2574</v>
      </c>
      <c r="D821" s="315" t="s">
        <v>2573</v>
      </c>
      <c r="E821" s="400"/>
      <c r="F821" s="324" t="s">
        <v>27</v>
      </c>
      <c r="G821" s="403">
        <v>666070.16</v>
      </c>
      <c r="H821" s="404" t="s">
        <v>2866</v>
      </c>
      <c r="I821" s="373">
        <v>5</v>
      </c>
      <c r="J821" s="293"/>
      <c r="K821" s="294"/>
      <c r="L821" s="294"/>
      <c r="M821" s="140"/>
      <c r="N821" s="140"/>
      <c r="O821" s="140"/>
      <c r="P821" s="140"/>
      <c r="Q821" s="140"/>
      <c r="R821" s="140"/>
      <c r="S821" s="140"/>
      <c r="T821" s="140"/>
      <c r="U821" s="140"/>
      <c r="V821" s="140"/>
      <c r="W821" s="140"/>
      <c r="X821" s="140"/>
      <c r="Y821" s="140"/>
      <c r="Z821" s="140"/>
      <c r="AA821" s="140"/>
      <c r="AB821" s="140"/>
      <c r="AC821" s="140"/>
      <c r="AD821" s="140"/>
      <c r="AE821" s="140"/>
      <c r="AF821" s="140"/>
      <c r="AG821" s="140"/>
      <c r="AH821" s="140"/>
      <c r="AI821" s="140"/>
      <c r="AJ821" s="140"/>
      <c r="AK821" s="140"/>
      <c r="AL821" s="140"/>
      <c r="AM821" s="140"/>
      <c r="AN821" s="140"/>
      <c r="AO821" s="140"/>
      <c r="AP821" s="140"/>
      <c r="AQ821" s="140"/>
      <c r="AR821" s="140"/>
      <c r="AS821" s="140"/>
      <c r="AT821" s="140"/>
      <c r="AU821" s="140"/>
      <c r="AV821" s="140"/>
      <c r="AW821" s="140"/>
      <c r="AX821" s="140"/>
      <c r="AY821" s="140"/>
      <c r="AZ821" s="140"/>
      <c r="BA821" s="140"/>
      <c r="BB821" s="140"/>
      <c r="BC821" s="140"/>
      <c r="BD821" s="140"/>
      <c r="BE821" s="140"/>
      <c r="BF821" s="140"/>
      <c r="BG821" s="140"/>
      <c r="BH821" s="140"/>
      <c r="BI821" s="140"/>
      <c r="BJ821" s="140"/>
      <c r="BK821" s="140"/>
      <c r="BL821" s="140"/>
      <c r="BM821" s="140"/>
      <c r="BN821" s="140"/>
      <c r="BO821" s="140"/>
      <c r="BP821" s="140"/>
      <c r="BQ821" s="140"/>
      <c r="BR821" s="140"/>
      <c r="BS821" s="140"/>
      <c r="BT821" s="140"/>
      <c r="BU821" s="140"/>
      <c r="BV821" s="140"/>
      <c r="BW821" s="140"/>
      <c r="BX821" s="140"/>
      <c r="BY821" s="140"/>
      <c r="BZ821" s="140"/>
      <c r="CA821" s="140"/>
    </row>
    <row r="822" spans="1:79" s="492" customFormat="1" ht="33.75" x14ac:dyDescent="0.2">
      <c r="A822" s="312">
        <v>809</v>
      </c>
      <c r="B822" s="314" t="s">
        <v>2581</v>
      </c>
      <c r="C822" s="314" t="s">
        <v>2652</v>
      </c>
      <c r="D822" s="315" t="s">
        <v>2653</v>
      </c>
      <c r="E822" s="400"/>
      <c r="F822" s="324" t="s">
        <v>27</v>
      </c>
      <c r="G822" s="403">
        <v>321006.61</v>
      </c>
      <c r="H822" s="404" t="s">
        <v>2867</v>
      </c>
      <c r="I822" s="373">
        <v>4</v>
      </c>
      <c r="J822" s="293"/>
      <c r="K822" s="294"/>
      <c r="L822" s="294"/>
      <c r="M822" s="140"/>
      <c r="N822" s="140"/>
      <c r="O822" s="140"/>
      <c r="P822" s="140"/>
      <c r="Q822" s="140"/>
      <c r="R822" s="140"/>
      <c r="S822" s="140"/>
      <c r="T822" s="140"/>
      <c r="U822" s="140"/>
      <c r="V822" s="140"/>
      <c r="W822" s="140"/>
      <c r="X822" s="140"/>
      <c r="Y822" s="140"/>
      <c r="Z822" s="140"/>
      <c r="AA822" s="140"/>
      <c r="AB822" s="140"/>
      <c r="AC822" s="140"/>
      <c r="AD822" s="140"/>
      <c r="AE822" s="140"/>
      <c r="AF822" s="140"/>
      <c r="AG822" s="140"/>
      <c r="AH822" s="140"/>
      <c r="AI822" s="140"/>
      <c r="AJ822" s="140"/>
      <c r="AK822" s="140"/>
      <c r="AL822" s="140"/>
      <c r="AM822" s="140"/>
      <c r="AN822" s="140"/>
      <c r="AO822" s="140"/>
      <c r="AP822" s="140"/>
      <c r="AQ822" s="140"/>
      <c r="AR822" s="140"/>
      <c r="AS822" s="140"/>
      <c r="AT822" s="140"/>
      <c r="AU822" s="140"/>
      <c r="AV822" s="140"/>
      <c r="AW822" s="140"/>
      <c r="AX822" s="140"/>
      <c r="AY822" s="140"/>
      <c r="AZ822" s="140"/>
      <c r="BA822" s="140"/>
      <c r="BB822" s="140"/>
      <c r="BC822" s="140"/>
      <c r="BD822" s="140"/>
      <c r="BE822" s="140"/>
      <c r="BF822" s="140"/>
      <c r="BG822" s="140"/>
      <c r="BH822" s="140"/>
      <c r="BI822" s="140"/>
      <c r="BJ822" s="140"/>
      <c r="BK822" s="140"/>
      <c r="BL822" s="140"/>
      <c r="BM822" s="140"/>
      <c r="BN822" s="140"/>
      <c r="BO822" s="140"/>
      <c r="BP822" s="140"/>
      <c r="BQ822" s="140"/>
      <c r="BR822" s="140"/>
      <c r="BS822" s="140"/>
      <c r="BT822" s="140"/>
      <c r="BU822" s="140"/>
      <c r="BV822" s="140"/>
      <c r="BW822" s="140"/>
      <c r="BX822" s="140"/>
      <c r="BY822" s="140"/>
      <c r="BZ822" s="140"/>
      <c r="CA822" s="140"/>
    </row>
    <row r="823" spans="1:79" s="492" customFormat="1" ht="11.25" x14ac:dyDescent="0.2">
      <c r="A823" s="312">
        <v>810</v>
      </c>
      <c r="B823" s="314" t="s">
        <v>2581</v>
      </c>
      <c r="C823" s="314" t="s">
        <v>2648</v>
      </c>
      <c r="D823" s="315" t="s">
        <v>2649</v>
      </c>
      <c r="E823" s="400"/>
      <c r="F823" s="324" t="s">
        <v>27</v>
      </c>
      <c r="G823" s="403">
        <v>71901.039999999994</v>
      </c>
      <c r="H823" s="404" t="s">
        <v>2868</v>
      </c>
      <c r="I823" s="373">
        <v>4</v>
      </c>
      <c r="J823" s="293"/>
      <c r="K823" s="294"/>
      <c r="L823" s="294"/>
      <c r="M823" s="140"/>
      <c r="N823" s="140"/>
      <c r="O823" s="140"/>
      <c r="P823" s="140"/>
      <c r="Q823" s="140"/>
      <c r="R823" s="140"/>
      <c r="S823" s="140"/>
      <c r="T823" s="140"/>
      <c r="U823" s="140"/>
      <c r="V823" s="140"/>
      <c r="W823" s="140"/>
      <c r="X823" s="140"/>
      <c r="Y823" s="140"/>
      <c r="Z823" s="140"/>
      <c r="AA823" s="140"/>
      <c r="AB823" s="140"/>
      <c r="AC823" s="140"/>
      <c r="AD823" s="140"/>
      <c r="AE823" s="140"/>
      <c r="AF823" s="140"/>
      <c r="AG823" s="140"/>
      <c r="AH823" s="140"/>
      <c r="AI823" s="140"/>
      <c r="AJ823" s="140"/>
      <c r="AK823" s="140"/>
      <c r="AL823" s="140"/>
      <c r="AM823" s="140"/>
      <c r="AN823" s="140"/>
      <c r="AO823" s="140"/>
      <c r="AP823" s="140"/>
      <c r="AQ823" s="140"/>
      <c r="AR823" s="140"/>
      <c r="AS823" s="140"/>
      <c r="AT823" s="140"/>
      <c r="AU823" s="140"/>
      <c r="AV823" s="140"/>
      <c r="AW823" s="140"/>
      <c r="AX823" s="140"/>
      <c r="AY823" s="140"/>
      <c r="AZ823" s="140"/>
      <c r="BA823" s="140"/>
      <c r="BB823" s="140"/>
      <c r="BC823" s="140"/>
      <c r="BD823" s="140"/>
      <c r="BE823" s="140"/>
      <c r="BF823" s="140"/>
      <c r="BG823" s="140"/>
      <c r="BH823" s="140"/>
      <c r="BI823" s="140"/>
      <c r="BJ823" s="140"/>
      <c r="BK823" s="140"/>
      <c r="BL823" s="140"/>
      <c r="BM823" s="140"/>
      <c r="BN823" s="140"/>
      <c r="BO823" s="140"/>
      <c r="BP823" s="140"/>
      <c r="BQ823" s="140"/>
      <c r="BR823" s="140"/>
      <c r="BS823" s="140"/>
      <c r="BT823" s="140"/>
      <c r="BU823" s="140"/>
      <c r="BV823" s="140"/>
      <c r="BW823" s="140"/>
      <c r="BX823" s="140"/>
      <c r="BY823" s="140"/>
      <c r="BZ823" s="140"/>
      <c r="CA823" s="140"/>
    </row>
    <row r="824" spans="1:79" s="492" customFormat="1" ht="11.25" x14ac:dyDescent="0.2">
      <c r="A824" s="312">
        <v>811</v>
      </c>
      <c r="B824" s="312" t="s">
        <v>2581</v>
      </c>
      <c r="C824" s="312" t="s">
        <v>2784</v>
      </c>
      <c r="D824" s="326" t="s">
        <v>2785</v>
      </c>
      <c r="E824" s="400"/>
      <c r="F824" s="361" t="s">
        <v>33</v>
      </c>
      <c r="G824" s="405">
        <v>23950.71</v>
      </c>
      <c r="H824" s="404" t="s">
        <v>2903</v>
      </c>
      <c r="I824" s="373">
        <v>3</v>
      </c>
      <c r="J824" s="200"/>
      <c r="K824" s="200"/>
      <c r="L824" s="566"/>
      <c r="M824" s="200"/>
      <c r="N824" s="200"/>
      <c r="O824" s="140"/>
      <c r="P824" s="140"/>
      <c r="Q824" s="140"/>
      <c r="R824" s="140"/>
      <c r="S824" s="140"/>
      <c r="T824" s="140"/>
      <c r="U824" s="140"/>
      <c r="V824" s="140"/>
      <c r="W824" s="140"/>
      <c r="X824" s="140"/>
      <c r="Y824" s="140"/>
      <c r="Z824" s="140"/>
      <c r="AA824" s="140"/>
      <c r="AB824" s="140"/>
      <c r="AC824" s="140"/>
      <c r="AD824" s="140"/>
      <c r="AE824" s="140"/>
      <c r="AF824" s="140"/>
      <c r="AG824" s="140"/>
      <c r="AH824" s="140"/>
      <c r="AI824" s="140"/>
      <c r="AJ824" s="140"/>
      <c r="AK824" s="140"/>
      <c r="AL824" s="140"/>
      <c r="AM824" s="140"/>
      <c r="AN824" s="140"/>
      <c r="AO824" s="140"/>
      <c r="AP824" s="140"/>
      <c r="AQ824" s="140"/>
      <c r="AR824" s="140"/>
      <c r="AS824" s="140"/>
      <c r="AT824" s="140"/>
      <c r="AU824" s="140"/>
      <c r="AV824" s="140"/>
      <c r="AW824" s="140"/>
      <c r="AX824" s="140"/>
      <c r="AY824" s="140"/>
      <c r="AZ824" s="140"/>
      <c r="BA824" s="140"/>
      <c r="BB824" s="140"/>
      <c r="BC824" s="140"/>
      <c r="BD824" s="140"/>
      <c r="BE824" s="140"/>
      <c r="BF824" s="140"/>
      <c r="BG824" s="140"/>
      <c r="BH824" s="140"/>
      <c r="BI824" s="140"/>
      <c r="BJ824" s="140"/>
      <c r="BK824" s="140"/>
      <c r="BL824" s="140"/>
      <c r="BM824" s="140"/>
      <c r="BN824" s="140"/>
      <c r="BO824" s="140"/>
      <c r="BP824" s="140"/>
      <c r="BQ824" s="140"/>
      <c r="BR824" s="140"/>
      <c r="BS824" s="140"/>
      <c r="BT824" s="140"/>
      <c r="BU824" s="140"/>
      <c r="BV824" s="140"/>
      <c r="BW824" s="140"/>
      <c r="BX824" s="140"/>
      <c r="BY824" s="140"/>
      <c r="BZ824" s="140"/>
      <c r="CA824" s="140"/>
    </row>
    <row r="825" spans="1:79" s="493" customFormat="1" x14ac:dyDescent="0.2">
      <c r="A825" s="312">
        <v>812</v>
      </c>
      <c r="B825" s="325" t="s">
        <v>2581</v>
      </c>
      <c r="C825" s="312" t="s">
        <v>2894</v>
      </c>
      <c r="D825" s="312" t="s">
        <v>2895</v>
      </c>
      <c r="E825" s="374"/>
      <c r="F825" s="361" t="s">
        <v>33</v>
      </c>
      <c r="G825" s="405">
        <v>62288.6</v>
      </c>
      <c r="H825" s="404" t="s">
        <v>2904</v>
      </c>
      <c r="I825" s="373">
        <v>2</v>
      </c>
      <c r="J825" s="406"/>
      <c r="K825" s="140"/>
      <c r="L825" s="140"/>
      <c r="M825" s="140"/>
      <c r="N825" s="140"/>
      <c r="O825" s="200"/>
      <c r="P825" s="200"/>
      <c r="Q825" s="200"/>
      <c r="R825" s="200"/>
      <c r="S825" s="200"/>
      <c r="T825" s="200"/>
      <c r="U825" s="200"/>
      <c r="V825" s="200"/>
      <c r="W825" s="200"/>
      <c r="X825" s="200"/>
      <c r="Y825" s="200"/>
      <c r="Z825" s="200"/>
      <c r="AA825" s="200"/>
      <c r="AB825" s="200"/>
      <c r="AC825" s="200"/>
      <c r="AD825" s="200"/>
      <c r="AE825" s="200"/>
      <c r="AF825" s="200"/>
      <c r="AG825" s="200"/>
      <c r="AH825" s="200"/>
      <c r="AI825" s="200"/>
      <c r="AJ825" s="200"/>
      <c r="AK825" s="200"/>
      <c r="AL825" s="200"/>
      <c r="AM825" s="200"/>
      <c r="AN825" s="200"/>
      <c r="AO825" s="200"/>
      <c r="AP825" s="200"/>
      <c r="AQ825" s="200"/>
      <c r="AR825" s="200"/>
      <c r="AS825" s="200"/>
      <c r="AT825" s="200"/>
      <c r="AU825" s="200"/>
      <c r="AV825" s="200"/>
      <c r="AW825" s="200"/>
      <c r="AX825" s="200"/>
      <c r="AY825" s="200"/>
      <c r="AZ825" s="200"/>
      <c r="BA825" s="200"/>
      <c r="BB825" s="200"/>
      <c r="BC825" s="200"/>
      <c r="BD825" s="200"/>
      <c r="BE825" s="200"/>
      <c r="BF825" s="200"/>
      <c r="BG825" s="200"/>
      <c r="BH825" s="200"/>
      <c r="BI825" s="200"/>
      <c r="BJ825" s="200"/>
      <c r="BK825" s="200"/>
      <c r="BL825" s="200"/>
      <c r="BM825" s="200"/>
      <c r="BN825" s="200"/>
      <c r="BO825" s="200"/>
      <c r="BP825" s="200"/>
      <c r="BQ825" s="200"/>
      <c r="BR825" s="200"/>
      <c r="BS825" s="200"/>
      <c r="BT825" s="200"/>
      <c r="BU825" s="200"/>
      <c r="BV825" s="200"/>
      <c r="BW825" s="200"/>
      <c r="BX825" s="200"/>
      <c r="BY825" s="200"/>
      <c r="BZ825" s="200"/>
      <c r="CA825" s="200"/>
    </row>
    <row r="826" spans="1:79" s="493" customFormat="1" x14ac:dyDescent="0.2">
      <c r="A826" s="312">
        <v>813</v>
      </c>
      <c r="B826" s="365" t="s">
        <v>2581</v>
      </c>
      <c r="C826" s="322" t="s">
        <v>513</v>
      </c>
      <c r="D826" s="383" t="s">
        <v>2687</v>
      </c>
      <c r="E826" s="400"/>
      <c r="F826" s="324" t="s">
        <v>33</v>
      </c>
      <c r="G826" s="317">
        <v>106959.22</v>
      </c>
      <c r="H826" s="404" t="s">
        <v>2905</v>
      </c>
      <c r="I826" s="373">
        <v>2</v>
      </c>
      <c r="J826" s="406"/>
      <c r="K826" s="140"/>
      <c r="L826" s="140"/>
      <c r="M826" s="140"/>
      <c r="N826" s="140"/>
      <c r="O826" s="200"/>
      <c r="P826" s="200"/>
      <c r="Q826" s="200"/>
      <c r="R826" s="200"/>
      <c r="S826" s="200"/>
      <c r="T826" s="200"/>
      <c r="U826" s="200"/>
      <c r="V826" s="200"/>
      <c r="W826" s="200"/>
      <c r="X826" s="200"/>
      <c r="Y826" s="200"/>
      <c r="Z826" s="200"/>
      <c r="AA826" s="200"/>
      <c r="AB826" s="200"/>
      <c r="AC826" s="200"/>
      <c r="AD826" s="200"/>
      <c r="AE826" s="200"/>
      <c r="AF826" s="200"/>
      <c r="AG826" s="200"/>
      <c r="AH826" s="200"/>
      <c r="AI826" s="200"/>
      <c r="AJ826" s="200"/>
      <c r="AK826" s="200"/>
      <c r="AL826" s="200"/>
      <c r="AM826" s="200"/>
      <c r="AN826" s="200"/>
      <c r="AO826" s="200"/>
      <c r="AP826" s="200"/>
      <c r="AQ826" s="200"/>
      <c r="AR826" s="200"/>
      <c r="AS826" s="200"/>
      <c r="AT826" s="200"/>
      <c r="AU826" s="200"/>
      <c r="AV826" s="200"/>
      <c r="AW826" s="200"/>
      <c r="AX826" s="200"/>
      <c r="AY826" s="200"/>
      <c r="AZ826" s="200"/>
      <c r="BA826" s="200"/>
      <c r="BB826" s="200"/>
      <c r="BC826" s="200"/>
      <c r="BD826" s="200"/>
      <c r="BE826" s="200"/>
      <c r="BF826" s="200"/>
      <c r="BG826" s="200"/>
      <c r="BH826" s="200"/>
      <c r="BI826" s="200"/>
      <c r="BJ826" s="200"/>
      <c r="BK826" s="200"/>
      <c r="BL826" s="200"/>
      <c r="BM826" s="200"/>
      <c r="BN826" s="200"/>
      <c r="BO826" s="200"/>
      <c r="BP826" s="200"/>
      <c r="BQ826" s="200"/>
      <c r="BR826" s="200"/>
      <c r="BS826" s="200"/>
      <c r="BT826" s="200"/>
      <c r="BU826" s="200"/>
      <c r="BV826" s="200"/>
      <c r="BW826" s="200"/>
      <c r="BX826" s="200"/>
      <c r="BY826" s="200"/>
      <c r="BZ826" s="200"/>
      <c r="CA826" s="200"/>
    </row>
    <row r="827" spans="1:79" s="493" customFormat="1" ht="11.25" x14ac:dyDescent="0.2">
      <c r="A827" s="312">
        <v>814</v>
      </c>
      <c r="B827" s="365" t="s">
        <v>2581</v>
      </c>
      <c r="C827" s="312" t="s">
        <v>2715</v>
      </c>
      <c r="D827" s="312" t="s">
        <v>2716</v>
      </c>
      <c r="E827" s="400"/>
      <c r="F827" s="361" t="s">
        <v>33</v>
      </c>
      <c r="G827" s="405">
        <v>63347.47</v>
      </c>
      <c r="H827" s="404" t="s">
        <v>2906</v>
      </c>
      <c r="I827" s="373">
        <v>4</v>
      </c>
      <c r="J827" s="140"/>
      <c r="K827" s="200"/>
      <c r="L827" s="566"/>
      <c r="M827" s="200"/>
      <c r="N827" s="200"/>
      <c r="O827" s="200"/>
      <c r="P827" s="200"/>
      <c r="Q827" s="200"/>
      <c r="R827" s="200"/>
      <c r="S827" s="200"/>
      <c r="T827" s="200"/>
      <c r="U827" s="200"/>
      <c r="V827" s="200"/>
      <c r="W827" s="200"/>
      <c r="X827" s="200"/>
      <c r="Y827" s="200"/>
      <c r="Z827" s="200"/>
      <c r="AA827" s="200"/>
      <c r="AB827" s="200"/>
      <c r="AC827" s="200"/>
      <c r="AD827" s="200"/>
      <c r="AE827" s="200"/>
      <c r="AF827" s="200"/>
      <c r="AG827" s="200"/>
      <c r="AH827" s="200"/>
      <c r="AI827" s="200"/>
      <c r="AJ827" s="200"/>
      <c r="AK827" s="200"/>
      <c r="AL827" s="200"/>
      <c r="AM827" s="200"/>
      <c r="AN827" s="200"/>
      <c r="AO827" s="200"/>
      <c r="AP827" s="200"/>
      <c r="AQ827" s="200"/>
      <c r="AR827" s="200"/>
      <c r="AS827" s="200"/>
      <c r="AT827" s="200"/>
      <c r="AU827" s="200"/>
      <c r="AV827" s="200"/>
      <c r="AW827" s="200"/>
      <c r="AX827" s="200"/>
      <c r="AY827" s="200"/>
      <c r="AZ827" s="200"/>
      <c r="BA827" s="200"/>
      <c r="BB827" s="200"/>
      <c r="BC827" s="200"/>
      <c r="BD827" s="200"/>
      <c r="BE827" s="200"/>
      <c r="BF827" s="200"/>
      <c r="BG827" s="200"/>
      <c r="BH827" s="200"/>
      <c r="BI827" s="200"/>
      <c r="BJ827" s="200"/>
      <c r="BK827" s="200"/>
      <c r="BL827" s="200"/>
      <c r="BM827" s="200"/>
      <c r="BN827" s="200"/>
      <c r="BO827" s="200"/>
      <c r="BP827" s="200"/>
      <c r="BQ827" s="200"/>
      <c r="BR827" s="200"/>
      <c r="BS827" s="200"/>
      <c r="BT827" s="200"/>
      <c r="BU827" s="200"/>
      <c r="BV827" s="200"/>
      <c r="BW827" s="200"/>
      <c r="BX827" s="200"/>
      <c r="BY827" s="200"/>
      <c r="BZ827" s="200"/>
      <c r="CA827" s="200"/>
    </row>
    <row r="828" spans="1:79" s="492" customFormat="1" ht="11.25" x14ac:dyDescent="0.2">
      <c r="A828" s="312">
        <v>815</v>
      </c>
      <c r="B828" s="312" t="s">
        <v>2581</v>
      </c>
      <c r="C828" s="312" t="s">
        <v>2794</v>
      </c>
      <c r="D828" s="362" t="s">
        <v>2793</v>
      </c>
      <c r="E828" s="400"/>
      <c r="F828" s="361" t="s">
        <v>33</v>
      </c>
      <c r="G828" s="317">
        <v>129544.6</v>
      </c>
      <c r="H828" s="404" t="s">
        <v>2907</v>
      </c>
      <c r="I828" s="373">
        <v>1</v>
      </c>
      <c r="J828" s="140"/>
      <c r="K828" s="200"/>
      <c r="L828" s="566"/>
      <c r="M828" s="200"/>
      <c r="N828" s="200"/>
      <c r="O828" s="140"/>
      <c r="P828" s="140"/>
      <c r="Q828" s="140"/>
      <c r="R828" s="140"/>
      <c r="S828" s="140"/>
      <c r="T828" s="140"/>
      <c r="U828" s="140"/>
      <c r="V828" s="140"/>
      <c r="W828" s="140"/>
      <c r="X828" s="140"/>
      <c r="Y828" s="140"/>
      <c r="Z828" s="140"/>
      <c r="AA828" s="140"/>
      <c r="AB828" s="140"/>
      <c r="AC828" s="140"/>
      <c r="AD828" s="140"/>
      <c r="AE828" s="140"/>
      <c r="AF828" s="140"/>
      <c r="AG828" s="140"/>
      <c r="AH828" s="140"/>
      <c r="AI828" s="140"/>
      <c r="AJ828" s="140"/>
      <c r="AK828" s="140"/>
      <c r="AL828" s="140"/>
      <c r="AM828" s="140"/>
      <c r="AN828" s="140"/>
      <c r="AO828" s="140"/>
      <c r="AP828" s="140"/>
      <c r="AQ828" s="140"/>
      <c r="AR828" s="140"/>
      <c r="AS828" s="140"/>
      <c r="AT828" s="140"/>
      <c r="AU828" s="140"/>
      <c r="AV828" s="140"/>
      <c r="AW828" s="140"/>
      <c r="AX828" s="140"/>
      <c r="AY828" s="140"/>
      <c r="AZ828" s="140"/>
      <c r="BA828" s="140"/>
      <c r="BB828" s="140"/>
      <c r="BC828" s="140"/>
      <c r="BD828" s="140"/>
      <c r="BE828" s="140"/>
      <c r="BF828" s="140"/>
      <c r="BG828" s="140"/>
      <c r="BH828" s="140"/>
      <c r="BI828" s="140"/>
      <c r="BJ828" s="140"/>
      <c r="BK828" s="140"/>
      <c r="BL828" s="140"/>
      <c r="BM828" s="140"/>
      <c r="BN828" s="140"/>
      <c r="BO828" s="140"/>
      <c r="BP828" s="140"/>
      <c r="BQ828" s="140"/>
      <c r="BR828" s="140"/>
      <c r="BS828" s="140"/>
      <c r="BT828" s="140"/>
      <c r="BU828" s="140"/>
      <c r="BV828" s="140"/>
      <c r="BW828" s="140"/>
      <c r="BX828" s="140"/>
      <c r="BY828" s="140"/>
      <c r="BZ828" s="140"/>
      <c r="CA828" s="140"/>
    </row>
    <row r="829" spans="1:79" s="492" customFormat="1" ht="11.25" x14ac:dyDescent="0.2">
      <c r="A829" s="312">
        <v>816</v>
      </c>
      <c r="B829" s="312"/>
      <c r="C829" s="312" t="s">
        <v>2713</v>
      </c>
      <c r="D829" s="362" t="s">
        <v>2714</v>
      </c>
      <c r="E829" s="400"/>
      <c r="F829" s="361" t="s">
        <v>239</v>
      </c>
      <c r="G829" s="405">
        <v>21649.23</v>
      </c>
      <c r="H829" s="404" t="s">
        <v>2908</v>
      </c>
      <c r="I829" s="373">
        <v>1</v>
      </c>
      <c r="J829" s="200"/>
      <c r="K829" s="200"/>
      <c r="L829" s="566"/>
      <c r="M829" s="200"/>
      <c r="N829" s="200"/>
      <c r="O829" s="140"/>
      <c r="P829" s="140"/>
      <c r="Q829" s="140"/>
      <c r="R829" s="140"/>
      <c r="S829" s="140"/>
      <c r="T829" s="140"/>
      <c r="U829" s="140"/>
      <c r="V829" s="140"/>
      <c r="W829" s="140"/>
      <c r="X829" s="140"/>
      <c r="Y829" s="140"/>
      <c r="Z829" s="140"/>
      <c r="AA829" s="140"/>
      <c r="AB829" s="140"/>
      <c r="AC829" s="140"/>
      <c r="AD829" s="140"/>
      <c r="AE829" s="140"/>
      <c r="AF829" s="140"/>
      <c r="AG829" s="140"/>
      <c r="AH829" s="140"/>
      <c r="AI829" s="140"/>
      <c r="AJ829" s="140"/>
      <c r="AK829" s="140"/>
      <c r="AL829" s="140"/>
      <c r="AM829" s="140"/>
      <c r="AN829" s="140"/>
      <c r="AO829" s="140"/>
      <c r="AP829" s="140"/>
      <c r="AQ829" s="140"/>
      <c r="AR829" s="140"/>
      <c r="AS829" s="140"/>
      <c r="AT829" s="140"/>
      <c r="AU829" s="140"/>
      <c r="AV829" s="140"/>
      <c r="AW829" s="140"/>
      <c r="AX829" s="140"/>
      <c r="AY829" s="140"/>
      <c r="AZ829" s="140"/>
      <c r="BA829" s="140"/>
      <c r="BB829" s="140"/>
      <c r="BC829" s="140"/>
      <c r="BD829" s="140"/>
      <c r="BE829" s="140"/>
      <c r="BF829" s="140"/>
      <c r="BG829" s="140"/>
      <c r="BH829" s="140"/>
      <c r="BI829" s="140"/>
      <c r="BJ829" s="140"/>
      <c r="BK829" s="140"/>
      <c r="BL829" s="140"/>
      <c r="BM829" s="140"/>
      <c r="BN829" s="140"/>
      <c r="BO829" s="140"/>
      <c r="BP829" s="140"/>
      <c r="BQ829" s="140"/>
      <c r="BR829" s="140"/>
      <c r="BS829" s="140"/>
      <c r="BT829" s="140"/>
      <c r="BU829" s="140"/>
      <c r="BV829" s="140"/>
      <c r="BW829" s="140"/>
      <c r="BX829" s="140"/>
      <c r="BY829" s="140"/>
      <c r="BZ829" s="140"/>
      <c r="CA829" s="140"/>
    </row>
    <row r="830" spans="1:79" s="492" customFormat="1" ht="11.25" x14ac:dyDescent="0.2">
      <c r="A830" s="312">
        <v>817</v>
      </c>
      <c r="B830" s="314" t="s">
        <v>2581</v>
      </c>
      <c r="C830" s="312" t="s">
        <v>2909</v>
      </c>
      <c r="D830" s="315" t="s">
        <v>2727</v>
      </c>
      <c r="E830" s="400"/>
      <c r="F830" s="361" t="s">
        <v>239</v>
      </c>
      <c r="G830" s="317">
        <v>66321.55</v>
      </c>
      <c r="H830" s="404" t="s">
        <v>2910</v>
      </c>
      <c r="I830" s="373">
        <v>4</v>
      </c>
      <c r="J830" s="140"/>
      <c r="K830" s="140"/>
      <c r="L830" s="140"/>
      <c r="M830" s="140"/>
      <c r="N830" s="140"/>
      <c r="O830" s="140"/>
      <c r="P830" s="140"/>
      <c r="Q830" s="140"/>
      <c r="R830" s="140"/>
      <c r="S830" s="140"/>
      <c r="T830" s="140"/>
      <c r="U830" s="140"/>
      <c r="V830" s="140"/>
      <c r="W830" s="140"/>
      <c r="X830" s="140"/>
      <c r="Y830" s="140"/>
      <c r="Z830" s="140"/>
      <c r="AA830" s="140"/>
      <c r="AB830" s="140"/>
      <c r="AC830" s="140"/>
      <c r="AD830" s="140"/>
      <c r="AE830" s="140"/>
      <c r="AF830" s="140"/>
      <c r="AG830" s="140"/>
      <c r="AH830" s="140"/>
      <c r="AI830" s="140"/>
      <c r="AJ830" s="140"/>
      <c r="AK830" s="140"/>
      <c r="AL830" s="140"/>
      <c r="AM830" s="140"/>
      <c r="AN830" s="140"/>
      <c r="AO830" s="140"/>
      <c r="AP830" s="140"/>
      <c r="AQ830" s="140"/>
      <c r="AR830" s="140"/>
      <c r="AS830" s="140"/>
      <c r="AT830" s="140"/>
      <c r="AU830" s="140"/>
      <c r="AV830" s="140"/>
      <c r="AW830" s="140"/>
      <c r="AX830" s="140"/>
      <c r="AY830" s="140"/>
      <c r="AZ830" s="140"/>
      <c r="BA830" s="140"/>
      <c r="BB830" s="140"/>
      <c r="BC830" s="140"/>
      <c r="BD830" s="140"/>
      <c r="BE830" s="140"/>
      <c r="BF830" s="140"/>
      <c r="BG830" s="140"/>
      <c r="BH830" s="140"/>
      <c r="BI830" s="140"/>
      <c r="BJ830" s="140"/>
      <c r="BK830" s="140"/>
      <c r="BL830" s="140"/>
      <c r="BM830" s="140"/>
      <c r="BN830" s="140"/>
      <c r="BO830" s="140"/>
      <c r="BP830" s="140"/>
      <c r="BQ830" s="140"/>
      <c r="BR830" s="140"/>
      <c r="BS830" s="140"/>
      <c r="BT830" s="140"/>
      <c r="BU830" s="140"/>
      <c r="BV830" s="140"/>
      <c r="BW830" s="140"/>
      <c r="BX830" s="140"/>
      <c r="BY830" s="140"/>
      <c r="BZ830" s="140"/>
      <c r="CA830" s="140"/>
    </row>
    <row r="831" spans="1:79" s="493" customFormat="1" ht="11.25" x14ac:dyDescent="0.2">
      <c r="A831" s="312">
        <v>818</v>
      </c>
      <c r="B831" s="312"/>
      <c r="C831" s="312" t="s">
        <v>2705</v>
      </c>
      <c r="D831" s="312" t="s">
        <v>2706</v>
      </c>
      <c r="E831" s="400"/>
      <c r="F831" s="361" t="s">
        <v>239</v>
      </c>
      <c r="G831" s="405">
        <v>20936.02</v>
      </c>
      <c r="H831" s="404" t="s">
        <v>2911</v>
      </c>
      <c r="I831" s="373">
        <v>3</v>
      </c>
      <c r="J831" s="200"/>
      <c r="K831" s="140"/>
      <c r="L831" s="140"/>
      <c r="M831" s="140"/>
      <c r="N831" s="140"/>
      <c r="O831" s="200"/>
      <c r="P831" s="200"/>
      <c r="Q831" s="200"/>
      <c r="R831" s="200"/>
      <c r="S831" s="200"/>
      <c r="T831" s="200"/>
      <c r="U831" s="200"/>
      <c r="V831" s="200"/>
      <c r="W831" s="200"/>
      <c r="X831" s="200"/>
      <c r="Y831" s="200"/>
      <c r="Z831" s="200"/>
      <c r="AA831" s="200"/>
      <c r="AB831" s="200"/>
      <c r="AC831" s="200"/>
      <c r="AD831" s="200"/>
      <c r="AE831" s="200"/>
      <c r="AF831" s="200"/>
      <c r="AG831" s="200"/>
      <c r="AH831" s="200"/>
      <c r="AI831" s="200"/>
      <c r="AJ831" s="200"/>
      <c r="AK831" s="200"/>
      <c r="AL831" s="200"/>
      <c r="AM831" s="200"/>
      <c r="AN831" s="200"/>
      <c r="AO831" s="200"/>
      <c r="AP831" s="200"/>
      <c r="AQ831" s="200"/>
      <c r="AR831" s="200"/>
      <c r="AS831" s="200"/>
      <c r="AT831" s="200"/>
      <c r="AU831" s="200"/>
      <c r="AV831" s="200"/>
      <c r="AW831" s="200"/>
      <c r="AX831" s="200"/>
      <c r="AY831" s="200"/>
      <c r="AZ831" s="200"/>
      <c r="BA831" s="200"/>
      <c r="BB831" s="200"/>
      <c r="BC831" s="200"/>
      <c r="BD831" s="200"/>
      <c r="BE831" s="200"/>
      <c r="BF831" s="200"/>
      <c r="BG831" s="200"/>
      <c r="BH831" s="200"/>
      <c r="BI831" s="200"/>
      <c r="BJ831" s="200"/>
      <c r="BK831" s="200"/>
      <c r="BL831" s="200"/>
      <c r="BM831" s="200"/>
      <c r="BN831" s="200"/>
      <c r="BO831" s="200"/>
      <c r="BP831" s="200"/>
      <c r="BQ831" s="200"/>
      <c r="BR831" s="200"/>
      <c r="BS831" s="200"/>
      <c r="BT831" s="200"/>
      <c r="BU831" s="200"/>
      <c r="BV831" s="200"/>
      <c r="BW831" s="200"/>
      <c r="BX831" s="200"/>
      <c r="BY831" s="200"/>
      <c r="BZ831" s="200"/>
      <c r="CA831" s="200"/>
    </row>
    <row r="832" spans="1:79" s="493" customFormat="1" ht="11.25" x14ac:dyDescent="0.2">
      <c r="A832" s="312">
        <v>819</v>
      </c>
      <c r="B832" s="312"/>
      <c r="C832" s="312" t="s">
        <v>2703</v>
      </c>
      <c r="D832" s="312" t="s">
        <v>2704</v>
      </c>
      <c r="E832" s="400"/>
      <c r="F832" s="361" t="s">
        <v>239</v>
      </c>
      <c r="G832" s="405">
        <v>36638.49</v>
      </c>
      <c r="H832" s="404" t="s">
        <v>2912</v>
      </c>
      <c r="I832" s="373">
        <v>5</v>
      </c>
      <c r="J832" s="200"/>
      <c r="K832" s="200"/>
      <c r="L832" s="566"/>
      <c r="M832" s="200"/>
      <c r="N832" s="200"/>
      <c r="O832" s="200"/>
      <c r="P832" s="200"/>
      <c r="Q832" s="200"/>
      <c r="R832" s="200"/>
      <c r="S832" s="200"/>
      <c r="T832" s="200"/>
      <c r="U832" s="200"/>
      <c r="V832" s="200"/>
      <c r="W832" s="200"/>
      <c r="X832" s="200"/>
      <c r="Y832" s="200"/>
      <c r="Z832" s="200"/>
      <c r="AA832" s="200"/>
      <c r="AB832" s="200"/>
      <c r="AC832" s="200"/>
      <c r="AD832" s="200"/>
      <c r="AE832" s="200"/>
      <c r="AF832" s="200"/>
      <c r="AG832" s="200"/>
      <c r="AH832" s="200"/>
      <c r="AI832" s="200"/>
      <c r="AJ832" s="200"/>
      <c r="AK832" s="200"/>
      <c r="AL832" s="200"/>
      <c r="AM832" s="200"/>
      <c r="AN832" s="200"/>
      <c r="AO832" s="200"/>
      <c r="AP832" s="200"/>
      <c r="AQ832" s="200"/>
      <c r="AR832" s="200"/>
      <c r="AS832" s="200"/>
      <c r="AT832" s="200"/>
      <c r="AU832" s="200"/>
      <c r="AV832" s="200"/>
      <c r="AW832" s="200"/>
      <c r="AX832" s="200"/>
      <c r="AY832" s="200"/>
      <c r="AZ832" s="200"/>
      <c r="BA832" s="200"/>
      <c r="BB832" s="200"/>
      <c r="BC832" s="200"/>
      <c r="BD832" s="200"/>
      <c r="BE832" s="200"/>
      <c r="BF832" s="200"/>
      <c r="BG832" s="200"/>
      <c r="BH832" s="200"/>
      <c r="BI832" s="200"/>
      <c r="BJ832" s="200"/>
      <c r="BK832" s="200"/>
      <c r="BL832" s="200"/>
      <c r="BM832" s="200"/>
      <c r="BN832" s="200"/>
      <c r="BO832" s="200"/>
      <c r="BP832" s="200"/>
      <c r="BQ832" s="200"/>
      <c r="BR832" s="200"/>
      <c r="BS832" s="200"/>
      <c r="BT832" s="200"/>
      <c r="BU832" s="200"/>
      <c r="BV832" s="200"/>
      <c r="BW832" s="200"/>
      <c r="BX832" s="200"/>
      <c r="BY832" s="200"/>
      <c r="BZ832" s="200"/>
      <c r="CA832" s="200"/>
    </row>
    <row r="833" spans="1:79" s="492" customFormat="1" ht="22.5" x14ac:dyDescent="0.2">
      <c r="A833" s="312">
        <v>820</v>
      </c>
      <c r="B833" s="312"/>
      <c r="C833" s="312" t="s">
        <v>2709</v>
      </c>
      <c r="D833" s="362" t="s">
        <v>2710</v>
      </c>
      <c r="E833" s="400"/>
      <c r="F833" s="361" t="s">
        <v>239</v>
      </c>
      <c r="G833" s="405">
        <v>2166.08</v>
      </c>
      <c r="H833" s="404" t="s">
        <v>2913</v>
      </c>
      <c r="I833" s="373">
        <v>2</v>
      </c>
      <c r="J833" s="200"/>
      <c r="K833" s="140"/>
      <c r="L833" s="140"/>
      <c r="M833" s="140"/>
      <c r="N833" s="140"/>
      <c r="O833" s="140"/>
      <c r="P833" s="140"/>
      <c r="Q833" s="140"/>
      <c r="R833" s="140"/>
      <c r="S833" s="140"/>
      <c r="T833" s="140"/>
      <c r="U833" s="140"/>
      <c r="V833" s="140"/>
      <c r="W833" s="140"/>
      <c r="X833" s="140"/>
      <c r="Y833" s="140"/>
      <c r="Z833" s="140"/>
      <c r="AA833" s="140"/>
      <c r="AB833" s="140"/>
      <c r="AC833" s="140"/>
      <c r="AD833" s="140"/>
      <c r="AE833" s="140"/>
      <c r="AF833" s="140"/>
      <c r="AG833" s="140"/>
      <c r="AH833" s="140"/>
      <c r="AI833" s="140"/>
      <c r="AJ833" s="140"/>
      <c r="AK833" s="140"/>
      <c r="AL833" s="140"/>
      <c r="AM833" s="140"/>
      <c r="AN833" s="140"/>
      <c r="AO833" s="140"/>
      <c r="AP833" s="140"/>
      <c r="AQ833" s="140"/>
      <c r="AR833" s="140"/>
      <c r="AS833" s="140"/>
      <c r="AT833" s="140"/>
      <c r="AU833" s="140"/>
      <c r="AV833" s="140"/>
      <c r="AW833" s="140"/>
      <c r="AX833" s="140"/>
      <c r="AY833" s="140"/>
      <c r="AZ833" s="140"/>
      <c r="BA833" s="140"/>
      <c r="BB833" s="140"/>
      <c r="BC833" s="140"/>
      <c r="BD833" s="140"/>
      <c r="BE833" s="140"/>
      <c r="BF833" s="140"/>
      <c r="BG833" s="140"/>
      <c r="BH833" s="140"/>
      <c r="BI833" s="140"/>
      <c r="BJ833" s="140"/>
      <c r="BK833" s="140"/>
      <c r="BL833" s="140"/>
      <c r="BM833" s="140"/>
      <c r="BN833" s="140"/>
      <c r="BO833" s="140"/>
      <c r="BP833" s="140"/>
      <c r="BQ833" s="140"/>
      <c r="BR833" s="140"/>
      <c r="BS833" s="140"/>
      <c r="BT833" s="140"/>
      <c r="BU833" s="140"/>
      <c r="BV833" s="140"/>
      <c r="BW833" s="140"/>
      <c r="BX833" s="140"/>
      <c r="BY833" s="140"/>
      <c r="BZ833" s="140"/>
      <c r="CA833" s="140"/>
    </row>
    <row r="834" spans="1:79" s="492" customFormat="1" ht="33.75" x14ac:dyDescent="0.2">
      <c r="A834" s="312">
        <v>821</v>
      </c>
      <c r="B834" s="314" t="s">
        <v>2581</v>
      </c>
      <c r="C834" s="312" t="s">
        <v>2781</v>
      </c>
      <c r="D834" s="315" t="s">
        <v>1980</v>
      </c>
      <c r="E834" s="400"/>
      <c r="F834" s="324" t="s">
        <v>239</v>
      </c>
      <c r="G834" s="317">
        <v>32546.23</v>
      </c>
      <c r="H834" s="404" t="s">
        <v>2914</v>
      </c>
      <c r="I834" s="373">
        <v>5</v>
      </c>
      <c r="J834" s="200"/>
      <c r="K834" s="140"/>
      <c r="L834" s="140"/>
      <c r="M834" s="140"/>
      <c r="N834" s="140"/>
      <c r="O834" s="140"/>
      <c r="P834" s="140"/>
      <c r="Q834" s="140"/>
      <c r="R834" s="140"/>
      <c r="S834" s="140"/>
      <c r="T834" s="140"/>
      <c r="U834" s="140"/>
      <c r="V834" s="140"/>
      <c r="W834" s="140"/>
      <c r="X834" s="140"/>
      <c r="Y834" s="140"/>
      <c r="Z834" s="140"/>
      <c r="AA834" s="140"/>
      <c r="AB834" s="140"/>
      <c r="AC834" s="140"/>
      <c r="AD834" s="140"/>
      <c r="AE834" s="140"/>
      <c r="AF834" s="140"/>
      <c r="AG834" s="140"/>
      <c r="AH834" s="140"/>
      <c r="AI834" s="140"/>
      <c r="AJ834" s="140"/>
      <c r="AK834" s="140"/>
      <c r="AL834" s="140"/>
      <c r="AM834" s="140"/>
      <c r="AN834" s="140"/>
      <c r="AO834" s="140"/>
      <c r="AP834" s="140"/>
      <c r="AQ834" s="140"/>
      <c r="AR834" s="140"/>
      <c r="AS834" s="140"/>
      <c r="AT834" s="140"/>
      <c r="AU834" s="140"/>
      <c r="AV834" s="140"/>
      <c r="AW834" s="140"/>
      <c r="AX834" s="140"/>
      <c r="AY834" s="140"/>
      <c r="AZ834" s="140"/>
      <c r="BA834" s="140"/>
      <c r="BB834" s="140"/>
      <c r="BC834" s="140"/>
      <c r="BD834" s="140"/>
      <c r="BE834" s="140"/>
      <c r="BF834" s="140"/>
      <c r="BG834" s="140"/>
      <c r="BH834" s="140"/>
      <c r="BI834" s="140"/>
      <c r="BJ834" s="140"/>
      <c r="BK834" s="140"/>
      <c r="BL834" s="140"/>
      <c r="BM834" s="140"/>
      <c r="BN834" s="140"/>
      <c r="BO834" s="140"/>
      <c r="BP834" s="140"/>
      <c r="BQ834" s="140"/>
      <c r="BR834" s="140"/>
      <c r="BS834" s="140"/>
      <c r="BT834" s="140"/>
      <c r="BU834" s="140"/>
      <c r="BV834" s="140"/>
      <c r="BW834" s="140"/>
      <c r="BX834" s="140"/>
      <c r="BY834" s="140"/>
      <c r="BZ834" s="140"/>
      <c r="CA834" s="140"/>
    </row>
    <row r="835" spans="1:79" s="492" customFormat="1" ht="11.25" x14ac:dyDescent="0.2">
      <c r="A835" s="312">
        <v>822</v>
      </c>
      <c r="B835" s="312" t="s">
        <v>2581</v>
      </c>
      <c r="C835" s="312" t="s">
        <v>2688</v>
      </c>
      <c r="D835" s="362" t="s">
        <v>2689</v>
      </c>
      <c r="E835" s="400"/>
      <c r="F835" s="361" t="s">
        <v>239</v>
      </c>
      <c r="G835" s="405">
        <v>23810.57</v>
      </c>
      <c r="H835" s="404" t="s">
        <v>2915</v>
      </c>
      <c r="I835" s="373">
        <v>3</v>
      </c>
      <c r="J835" s="200"/>
      <c r="K835" s="140"/>
      <c r="L835" s="140"/>
      <c r="M835" s="140"/>
      <c r="N835" s="140"/>
      <c r="O835" s="140"/>
      <c r="P835" s="140"/>
      <c r="Q835" s="140"/>
      <c r="R835" s="140"/>
      <c r="S835" s="140"/>
      <c r="T835" s="140"/>
      <c r="U835" s="140"/>
      <c r="V835" s="140"/>
      <c r="W835" s="140"/>
      <c r="X835" s="140"/>
      <c r="Y835" s="140"/>
      <c r="Z835" s="140"/>
      <c r="AA835" s="140"/>
      <c r="AB835" s="140"/>
      <c r="AC835" s="140"/>
      <c r="AD835" s="140"/>
      <c r="AE835" s="140"/>
      <c r="AF835" s="140"/>
      <c r="AG835" s="140"/>
      <c r="AH835" s="140"/>
      <c r="AI835" s="140"/>
      <c r="AJ835" s="140"/>
      <c r="AK835" s="140"/>
      <c r="AL835" s="140"/>
      <c r="AM835" s="140"/>
      <c r="AN835" s="140"/>
      <c r="AO835" s="140"/>
      <c r="AP835" s="140"/>
      <c r="AQ835" s="140"/>
      <c r="AR835" s="140"/>
      <c r="AS835" s="140"/>
      <c r="AT835" s="140"/>
      <c r="AU835" s="140"/>
      <c r="AV835" s="140"/>
      <c r="AW835" s="140"/>
      <c r="AX835" s="140"/>
      <c r="AY835" s="140"/>
      <c r="AZ835" s="140"/>
      <c r="BA835" s="140"/>
      <c r="BB835" s="140"/>
      <c r="BC835" s="140"/>
      <c r="BD835" s="140"/>
      <c r="BE835" s="140"/>
      <c r="BF835" s="140"/>
      <c r="BG835" s="140"/>
      <c r="BH835" s="140"/>
      <c r="BI835" s="140"/>
      <c r="BJ835" s="140"/>
      <c r="BK835" s="140"/>
      <c r="BL835" s="140"/>
      <c r="BM835" s="140"/>
      <c r="BN835" s="140"/>
      <c r="BO835" s="140"/>
      <c r="BP835" s="140"/>
      <c r="BQ835" s="140"/>
      <c r="BR835" s="140"/>
      <c r="BS835" s="140"/>
      <c r="BT835" s="140"/>
      <c r="BU835" s="140"/>
      <c r="BV835" s="140"/>
      <c r="BW835" s="140"/>
      <c r="BX835" s="140"/>
      <c r="BY835" s="140"/>
      <c r="BZ835" s="140"/>
      <c r="CA835" s="140"/>
    </row>
    <row r="836" spans="1:79" s="492" customFormat="1" ht="11.25" x14ac:dyDescent="0.2">
      <c r="A836" s="312">
        <v>823</v>
      </c>
      <c r="B836" s="314" t="s">
        <v>2581</v>
      </c>
      <c r="C836" s="312" t="s">
        <v>1278</v>
      </c>
      <c r="D836" s="315" t="s">
        <v>2722</v>
      </c>
      <c r="E836" s="400"/>
      <c r="F836" s="324" t="s">
        <v>27</v>
      </c>
      <c r="G836" s="317">
        <v>257688.23</v>
      </c>
      <c r="H836" s="404" t="s">
        <v>2916</v>
      </c>
      <c r="I836" s="373">
        <v>4</v>
      </c>
      <c r="J836" s="200"/>
      <c r="K836" s="200"/>
      <c r="L836" s="566"/>
      <c r="M836" s="200"/>
      <c r="N836" s="200"/>
      <c r="O836" s="140"/>
      <c r="P836" s="140"/>
      <c r="Q836" s="140"/>
      <c r="R836" s="140"/>
      <c r="S836" s="140"/>
      <c r="T836" s="140"/>
      <c r="U836" s="140"/>
      <c r="V836" s="140"/>
      <c r="W836" s="140"/>
      <c r="X836" s="140"/>
      <c r="Y836" s="140"/>
      <c r="Z836" s="140"/>
      <c r="AA836" s="140"/>
      <c r="AB836" s="140"/>
      <c r="AC836" s="140"/>
      <c r="AD836" s="140"/>
      <c r="AE836" s="140"/>
      <c r="AF836" s="140"/>
      <c r="AG836" s="140"/>
      <c r="AH836" s="140"/>
      <c r="AI836" s="140"/>
      <c r="AJ836" s="140"/>
      <c r="AK836" s="140"/>
      <c r="AL836" s="140"/>
      <c r="AM836" s="140"/>
      <c r="AN836" s="140"/>
      <c r="AO836" s="140"/>
      <c r="AP836" s="140"/>
      <c r="AQ836" s="140"/>
      <c r="AR836" s="140"/>
      <c r="AS836" s="140"/>
      <c r="AT836" s="140"/>
      <c r="AU836" s="140"/>
      <c r="AV836" s="140"/>
      <c r="AW836" s="140"/>
      <c r="AX836" s="140"/>
      <c r="AY836" s="140"/>
      <c r="AZ836" s="140"/>
      <c r="BA836" s="140"/>
      <c r="BB836" s="140"/>
      <c r="BC836" s="140"/>
      <c r="BD836" s="140"/>
      <c r="BE836" s="140"/>
      <c r="BF836" s="140"/>
      <c r="BG836" s="140"/>
      <c r="BH836" s="140"/>
      <c r="BI836" s="140"/>
      <c r="BJ836" s="140"/>
      <c r="BK836" s="140"/>
      <c r="BL836" s="140"/>
      <c r="BM836" s="140"/>
      <c r="BN836" s="140"/>
      <c r="BO836" s="140"/>
      <c r="BP836" s="140"/>
      <c r="BQ836" s="140"/>
      <c r="BR836" s="140"/>
      <c r="BS836" s="140"/>
      <c r="BT836" s="140"/>
      <c r="BU836" s="140"/>
      <c r="BV836" s="140"/>
      <c r="BW836" s="140"/>
      <c r="BX836" s="140"/>
      <c r="BY836" s="140"/>
      <c r="BZ836" s="140"/>
      <c r="CA836" s="140"/>
    </row>
    <row r="837" spans="1:79" s="493" customFormat="1" ht="33.75" x14ac:dyDescent="0.2">
      <c r="A837" s="312">
        <v>824</v>
      </c>
      <c r="B837" s="407" t="s">
        <v>2581</v>
      </c>
      <c r="C837" s="312" t="s">
        <v>2792</v>
      </c>
      <c r="D837" s="324" t="s">
        <v>2791</v>
      </c>
      <c r="E837" s="400"/>
      <c r="F837" s="324" t="s">
        <v>27</v>
      </c>
      <c r="G837" s="317">
        <v>1471650</v>
      </c>
      <c r="H837" s="404" t="s">
        <v>2917</v>
      </c>
      <c r="I837" s="373">
        <v>5</v>
      </c>
      <c r="J837" s="482"/>
      <c r="K837" s="200"/>
      <c r="L837" s="566"/>
      <c r="M837" s="200"/>
      <c r="N837" s="200"/>
      <c r="O837" s="200"/>
      <c r="P837" s="200"/>
      <c r="Q837" s="200"/>
      <c r="R837" s="200"/>
      <c r="S837" s="200"/>
      <c r="T837" s="200"/>
      <c r="U837" s="200"/>
      <c r="V837" s="200"/>
      <c r="W837" s="200"/>
      <c r="X837" s="200"/>
      <c r="Y837" s="200"/>
      <c r="Z837" s="200"/>
      <c r="AA837" s="200"/>
      <c r="AB837" s="200"/>
      <c r="AC837" s="200"/>
      <c r="AD837" s="200"/>
      <c r="AE837" s="200"/>
      <c r="AF837" s="200"/>
      <c r="AG837" s="200"/>
      <c r="AH837" s="200"/>
      <c r="AI837" s="200"/>
      <c r="AJ837" s="200"/>
      <c r="AK837" s="200"/>
      <c r="AL837" s="200"/>
      <c r="AM837" s="200"/>
      <c r="AN837" s="200"/>
      <c r="AO837" s="200"/>
      <c r="AP837" s="200"/>
      <c r="AQ837" s="200"/>
      <c r="AR837" s="200"/>
      <c r="AS837" s="200"/>
      <c r="AT837" s="200"/>
      <c r="AU837" s="200"/>
      <c r="AV837" s="200"/>
      <c r="AW837" s="200"/>
      <c r="AX837" s="200"/>
      <c r="AY837" s="200"/>
      <c r="AZ837" s="200"/>
      <c r="BA837" s="200"/>
      <c r="BB837" s="200"/>
      <c r="BC837" s="200"/>
      <c r="BD837" s="200"/>
      <c r="BE837" s="200"/>
      <c r="BF837" s="200"/>
      <c r="BG837" s="200"/>
      <c r="BH837" s="200"/>
      <c r="BI837" s="200"/>
      <c r="BJ837" s="200"/>
      <c r="BK837" s="200"/>
      <c r="BL837" s="200"/>
      <c r="BM837" s="200"/>
      <c r="BN837" s="200"/>
      <c r="BO837" s="200"/>
      <c r="BP837" s="200"/>
      <c r="BQ837" s="200"/>
      <c r="BR837" s="200"/>
      <c r="BS837" s="200"/>
      <c r="BT837" s="200"/>
      <c r="BU837" s="200"/>
      <c r="BV837" s="200"/>
      <c r="BW837" s="200"/>
      <c r="BX837" s="200"/>
      <c r="BY837" s="200"/>
      <c r="BZ837" s="200"/>
      <c r="CA837" s="200"/>
    </row>
    <row r="838" spans="1:79" s="492" customFormat="1" ht="22.5" x14ac:dyDescent="0.2">
      <c r="A838" s="312">
        <v>825</v>
      </c>
      <c r="B838" s="312"/>
      <c r="C838" s="312" t="s">
        <v>2707</v>
      </c>
      <c r="D838" s="326" t="s">
        <v>2708</v>
      </c>
      <c r="E838" s="400"/>
      <c r="F838" s="361" t="s">
        <v>27</v>
      </c>
      <c r="G838" s="405">
        <v>201965.51</v>
      </c>
      <c r="H838" s="404" t="s">
        <v>2918</v>
      </c>
      <c r="I838" s="373">
        <v>10</v>
      </c>
      <c r="J838" s="140"/>
      <c r="K838" s="140"/>
      <c r="L838" s="140"/>
      <c r="M838" s="140"/>
      <c r="N838" s="140"/>
      <c r="O838" s="140"/>
      <c r="P838" s="140"/>
      <c r="Q838" s="140"/>
      <c r="R838" s="140"/>
      <c r="S838" s="140"/>
      <c r="T838" s="140"/>
      <c r="U838" s="140"/>
      <c r="V838" s="140"/>
      <c r="W838" s="140"/>
      <c r="X838" s="140"/>
      <c r="Y838" s="140"/>
      <c r="Z838" s="140"/>
      <c r="AA838" s="140"/>
      <c r="AB838" s="140"/>
      <c r="AC838" s="140"/>
      <c r="AD838" s="140"/>
      <c r="AE838" s="140"/>
      <c r="AF838" s="140"/>
      <c r="AG838" s="140"/>
      <c r="AH838" s="140"/>
      <c r="AI838" s="140"/>
      <c r="AJ838" s="140"/>
      <c r="AK838" s="140"/>
      <c r="AL838" s="140"/>
      <c r="AM838" s="140"/>
      <c r="AN838" s="140"/>
      <c r="AO838" s="140"/>
      <c r="AP838" s="140"/>
      <c r="AQ838" s="140"/>
      <c r="AR838" s="140"/>
      <c r="AS838" s="140"/>
      <c r="AT838" s="140"/>
      <c r="AU838" s="140"/>
      <c r="AV838" s="140"/>
      <c r="AW838" s="140"/>
      <c r="AX838" s="140"/>
      <c r="AY838" s="140"/>
      <c r="AZ838" s="140"/>
      <c r="BA838" s="140"/>
      <c r="BB838" s="140"/>
      <c r="BC838" s="140"/>
      <c r="BD838" s="140"/>
      <c r="BE838" s="140"/>
      <c r="BF838" s="140"/>
      <c r="BG838" s="140"/>
      <c r="BH838" s="140"/>
      <c r="BI838" s="140"/>
      <c r="BJ838" s="140"/>
      <c r="BK838" s="140"/>
      <c r="BL838" s="140"/>
      <c r="BM838" s="140"/>
      <c r="BN838" s="140"/>
      <c r="BO838" s="140"/>
      <c r="BP838" s="140"/>
      <c r="BQ838" s="140"/>
      <c r="BR838" s="140"/>
      <c r="BS838" s="140"/>
      <c r="BT838" s="140"/>
      <c r="BU838" s="140"/>
      <c r="BV838" s="140"/>
      <c r="BW838" s="140"/>
      <c r="BX838" s="140"/>
      <c r="BY838" s="140"/>
      <c r="BZ838" s="140"/>
      <c r="CA838" s="140"/>
    </row>
    <row r="839" spans="1:79" s="492" customFormat="1" ht="45" x14ac:dyDescent="0.2">
      <c r="A839" s="312">
        <v>826</v>
      </c>
      <c r="B839" s="365" t="s">
        <v>2733</v>
      </c>
      <c r="C839" s="322" t="s">
        <v>2731</v>
      </c>
      <c r="D839" s="371" t="s">
        <v>2732</v>
      </c>
      <c r="E839" s="400"/>
      <c r="F839" s="324" t="s">
        <v>27</v>
      </c>
      <c r="G839" s="317">
        <v>74222.28</v>
      </c>
      <c r="H839" s="404" t="s">
        <v>2919</v>
      </c>
      <c r="I839" s="373">
        <v>5</v>
      </c>
      <c r="J839" s="140"/>
      <c r="K839" s="140"/>
      <c r="L839" s="140"/>
      <c r="M839" s="140"/>
      <c r="N839" s="140"/>
      <c r="O839" s="140"/>
      <c r="P839" s="140"/>
      <c r="Q839" s="140"/>
      <c r="R839" s="140"/>
      <c r="S839" s="140"/>
      <c r="T839" s="140"/>
      <c r="U839" s="140"/>
      <c r="V839" s="140"/>
      <c r="W839" s="140"/>
      <c r="X839" s="140"/>
      <c r="Y839" s="140"/>
      <c r="Z839" s="140"/>
      <c r="AA839" s="140"/>
      <c r="AB839" s="140"/>
      <c r="AC839" s="140"/>
      <c r="AD839" s="140"/>
      <c r="AE839" s="140"/>
      <c r="AF839" s="140"/>
      <c r="AG839" s="140"/>
      <c r="AH839" s="140"/>
      <c r="AI839" s="140"/>
      <c r="AJ839" s="140"/>
      <c r="AK839" s="140"/>
      <c r="AL839" s="140"/>
      <c r="AM839" s="140"/>
      <c r="AN839" s="140"/>
      <c r="AO839" s="140"/>
      <c r="AP839" s="140"/>
      <c r="AQ839" s="140"/>
      <c r="AR839" s="140"/>
      <c r="AS839" s="140"/>
      <c r="AT839" s="140"/>
      <c r="AU839" s="140"/>
      <c r="AV839" s="140"/>
      <c r="AW839" s="140"/>
      <c r="AX839" s="140"/>
      <c r="AY839" s="140"/>
      <c r="AZ839" s="140"/>
      <c r="BA839" s="140"/>
      <c r="BB839" s="140"/>
      <c r="BC839" s="140"/>
      <c r="BD839" s="140"/>
      <c r="BE839" s="140"/>
      <c r="BF839" s="140"/>
      <c r="BG839" s="140"/>
      <c r="BH839" s="140"/>
      <c r="BI839" s="140"/>
      <c r="BJ839" s="140"/>
      <c r="BK839" s="140"/>
      <c r="BL839" s="140"/>
      <c r="BM839" s="140"/>
      <c r="BN839" s="140"/>
      <c r="BO839" s="140"/>
      <c r="BP839" s="140"/>
      <c r="BQ839" s="140"/>
      <c r="BR839" s="140"/>
      <c r="BS839" s="140"/>
      <c r="BT839" s="140"/>
      <c r="BU839" s="140"/>
      <c r="BV839" s="140"/>
      <c r="BW839" s="140"/>
      <c r="BX839" s="140"/>
      <c r="BY839" s="140"/>
      <c r="BZ839" s="140"/>
      <c r="CA839" s="140"/>
    </row>
    <row r="840" spans="1:79" s="492" customFormat="1" ht="22.5" x14ac:dyDescent="0.2">
      <c r="A840" s="312">
        <v>827</v>
      </c>
      <c r="B840" s="312" t="s">
        <v>2581</v>
      </c>
      <c r="C840" s="312" t="s">
        <v>2684</v>
      </c>
      <c r="D840" s="326" t="s">
        <v>2685</v>
      </c>
      <c r="E840" s="400"/>
      <c r="F840" s="361" t="s">
        <v>27</v>
      </c>
      <c r="G840" s="405">
        <v>313600.65999999997</v>
      </c>
      <c r="H840" s="404" t="s">
        <v>2920</v>
      </c>
      <c r="I840" s="373">
        <v>2</v>
      </c>
      <c r="J840" s="140"/>
      <c r="K840" s="140"/>
      <c r="L840" s="140"/>
      <c r="M840" s="140"/>
      <c r="N840" s="140"/>
      <c r="O840" s="140"/>
      <c r="P840" s="140"/>
      <c r="Q840" s="140"/>
      <c r="R840" s="140"/>
      <c r="S840" s="140"/>
      <c r="T840" s="140"/>
      <c r="U840" s="140"/>
      <c r="V840" s="140"/>
      <c r="W840" s="140"/>
      <c r="X840" s="140"/>
      <c r="Y840" s="140"/>
      <c r="Z840" s="140"/>
      <c r="AA840" s="140"/>
      <c r="AB840" s="140"/>
      <c r="AC840" s="140"/>
      <c r="AD840" s="140"/>
      <c r="AE840" s="140"/>
      <c r="AF840" s="140"/>
      <c r="AG840" s="140"/>
      <c r="AH840" s="140"/>
      <c r="AI840" s="140"/>
      <c r="AJ840" s="140"/>
      <c r="AK840" s="140"/>
      <c r="AL840" s="140"/>
      <c r="AM840" s="140"/>
      <c r="AN840" s="140"/>
      <c r="AO840" s="140"/>
      <c r="AP840" s="140"/>
      <c r="AQ840" s="140"/>
      <c r="AR840" s="140"/>
      <c r="AS840" s="140"/>
      <c r="AT840" s="140"/>
      <c r="AU840" s="140"/>
      <c r="AV840" s="140"/>
      <c r="AW840" s="140"/>
      <c r="AX840" s="140"/>
      <c r="AY840" s="140"/>
      <c r="AZ840" s="140"/>
      <c r="BA840" s="140"/>
      <c r="BB840" s="140"/>
      <c r="BC840" s="140"/>
      <c r="BD840" s="140"/>
      <c r="BE840" s="140"/>
      <c r="BF840" s="140"/>
      <c r="BG840" s="140"/>
      <c r="BH840" s="140"/>
      <c r="BI840" s="140"/>
      <c r="BJ840" s="140"/>
      <c r="BK840" s="140"/>
      <c r="BL840" s="140"/>
      <c r="BM840" s="140"/>
      <c r="BN840" s="140"/>
      <c r="BO840" s="140"/>
      <c r="BP840" s="140"/>
      <c r="BQ840" s="140"/>
      <c r="BR840" s="140"/>
      <c r="BS840" s="140"/>
      <c r="BT840" s="140"/>
      <c r="BU840" s="140"/>
      <c r="BV840" s="140"/>
      <c r="BW840" s="140"/>
      <c r="BX840" s="140"/>
      <c r="BY840" s="140"/>
      <c r="BZ840" s="140"/>
      <c r="CA840" s="140"/>
    </row>
    <row r="841" spans="1:79" s="493" customFormat="1" ht="11.25" x14ac:dyDescent="0.2">
      <c r="A841" s="312">
        <v>828</v>
      </c>
      <c r="B841" s="312"/>
      <c r="C841" s="312" t="s">
        <v>2697</v>
      </c>
      <c r="D841" s="326" t="s">
        <v>2698</v>
      </c>
      <c r="E841" s="400"/>
      <c r="F841" s="361" t="s">
        <v>27</v>
      </c>
      <c r="G841" s="405">
        <v>483688.55</v>
      </c>
      <c r="H841" s="404" t="s">
        <v>2921</v>
      </c>
      <c r="I841" s="373">
        <v>4</v>
      </c>
      <c r="J841" s="200"/>
      <c r="K841" s="200"/>
      <c r="L841" s="566"/>
      <c r="M841" s="200"/>
      <c r="N841" s="200"/>
      <c r="O841" s="200"/>
      <c r="P841" s="200"/>
      <c r="Q841" s="200"/>
      <c r="R841" s="200"/>
      <c r="S841" s="200"/>
      <c r="T841" s="200"/>
      <c r="U841" s="200"/>
      <c r="V841" s="200"/>
      <c r="W841" s="200"/>
      <c r="X841" s="200"/>
      <c r="Y841" s="200"/>
      <c r="Z841" s="200"/>
      <c r="AA841" s="200"/>
      <c r="AB841" s="200"/>
      <c r="AC841" s="200"/>
      <c r="AD841" s="200"/>
      <c r="AE841" s="200"/>
      <c r="AF841" s="200"/>
      <c r="AG841" s="200"/>
      <c r="AH841" s="200"/>
      <c r="AI841" s="200"/>
      <c r="AJ841" s="200"/>
      <c r="AK841" s="200"/>
      <c r="AL841" s="200"/>
      <c r="AM841" s="200"/>
      <c r="AN841" s="200"/>
      <c r="AO841" s="200"/>
      <c r="AP841" s="200"/>
      <c r="AQ841" s="200"/>
      <c r="AR841" s="200"/>
      <c r="AS841" s="200"/>
      <c r="AT841" s="200"/>
      <c r="AU841" s="200"/>
      <c r="AV841" s="200"/>
      <c r="AW841" s="200"/>
      <c r="AX841" s="200"/>
      <c r="AY841" s="200"/>
      <c r="AZ841" s="200"/>
      <c r="BA841" s="200"/>
      <c r="BB841" s="200"/>
      <c r="BC841" s="200"/>
      <c r="BD841" s="200"/>
      <c r="BE841" s="200"/>
      <c r="BF841" s="200"/>
      <c r="BG841" s="200"/>
      <c r="BH841" s="200"/>
      <c r="BI841" s="200"/>
      <c r="BJ841" s="200"/>
      <c r="BK841" s="200"/>
      <c r="BL841" s="200"/>
      <c r="BM841" s="200"/>
      <c r="BN841" s="200"/>
      <c r="BO841" s="200"/>
      <c r="BP841" s="200"/>
      <c r="BQ841" s="200"/>
      <c r="BR841" s="200"/>
      <c r="BS841" s="200"/>
      <c r="BT841" s="200"/>
      <c r="BU841" s="200"/>
      <c r="BV841" s="200"/>
      <c r="BW841" s="200"/>
      <c r="BX841" s="200"/>
      <c r="BY841" s="200"/>
      <c r="BZ841" s="200"/>
      <c r="CA841" s="200"/>
    </row>
    <row r="842" spans="1:79" s="493" customFormat="1" ht="33.75" x14ac:dyDescent="0.2">
      <c r="A842" s="312">
        <v>829</v>
      </c>
      <c r="B842" s="314" t="s">
        <v>2581</v>
      </c>
      <c r="C842" s="374" t="s">
        <v>2782</v>
      </c>
      <c r="D842" s="324" t="s">
        <v>2783</v>
      </c>
      <c r="E842" s="400"/>
      <c r="F842" s="324" t="s">
        <v>27</v>
      </c>
      <c r="G842" s="397">
        <v>321463.65999999997</v>
      </c>
      <c r="H842" s="404" t="s">
        <v>2922</v>
      </c>
      <c r="I842" s="373">
        <v>3</v>
      </c>
      <c r="J842" s="200"/>
      <c r="K842" s="200"/>
      <c r="L842" s="566"/>
      <c r="M842" s="200"/>
      <c r="N842" s="200"/>
      <c r="O842" s="200"/>
      <c r="P842" s="200"/>
      <c r="Q842" s="200"/>
      <c r="R842" s="200"/>
      <c r="S842" s="200"/>
      <c r="T842" s="200"/>
      <c r="U842" s="200"/>
      <c r="V842" s="200"/>
      <c r="W842" s="200"/>
      <c r="X842" s="200"/>
      <c r="Y842" s="200"/>
      <c r="Z842" s="200"/>
      <c r="AA842" s="200"/>
      <c r="AB842" s="200"/>
      <c r="AC842" s="200"/>
      <c r="AD842" s="200"/>
      <c r="AE842" s="200"/>
      <c r="AF842" s="200"/>
      <c r="AG842" s="200"/>
      <c r="AH842" s="200"/>
      <c r="AI842" s="200"/>
      <c r="AJ842" s="200"/>
      <c r="AK842" s="200"/>
      <c r="AL842" s="200"/>
      <c r="AM842" s="200"/>
      <c r="AN842" s="200"/>
      <c r="AO842" s="200"/>
      <c r="AP842" s="200"/>
      <c r="AQ842" s="200"/>
      <c r="AR842" s="200"/>
      <c r="AS842" s="200"/>
      <c r="AT842" s="200"/>
      <c r="AU842" s="200"/>
      <c r="AV842" s="200"/>
      <c r="AW842" s="200"/>
      <c r="AX842" s="200"/>
      <c r="AY842" s="200"/>
      <c r="AZ842" s="200"/>
      <c r="BA842" s="200"/>
      <c r="BB842" s="200"/>
      <c r="BC842" s="200"/>
      <c r="BD842" s="200"/>
      <c r="BE842" s="200"/>
      <c r="BF842" s="200"/>
      <c r="BG842" s="200"/>
      <c r="BH842" s="200"/>
      <c r="BI842" s="200"/>
      <c r="BJ842" s="200"/>
      <c r="BK842" s="200"/>
      <c r="BL842" s="200"/>
      <c r="BM842" s="200"/>
      <c r="BN842" s="200"/>
      <c r="BO842" s="200"/>
      <c r="BP842" s="200"/>
      <c r="BQ842" s="200"/>
      <c r="BR842" s="200"/>
      <c r="BS842" s="200"/>
      <c r="BT842" s="200"/>
      <c r="BU842" s="200"/>
      <c r="BV842" s="200"/>
      <c r="BW842" s="200"/>
      <c r="BX842" s="200"/>
      <c r="BY842" s="200"/>
      <c r="BZ842" s="200"/>
      <c r="CA842" s="200"/>
    </row>
    <row r="843" spans="1:79" s="493" customFormat="1" ht="33.75" x14ac:dyDescent="0.2">
      <c r="A843" s="312">
        <v>830</v>
      </c>
      <c r="B843" s="314" t="s">
        <v>2581</v>
      </c>
      <c r="C843" s="312" t="s">
        <v>2772</v>
      </c>
      <c r="D843" s="324" t="s">
        <v>2773</v>
      </c>
      <c r="E843" s="400"/>
      <c r="F843" s="324" t="s">
        <v>27</v>
      </c>
      <c r="G843" s="397">
        <v>1163069.98</v>
      </c>
      <c r="H843" s="404" t="s">
        <v>2923</v>
      </c>
      <c r="I843" s="373">
        <v>5</v>
      </c>
      <c r="J843" s="200"/>
      <c r="K843" s="200"/>
      <c r="L843" s="566"/>
      <c r="M843" s="200"/>
      <c r="N843" s="200"/>
      <c r="O843" s="200"/>
      <c r="P843" s="200"/>
      <c r="Q843" s="200"/>
      <c r="R843" s="200"/>
      <c r="S843" s="200"/>
      <c r="T843" s="200"/>
      <c r="U843" s="200"/>
      <c r="V843" s="200"/>
      <c r="W843" s="200"/>
      <c r="X843" s="200"/>
      <c r="Y843" s="200"/>
      <c r="Z843" s="200"/>
      <c r="AA843" s="200"/>
      <c r="AB843" s="200"/>
      <c r="AC843" s="200"/>
      <c r="AD843" s="200"/>
      <c r="AE843" s="200"/>
      <c r="AF843" s="200"/>
      <c r="AG843" s="200"/>
      <c r="AH843" s="200"/>
      <c r="AI843" s="200"/>
      <c r="AJ843" s="200"/>
      <c r="AK843" s="200"/>
      <c r="AL843" s="200"/>
      <c r="AM843" s="200"/>
      <c r="AN843" s="200"/>
      <c r="AO843" s="200"/>
      <c r="AP843" s="200"/>
      <c r="AQ843" s="200"/>
      <c r="AR843" s="200"/>
      <c r="AS843" s="200"/>
      <c r="AT843" s="200"/>
      <c r="AU843" s="200"/>
      <c r="AV843" s="200"/>
      <c r="AW843" s="200"/>
      <c r="AX843" s="200"/>
      <c r="AY843" s="200"/>
      <c r="AZ843" s="200"/>
      <c r="BA843" s="200"/>
      <c r="BB843" s="200"/>
      <c r="BC843" s="200"/>
      <c r="BD843" s="200"/>
      <c r="BE843" s="200"/>
      <c r="BF843" s="200"/>
      <c r="BG843" s="200"/>
      <c r="BH843" s="200"/>
      <c r="BI843" s="200"/>
      <c r="BJ843" s="200"/>
      <c r="BK843" s="200"/>
      <c r="BL843" s="200"/>
      <c r="BM843" s="200"/>
      <c r="BN843" s="200"/>
      <c r="BO843" s="200"/>
      <c r="BP843" s="200"/>
      <c r="BQ843" s="200"/>
      <c r="BR843" s="200"/>
      <c r="BS843" s="200"/>
      <c r="BT843" s="200"/>
      <c r="BU843" s="200"/>
      <c r="BV843" s="200"/>
      <c r="BW843" s="200"/>
      <c r="BX843" s="200"/>
      <c r="BY843" s="200"/>
      <c r="BZ843" s="200"/>
      <c r="CA843" s="200"/>
    </row>
    <row r="844" spans="1:79" s="493" customFormat="1" ht="22.5" x14ac:dyDescent="0.2">
      <c r="A844" s="312">
        <v>831</v>
      </c>
      <c r="B844" s="312"/>
      <c r="C844" s="312" t="s">
        <v>2701</v>
      </c>
      <c r="D844" s="312" t="s">
        <v>2702</v>
      </c>
      <c r="E844" s="400"/>
      <c r="F844" s="361" t="s">
        <v>27</v>
      </c>
      <c r="G844" s="405">
        <v>166793.13</v>
      </c>
      <c r="H844" s="404" t="s">
        <v>2924</v>
      </c>
      <c r="I844" s="373">
        <v>3</v>
      </c>
      <c r="J844" s="140"/>
      <c r="K844" s="200"/>
      <c r="L844" s="566"/>
      <c r="M844" s="200"/>
      <c r="N844" s="200"/>
      <c r="O844" s="200"/>
      <c r="P844" s="200"/>
      <c r="Q844" s="200"/>
      <c r="R844" s="200"/>
      <c r="S844" s="200"/>
      <c r="T844" s="200"/>
      <c r="U844" s="200"/>
      <c r="V844" s="200"/>
      <c r="W844" s="200"/>
      <c r="X844" s="200"/>
      <c r="Y844" s="200"/>
      <c r="Z844" s="200"/>
      <c r="AA844" s="200"/>
      <c r="AB844" s="200"/>
      <c r="AC844" s="200"/>
      <c r="AD844" s="200"/>
      <c r="AE844" s="200"/>
      <c r="AF844" s="200"/>
      <c r="AG844" s="200"/>
      <c r="AH844" s="200"/>
      <c r="AI844" s="200"/>
      <c r="AJ844" s="200"/>
      <c r="AK844" s="200"/>
      <c r="AL844" s="200"/>
      <c r="AM844" s="200"/>
      <c r="AN844" s="200"/>
      <c r="AO844" s="200"/>
      <c r="AP844" s="200"/>
      <c r="AQ844" s="200"/>
      <c r="AR844" s="200"/>
      <c r="AS844" s="200"/>
      <c r="AT844" s="200"/>
      <c r="AU844" s="200"/>
      <c r="AV844" s="200"/>
      <c r="AW844" s="200"/>
      <c r="AX844" s="200"/>
      <c r="AY844" s="200"/>
      <c r="AZ844" s="200"/>
      <c r="BA844" s="200"/>
      <c r="BB844" s="200"/>
      <c r="BC844" s="200"/>
      <c r="BD844" s="200"/>
      <c r="BE844" s="200"/>
      <c r="BF844" s="200"/>
      <c r="BG844" s="200"/>
      <c r="BH844" s="200"/>
      <c r="BI844" s="200"/>
      <c r="BJ844" s="200"/>
      <c r="BK844" s="200"/>
      <c r="BL844" s="200"/>
      <c r="BM844" s="200"/>
      <c r="BN844" s="200"/>
      <c r="BO844" s="200"/>
      <c r="BP844" s="200"/>
      <c r="BQ844" s="200"/>
      <c r="BR844" s="200"/>
      <c r="BS844" s="200"/>
      <c r="BT844" s="200"/>
      <c r="BU844" s="200"/>
      <c r="BV844" s="200"/>
      <c r="BW844" s="200"/>
      <c r="BX844" s="200"/>
      <c r="BY844" s="200"/>
      <c r="BZ844" s="200"/>
      <c r="CA844" s="200"/>
    </row>
    <row r="845" spans="1:79" s="493" customFormat="1" ht="22.5" x14ac:dyDescent="0.2">
      <c r="A845" s="312">
        <v>832</v>
      </c>
      <c r="B845" s="314" t="s">
        <v>2581</v>
      </c>
      <c r="C845" s="312" t="s">
        <v>2729</v>
      </c>
      <c r="D845" s="324" t="s">
        <v>2730</v>
      </c>
      <c r="E845" s="400"/>
      <c r="F845" s="324" t="s">
        <v>27</v>
      </c>
      <c r="G845" s="397">
        <v>32919.78</v>
      </c>
      <c r="H845" s="404" t="s">
        <v>2925</v>
      </c>
      <c r="I845" s="373">
        <v>3</v>
      </c>
      <c r="J845" s="155"/>
      <c r="K845" s="140"/>
      <c r="L845" s="140"/>
      <c r="M845" s="140"/>
      <c r="N845" s="140"/>
      <c r="O845" s="200"/>
      <c r="P845" s="200"/>
      <c r="Q845" s="200"/>
      <c r="R845" s="200"/>
      <c r="S845" s="200"/>
      <c r="T845" s="200"/>
      <c r="U845" s="200"/>
      <c r="V845" s="200"/>
      <c r="W845" s="200"/>
      <c r="X845" s="200"/>
      <c r="Y845" s="200"/>
      <c r="Z845" s="200"/>
      <c r="AA845" s="200"/>
      <c r="AB845" s="200"/>
      <c r="AC845" s="200"/>
      <c r="AD845" s="200"/>
      <c r="AE845" s="200"/>
      <c r="AF845" s="200"/>
      <c r="AG845" s="200"/>
      <c r="AH845" s="200"/>
      <c r="AI845" s="200"/>
      <c r="AJ845" s="200"/>
      <c r="AK845" s="200"/>
      <c r="AL845" s="200"/>
      <c r="AM845" s="200"/>
      <c r="AN845" s="200"/>
      <c r="AO845" s="200"/>
      <c r="AP845" s="200"/>
      <c r="AQ845" s="200"/>
      <c r="AR845" s="200"/>
      <c r="AS845" s="200"/>
      <c r="AT845" s="200"/>
      <c r="AU845" s="200"/>
      <c r="AV845" s="200"/>
      <c r="AW845" s="200"/>
      <c r="AX845" s="200"/>
      <c r="AY845" s="200"/>
      <c r="AZ845" s="200"/>
      <c r="BA845" s="200"/>
      <c r="BB845" s="200"/>
      <c r="BC845" s="200"/>
      <c r="BD845" s="200"/>
      <c r="BE845" s="200"/>
      <c r="BF845" s="200"/>
      <c r="BG845" s="200"/>
      <c r="BH845" s="200"/>
      <c r="BI845" s="200"/>
      <c r="BJ845" s="200"/>
      <c r="BK845" s="200"/>
      <c r="BL845" s="200"/>
      <c r="BM845" s="200"/>
      <c r="BN845" s="200"/>
      <c r="BO845" s="200"/>
      <c r="BP845" s="200"/>
      <c r="BQ845" s="200"/>
      <c r="BR845" s="200"/>
      <c r="BS845" s="200"/>
      <c r="BT845" s="200"/>
      <c r="BU845" s="200"/>
      <c r="BV845" s="200"/>
      <c r="BW845" s="200"/>
      <c r="BX845" s="200"/>
      <c r="BY845" s="200"/>
      <c r="BZ845" s="200"/>
      <c r="CA845" s="200"/>
    </row>
    <row r="846" spans="1:79" s="493" customFormat="1" ht="33.75" x14ac:dyDescent="0.2">
      <c r="A846" s="312">
        <v>833</v>
      </c>
      <c r="B846" s="312" t="s">
        <v>2581</v>
      </c>
      <c r="C846" s="312" t="s">
        <v>2789</v>
      </c>
      <c r="D846" s="326" t="s">
        <v>2790</v>
      </c>
      <c r="E846" s="400"/>
      <c r="F846" s="361" t="s">
        <v>27</v>
      </c>
      <c r="G846" s="405">
        <v>109035.65</v>
      </c>
      <c r="H846" s="404" t="s">
        <v>2926</v>
      </c>
      <c r="I846" s="373">
        <v>6</v>
      </c>
      <c r="J846" s="200"/>
      <c r="K846" s="200"/>
      <c r="L846" s="566"/>
      <c r="M846" s="200"/>
      <c r="N846" s="200"/>
      <c r="O846" s="200"/>
      <c r="P846" s="200"/>
      <c r="Q846" s="200"/>
      <c r="R846" s="200"/>
      <c r="S846" s="200"/>
      <c r="T846" s="200"/>
      <c r="U846" s="200"/>
      <c r="V846" s="200"/>
      <c r="W846" s="200"/>
      <c r="X846" s="200"/>
      <c r="Y846" s="200"/>
      <c r="Z846" s="200"/>
      <c r="AA846" s="200"/>
      <c r="AB846" s="200"/>
      <c r="AC846" s="200"/>
      <c r="AD846" s="200"/>
      <c r="AE846" s="200"/>
      <c r="AF846" s="200"/>
      <c r="AG846" s="200"/>
      <c r="AH846" s="200"/>
      <c r="AI846" s="200"/>
      <c r="AJ846" s="200"/>
      <c r="AK846" s="200"/>
      <c r="AL846" s="200"/>
      <c r="AM846" s="200"/>
      <c r="AN846" s="200"/>
      <c r="AO846" s="200"/>
      <c r="AP846" s="200"/>
      <c r="AQ846" s="200"/>
      <c r="AR846" s="200"/>
      <c r="AS846" s="200"/>
      <c r="AT846" s="200"/>
      <c r="AU846" s="200"/>
      <c r="AV846" s="200"/>
      <c r="AW846" s="200"/>
      <c r="AX846" s="200"/>
      <c r="AY846" s="200"/>
      <c r="AZ846" s="200"/>
      <c r="BA846" s="200"/>
      <c r="BB846" s="200"/>
      <c r="BC846" s="200"/>
      <c r="BD846" s="200"/>
      <c r="BE846" s="200"/>
      <c r="BF846" s="200"/>
      <c r="BG846" s="200"/>
      <c r="BH846" s="200"/>
      <c r="BI846" s="200"/>
      <c r="BJ846" s="200"/>
      <c r="BK846" s="200"/>
      <c r="BL846" s="200"/>
      <c r="BM846" s="200"/>
      <c r="BN846" s="200"/>
      <c r="BO846" s="200"/>
      <c r="BP846" s="200"/>
      <c r="BQ846" s="200"/>
      <c r="BR846" s="200"/>
      <c r="BS846" s="200"/>
      <c r="BT846" s="200"/>
      <c r="BU846" s="200"/>
      <c r="BV846" s="200"/>
      <c r="BW846" s="200"/>
      <c r="BX846" s="200"/>
      <c r="BY846" s="200"/>
      <c r="BZ846" s="200"/>
      <c r="CA846" s="200"/>
    </row>
    <row r="847" spans="1:79" s="493" customFormat="1" ht="11.25" x14ac:dyDescent="0.2">
      <c r="A847" s="312">
        <v>834</v>
      </c>
      <c r="B847" s="314" t="s">
        <v>2581</v>
      </c>
      <c r="C847" s="312" t="s">
        <v>2724</v>
      </c>
      <c r="D847" s="315" t="s">
        <v>2725</v>
      </c>
      <c r="E847" s="400"/>
      <c r="F847" s="324" t="s">
        <v>27</v>
      </c>
      <c r="G847" s="317">
        <v>467824.28</v>
      </c>
      <c r="H847" s="404" t="s">
        <v>2927</v>
      </c>
      <c r="I847" s="373">
        <v>4</v>
      </c>
      <c r="J847" s="140"/>
      <c r="K847" s="140"/>
      <c r="L847" s="140"/>
      <c r="M847" s="140"/>
      <c r="N847" s="140"/>
      <c r="O847" s="200"/>
      <c r="P847" s="200"/>
      <c r="Q847" s="200"/>
      <c r="R847" s="200"/>
      <c r="S847" s="200"/>
      <c r="T847" s="200"/>
      <c r="U847" s="200"/>
      <c r="V847" s="200"/>
      <c r="W847" s="200"/>
      <c r="X847" s="200"/>
      <c r="Y847" s="200"/>
      <c r="Z847" s="200"/>
      <c r="AA847" s="200"/>
      <c r="AB847" s="200"/>
      <c r="AC847" s="200"/>
      <c r="AD847" s="200"/>
      <c r="AE847" s="200"/>
      <c r="AF847" s="200"/>
      <c r="AG847" s="200"/>
      <c r="AH847" s="200"/>
      <c r="AI847" s="200"/>
      <c r="AJ847" s="200"/>
      <c r="AK847" s="200"/>
      <c r="AL847" s="200"/>
      <c r="AM847" s="200"/>
      <c r="AN847" s="200"/>
      <c r="AO847" s="200"/>
      <c r="AP847" s="200"/>
      <c r="AQ847" s="200"/>
      <c r="AR847" s="200"/>
      <c r="AS847" s="200"/>
      <c r="AT847" s="200"/>
      <c r="AU847" s="200"/>
      <c r="AV847" s="200"/>
      <c r="AW847" s="200"/>
      <c r="AX847" s="200"/>
      <c r="AY847" s="200"/>
      <c r="AZ847" s="200"/>
      <c r="BA847" s="200"/>
      <c r="BB847" s="200"/>
      <c r="BC847" s="200"/>
      <c r="BD847" s="200"/>
      <c r="BE847" s="200"/>
      <c r="BF847" s="200"/>
      <c r="BG847" s="200"/>
      <c r="BH847" s="200"/>
      <c r="BI847" s="200"/>
      <c r="BJ847" s="200"/>
      <c r="BK847" s="200"/>
      <c r="BL847" s="200"/>
      <c r="BM847" s="200"/>
      <c r="BN847" s="200"/>
      <c r="BO847" s="200"/>
      <c r="BP847" s="200"/>
      <c r="BQ847" s="200"/>
      <c r="BR847" s="200"/>
      <c r="BS847" s="200"/>
      <c r="BT847" s="200"/>
      <c r="BU847" s="200"/>
      <c r="BV847" s="200"/>
      <c r="BW847" s="200"/>
      <c r="BX847" s="200"/>
      <c r="BY847" s="200"/>
      <c r="BZ847" s="200"/>
      <c r="CA847" s="200"/>
    </row>
    <row r="848" spans="1:79" s="493" customFormat="1" ht="11.25" x14ac:dyDescent="0.2">
      <c r="A848" s="312">
        <v>835</v>
      </c>
      <c r="B848" s="312"/>
      <c r="C848" s="312" t="s">
        <v>2699</v>
      </c>
      <c r="D848" s="362" t="s">
        <v>2700</v>
      </c>
      <c r="E848" s="400"/>
      <c r="F848" s="361" t="s">
        <v>27</v>
      </c>
      <c r="G848" s="405">
        <v>110580.96</v>
      </c>
      <c r="H848" s="404" t="s">
        <v>2928</v>
      </c>
      <c r="I848" s="373">
        <v>4</v>
      </c>
      <c r="J848" s="140"/>
      <c r="K848" s="200"/>
      <c r="L848" s="566"/>
      <c r="M848" s="200"/>
      <c r="N848" s="200"/>
      <c r="O848" s="200"/>
      <c r="P848" s="200"/>
      <c r="Q848" s="200"/>
      <c r="R848" s="200"/>
      <c r="S848" s="200"/>
      <c r="T848" s="200"/>
      <c r="U848" s="200"/>
      <c r="V848" s="200"/>
      <c r="W848" s="200"/>
      <c r="X848" s="200"/>
      <c r="Y848" s="200"/>
      <c r="Z848" s="200"/>
      <c r="AA848" s="200"/>
      <c r="AB848" s="200"/>
      <c r="AC848" s="200"/>
      <c r="AD848" s="200"/>
      <c r="AE848" s="200"/>
      <c r="AF848" s="200"/>
      <c r="AG848" s="200"/>
      <c r="AH848" s="200"/>
      <c r="AI848" s="200"/>
      <c r="AJ848" s="200"/>
      <c r="AK848" s="200"/>
      <c r="AL848" s="200"/>
      <c r="AM848" s="200"/>
      <c r="AN848" s="200"/>
      <c r="AO848" s="200"/>
      <c r="AP848" s="200"/>
      <c r="AQ848" s="200"/>
      <c r="AR848" s="200"/>
      <c r="AS848" s="200"/>
      <c r="AT848" s="200"/>
      <c r="AU848" s="200"/>
      <c r="AV848" s="200"/>
      <c r="AW848" s="200"/>
      <c r="AX848" s="200"/>
      <c r="AY848" s="200"/>
      <c r="AZ848" s="200"/>
      <c r="BA848" s="200"/>
      <c r="BB848" s="200"/>
      <c r="BC848" s="200"/>
      <c r="BD848" s="200"/>
      <c r="BE848" s="200"/>
      <c r="BF848" s="200"/>
      <c r="BG848" s="200"/>
      <c r="BH848" s="200"/>
      <c r="BI848" s="200"/>
      <c r="BJ848" s="200"/>
      <c r="BK848" s="200"/>
      <c r="BL848" s="200"/>
      <c r="BM848" s="200"/>
      <c r="BN848" s="200"/>
      <c r="BO848" s="200"/>
      <c r="BP848" s="200"/>
      <c r="BQ848" s="200"/>
      <c r="BR848" s="200"/>
      <c r="BS848" s="200"/>
      <c r="BT848" s="200"/>
      <c r="BU848" s="200"/>
      <c r="BV848" s="200"/>
      <c r="BW848" s="200"/>
      <c r="BX848" s="200"/>
      <c r="BY848" s="200"/>
      <c r="BZ848" s="200"/>
      <c r="CA848" s="200"/>
    </row>
    <row r="849" spans="1:79" s="493" customFormat="1" ht="11.25" x14ac:dyDescent="0.2">
      <c r="A849" s="312">
        <v>836</v>
      </c>
      <c r="B849" s="312" t="s">
        <v>2581</v>
      </c>
      <c r="C849" s="312" t="s">
        <v>2690</v>
      </c>
      <c r="D849" s="361" t="s">
        <v>2691</v>
      </c>
      <c r="E849" s="400"/>
      <c r="F849" s="361" t="s">
        <v>27</v>
      </c>
      <c r="G849" s="405">
        <v>198915.46</v>
      </c>
      <c r="H849" s="404" t="s">
        <v>2929</v>
      </c>
      <c r="I849" s="373">
        <v>3</v>
      </c>
      <c r="J849" s="200"/>
      <c r="K849" s="200"/>
      <c r="L849" s="566"/>
      <c r="M849" s="200"/>
      <c r="N849" s="200"/>
      <c r="O849" s="200"/>
      <c r="P849" s="200"/>
      <c r="Q849" s="200"/>
      <c r="R849" s="200"/>
      <c r="S849" s="200"/>
      <c r="T849" s="200"/>
      <c r="U849" s="200"/>
      <c r="V849" s="200"/>
      <c r="W849" s="200"/>
      <c r="X849" s="200"/>
      <c r="Y849" s="200"/>
      <c r="Z849" s="200"/>
      <c r="AA849" s="200"/>
      <c r="AB849" s="200"/>
      <c r="AC849" s="200"/>
      <c r="AD849" s="200"/>
      <c r="AE849" s="200"/>
      <c r="AF849" s="200"/>
      <c r="AG849" s="200"/>
      <c r="AH849" s="200"/>
      <c r="AI849" s="200"/>
      <c r="AJ849" s="200"/>
      <c r="AK849" s="200"/>
      <c r="AL849" s="200"/>
      <c r="AM849" s="200"/>
      <c r="AN849" s="200"/>
      <c r="AO849" s="200"/>
      <c r="AP849" s="200"/>
      <c r="AQ849" s="200"/>
      <c r="AR849" s="200"/>
      <c r="AS849" s="200"/>
      <c r="AT849" s="200"/>
      <c r="AU849" s="200"/>
      <c r="AV849" s="200"/>
      <c r="AW849" s="200"/>
      <c r="AX849" s="200"/>
      <c r="AY849" s="200"/>
      <c r="AZ849" s="200"/>
      <c r="BA849" s="200"/>
      <c r="BB849" s="200"/>
      <c r="BC849" s="200"/>
      <c r="BD849" s="200"/>
      <c r="BE849" s="200"/>
      <c r="BF849" s="200"/>
      <c r="BG849" s="200"/>
      <c r="BH849" s="200"/>
      <c r="BI849" s="200"/>
      <c r="BJ849" s="200"/>
      <c r="BK849" s="200"/>
      <c r="BL849" s="200"/>
      <c r="BM849" s="200"/>
      <c r="BN849" s="200"/>
      <c r="BO849" s="200"/>
      <c r="BP849" s="200"/>
      <c r="BQ849" s="200"/>
      <c r="BR849" s="200"/>
      <c r="BS849" s="200"/>
      <c r="BT849" s="200"/>
      <c r="BU849" s="200"/>
      <c r="BV849" s="200"/>
      <c r="BW849" s="200"/>
      <c r="BX849" s="200"/>
      <c r="BY849" s="200"/>
      <c r="BZ849" s="200"/>
      <c r="CA849" s="200"/>
    </row>
    <row r="850" spans="1:79" s="493" customFormat="1" ht="11.25" x14ac:dyDescent="0.2">
      <c r="A850" s="312">
        <v>837</v>
      </c>
      <c r="B850" s="314" t="s">
        <v>2581</v>
      </c>
      <c r="C850" s="312" t="s">
        <v>2797</v>
      </c>
      <c r="D850" s="324" t="s">
        <v>2798</v>
      </c>
      <c r="E850" s="400"/>
      <c r="F850" s="324" t="s">
        <v>27</v>
      </c>
      <c r="G850" s="405">
        <v>1286923.3600000001</v>
      </c>
      <c r="H850" s="404" t="s">
        <v>2930</v>
      </c>
      <c r="I850" s="373">
        <v>3</v>
      </c>
      <c r="J850" s="200"/>
      <c r="K850" s="200"/>
      <c r="L850" s="566"/>
      <c r="M850" s="200"/>
      <c r="N850" s="200"/>
      <c r="O850" s="200"/>
      <c r="P850" s="200"/>
      <c r="Q850" s="200"/>
      <c r="R850" s="200"/>
      <c r="S850" s="200"/>
      <c r="T850" s="200"/>
      <c r="U850" s="200"/>
      <c r="V850" s="200"/>
      <c r="W850" s="200"/>
      <c r="X850" s="200"/>
      <c r="Y850" s="200"/>
      <c r="Z850" s="200"/>
      <c r="AA850" s="200"/>
      <c r="AB850" s="200"/>
      <c r="AC850" s="200"/>
      <c r="AD850" s="200"/>
      <c r="AE850" s="200"/>
      <c r="AF850" s="200"/>
      <c r="AG850" s="200"/>
      <c r="AH850" s="200"/>
      <c r="AI850" s="200"/>
      <c r="AJ850" s="200"/>
      <c r="AK850" s="200"/>
      <c r="AL850" s="200"/>
      <c r="AM850" s="200"/>
      <c r="AN850" s="200"/>
      <c r="AO850" s="200"/>
      <c r="AP850" s="200"/>
      <c r="AQ850" s="200"/>
      <c r="AR850" s="200"/>
      <c r="AS850" s="200"/>
      <c r="AT850" s="200"/>
      <c r="AU850" s="200"/>
      <c r="AV850" s="200"/>
      <c r="AW850" s="200"/>
      <c r="AX850" s="200"/>
      <c r="AY850" s="200"/>
      <c r="AZ850" s="200"/>
      <c r="BA850" s="200"/>
      <c r="BB850" s="200"/>
      <c r="BC850" s="200"/>
      <c r="BD850" s="200"/>
      <c r="BE850" s="200"/>
      <c r="BF850" s="200"/>
      <c r="BG850" s="200"/>
      <c r="BH850" s="200"/>
      <c r="BI850" s="200"/>
      <c r="BJ850" s="200"/>
      <c r="BK850" s="200"/>
      <c r="BL850" s="200"/>
      <c r="BM850" s="200"/>
      <c r="BN850" s="200"/>
      <c r="BO850" s="200"/>
      <c r="BP850" s="200"/>
      <c r="BQ850" s="200"/>
      <c r="BR850" s="200"/>
      <c r="BS850" s="200"/>
      <c r="BT850" s="200"/>
      <c r="BU850" s="200"/>
      <c r="BV850" s="200"/>
      <c r="BW850" s="200"/>
      <c r="BX850" s="200"/>
      <c r="BY850" s="200"/>
      <c r="BZ850" s="200"/>
      <c r="CA850" s="200"/>
    </row>
    <row r="851" spans="1:79" s="493" customFormat="1" ht="11.25" x14ac:dyDescent="0.2">
      <c r="A851" s="312">
        <v>838</v>
      </c>
      <c r="B851" s="314" t="s">
        <v>2581</v>
      </c>
      <c r="C851" s="312" t="s">
        <v>2738</v>
      </c>
      <c r="D851" s="324" t="s">
        <v>2739</v>
      </c>
      <c r="E851" s="400"/>
      <c r="F851" s="324" t="s">
        <v>27</v>
      </c>
      <c r="G851" s="317">
        <v>20549.77</v>
      </c>
      <c r="H851" s="404" t="s">
        <v>2931</v>
      </c>
      <c r="I851" s="373">
        <v>3</v>
      </c>
      <c r="J851" s="200"/>
      <c r="K851" s="200"/>
      <c r="L851" s="566"/>
      <c r="M851" s="200"/>
      <c r="N851" s="200"/>
      <c r="O851" s="200"/>
      <c r="P851" s="200"/>
      <c r="Q851" s="200"/>
      <c r="R851" s="200"/>
      <c r="S851" s="200"/>
      <c r="T851" s="200"/>
      <c r="U851" s="200"/>
      <c r="V851" s="200"/>
      <c r="W851" s="200"/>
      <c r="X851" s="200"/>
      <c r="Y851" s="200"/>
      <c r="Z851" s="200"/>
      <c r="AA851" s="200"/>
      <c r="AB851" s="200"/>
      <c r="AC851" s="200"/>
      <c r="AD851" s="200"/>
      <c r="AE851" s="200"/>
      <c r="AF851" s="200"/>
      <c r="AG851" s="200"/>
      <c r="AH851" s="200"/>
      <c r="AI851" s="200"/>
      <c r="AJ851" s="200"/>
      <c r="AK851" s="200"/>
      <c r="AL851" s="200"/>
      <c r="AM851" s="200"/>
      <c r="AN851" s="200"/>
      <c r="AO851" s="200"/>
      <c r="AP851" s="200"/>
      <c r="AQ851" s="200"/>
      <c r="AR851" s="200"/>
      <c r="AS851" s="200"/>
      <c r="AT851" s="200"/>
      <c r="AU851" s="200"/>
      <c r="AV851" s="200"/>
      <c r="AW851" s="200"/>
      <c r="AX851" s="200"/>
      <c r="AY851" s="200"/>
      <c r="AZ851" s="200"/>
      <c r="BA851" s="200"/>
      <c r="BB851" s="200"/>
      <c r="BC851" s="200"/>
      <c r="BD851" s="200"/>
      <c r="BE851" s="200"/>
      <c r="BF851" s="200"/>
      <c r="BG851" s="200"/>
      <c r="BH851" s="200"/>
      <c r="BI851" s="200"/>
      <c r="BJ851" s="200"/>
      <c r="BK851" s="200"/>
      <c r="BL851" s="200"/>
      <c r="BM851" s="200"/>
      <c r="BN851" s="200"/>
      <c r="BO851" s="200"/>
      <c r="BP851" s="200"/>
      <c r="BQ851" s="200"/>
      <c r="BR851" s="200"/>
      <c r="BS851" s="200"/>
      <c r="BT851" s="200"/>
      <c r="BU851" s="200"/>
      <c r="BV851" s="200"/>
      <c r="BW851" s="200"/>
      <c r="BX851" s="200"/>
      <c r="BY851" s="200"/>
      <c r="BZ851" s="200"/>
      <c r="CA851" s="200"/>
    </row>
    <row r="852" spans="1:79" s="493" customFormat="1" ht="22.5" x14ac:dyDescent="0.2">
      <c r="A852" s="312">
        <v>839</v>
      </c>
      <c r="B852" s="314" t="s">
        <v>2581</v>
      </c>
      <c r="C852" s="312" t="s">
        <v>2583</v>
      </c>
      <c r="D852" s="324" t="s">
        <v>1869</v>
      </c>
      <c r="E852" s="400"/>
      <c r="F852" s="324" t="s">
        <v>27</v>
      </c>
      <c r="G852" s="405">
        <v>1134932.1399999999</v>
      </c>
      <c r="H852" s="404" t="s">
        <v>2932</v>
      </c>
      <c r="I852" s="373">
        <v>5</v>
      </c>
      <c r="J852" s="200"/>
      <c r="K852" s="200"/>
      <c r="L852" s="566"/>
      <c r="M852" s="200"/>
      <c r="N852" s="200"/>
      <c r="O852" s="200"/>
      <c r="P852" s="200"/>
      <c r="Q852" s="200"/>
      <c r="R852" s="200"/>
      <c r="S852" s="200"/>
      <c r="T852" s="200"/>
      <c r="U852" s="200"/>
      <c r="V852" s="200"/>
      <c r="W852" s="200"/>
      <c r="X852" s="200"/>
      <c r="Y852" s="200"/>
      <c r="Z852" s="200"/>
      <c r="AA852" s="200"/>
      <c r="AB852" s="200"/>
      <c r="AC852" s="200"/>
      <c r="AD852" s="200"/>
      <c r="AE852" s="200"/>
      <c r="AF852" s="200"/>
      <c r="AG852" s="200"/>
      <c r="AH852" s="200"/>
      <c r="AI852" s="200"/>
      <c r="AJ852" s="200"/>
      <c r="AK852" s="200"/>
      <c r="AL852" s="200"/>
      <c r="AM852" s="200"/>
      <c r="AN852" s="200"/>
      <c r="AO852" s="200"/>
      <c r="AP852" s="200"/>
      <c r="AQ852" s="200"/>
      <c r="AR852" s="200"/>
      <c r="AS852" s="200"/>
      <c r="AT852" s="200"/>
      <c r="AU852" s="200"/>
      <c r="AV852" s="200"/>
      <c r="AW852" s="200"/>
      <c r="AX852" s="200"/>
      <c r="AY852" s="200"/>
      <c r="AZ852" s="200"/>
      <c r="BA852" s="200"/>
      <c r="BB852" s="200"/>
      <c r="BC852" s="200"/>
      <c r="BD852" s="200"/>
      <c r="BE852" s="200"/>
      <c r="BF852" s="200"/>
      <c r="BG852" s="200"/>
      <c r="BH852" s="200"/>
      <c r="BI852" s="200"/>
      <c r="BJ852" s="200"/>
      <c r="BK852" s="200"/>
      <c r="BL852" s="200"/>
      <c r="BM852" s="200"/>
      <c r="BN852" s="200"/>
      <c r="BO852" s="200"/>
      <c r="BP852" s="200"/>
      <c r="BQ852" s="200"/>
      <c r="BR852" s="200"/>
      <c r="BS852" s="200"/>
      <c r="BT852" s="200"/>
      <c r="BU852" s="200"/>
      <c r="BV852" s="200"/>
      <c r="BW852" s="200"/>
      <c r="BX852" s="200"/>
      <c r="BY852" s="200"/>
      <c r="BZ852" s="200"/>
      <c r="CA852" s="200"/>
    </row>
    <row r="853" spans="1:79" s="493" customFormat="1" ht="11.25" x14ac:dyDescent="0.2">
      <c r="A853" s="312">
        <v>840</v>
      </c>
      <c r="B853" s="314" t="s">
        <v>2581</v>
      </c>
      <c r="C853" s="312" t="s">
        <v>2626</v>
      </c>
      <c r="D853" s="324" t="s">
        <v>2627</v>
      </c>
      <c r="E853" s="400"/>
      <c r="F853" s="324" t="s">
        <v>27</v>
      </c>
      <c r="G853" s="317">
        <v>302362.82</v>
      </c>
      <c r="H853" s="404" t="s">
        <v>2933</v>
      </c>
      <c r="I853" s="373">
        <v>3</v>
      </c>
      <c r="J853" s="200"/>
      <c r="K853" s="200"/>
      <c r="L853" s="566"/>
      <c r="M853" s="200"/>
      <c r="N853" s="200"/>
      <c r="O853" s="200"/>
      <c r="P853" s="200"/>
      <c r="Q853" s="200"/>
      <c r="R853" s="200"/>
      <c r="S853" s="200"/>
      <c r="T853" s="200"/>
      <c r="U853" s="200"/>
      <c r="V853" s="200"/>
      <c r="W853" s="200"/>
      <c r="X853" s="200"/>
      <c r="Y853" s="200"/>
      <c r="Z853" s="200"/>
      <c r="AA853" s="200"/>
      <c r="AB853" s="200"/>
      <c r="AC853" s="200"/>
      <c r="AD853" s="200"/>
      <c r="AE853" s="200"/>
      <c r="AF853" s="200"/>
      <c r="AG853" s="200"/>
      <c r="AH853" s="200"/>
      <c r="AI853" s="200"/>
      <c r="AJ853" s="200"/>
      <c r="AK853" s="200"/>
      <c r="AL853" s="200"/>
      <c r="AM853" s="200"/>
      <c r="AN853" s="200"/>
      <c r="AO853" s="200"/>
      <c r="AP853" s="200"/>
      <c r="AQ853" s="200"/>
      <c r="AR853" s="200"/>
      <c r="AS853" s="200"/>
      <c r="AT853" s="200"/>
      <c r="AU853" s="200"/>
      <c r="AV853" s="200"/>
      <c r="AW853" s="200"/>
      <c r="AX853" s="200"/>
      <c r="AY853" s="200"/>
      <c r="AZ853" s="200"/>
      <c r="BA853" s="200"/>
      <c r="BB853" s="200"/>
      <c r="BC853" s="200"/>
      <c r="BD853" s="200"/>
      <c r="BE853" s="200"/>
      <c r="BF853" s="200"/>
      <c r="BG853" s="200"/>
      <c r="BH853" s="200"/>
      <c r="BI853" s="200"/>
      <c r="BJ853" s="200"/>
      <c r="BK853" s="200"/>
      <c r="BL853" s="200"/>
      <c r="BM853" s="200"/>
      <c r="BN853" s="200"/>
      <c r="BO853" s="200"/>
      <c r="BP853" s="200"/>
      <c r="BQ853" s="200"/>
      <c r="BR853" s="200"/>
      <c r="BS853" s="200"/>
      <c r="BT853" s="200"/>
      <c r="BU853" s="200"/>
      <c r="BV853" s="200"/>
      <c r="BW853" s="200"/>
      <c r="BX853" s="200"/>
      <c r="BY853" s="200"/>
      <c r="BZ853" s="200"/>
      <c r="CA853" s="200"/>
    </row>
    <row r="854" spans="1:79" s="493" customFormat="1" ht="22.5" x14ac:dyDescent="0.2">
      <c r="A854" s="312">
        <v>841</v>
      </c>
      <c r="B854" s="365" t="s">
        <v>2581</v>
      </c>
      <c r="C854" s="322" t="s">
        <v>1904</v>
      </c>
      <c r="D854" s="383" t="s">
        <v>2575</v>
      </c>
      <c r="E854" s="400"/>
      <c r="F854" s="324" t="s">
        <v>27</v>
      </c>
      <c r="G854" s="317">
        <v>42754.29</v>
      </c>
      <c r="H854" s="404" t="s">
        <v>2934</v>
      </c>
      <c r="I854" s="373">
        <v>4</v>
      </c>
      <c r="J854" s="200"/>
      <c r="K854" s="200"/>
      <c r="L854" s="566"/>
      <c r="M854" s="200"/>
      <c r="N854" s="200"/>
      <c r="O854" s="200"/>
      <c r="P854" s="200"/>
      <c r="Q854" s="200"/>
      <c r="R854" s="200"/>
      <c r="S854" s="200"/>
      <c r="T854" s="200"/>
      <c r="U854" s="200"/>
      <c r="V854" s="200"/>
      <c r="W854" s="200"/>
      <c r="X854" s="200"/>
      <c r="Y854" s="200"/>
      <c r="Z854" s="200"/>
      <c r="AA854" s="200"/>
      <c r="AB854" s="200"/>
      <c r="AC854" s="200"/>
      <c r="AD854" s="200"/>
      <c r="AE854" s="200"/>
      <c r="AF854" s="200"/>
      <c r="AG854" s="200"/>
      <c r="AH854" s="200"/>
      <c r="AI854" s="200"/>
      <c r="AJ854" s="200"/>
      <c r="AK854" s="200"/>
      <c r="AL854" s="200"/>
      <c r="AM854" s="200"/>
      <c r="AN854" s="200"/>
      <c r="AO854" s="200"/>
      <c r="AP854" s="200"/>
      <c r="AQ854" s="200"/>
      <c r="AR854" s="200"/>
      <c r="AS854" s="200"/>
      <c r="AT854" s="200"/>
      <c r="AU854" s="200"/>
      <c r="AV854" s="200"/>
      <c r="AW854" s="200"/>
      <c r="AX854" s="200"/>
      <c r="AY854" s="200"/>
      <c r="AZ854" s="200"/>
      <c r="BA854" s="200"/>
      <c r="BB854" s="200"/>
      <c r="BC854" s="200"/>
      <c r="BD854" s="200"/>
      <c r="BE854" s="200"/>
      <c r="BF854" s="200"/>
      <c r="BG854" s="200"/>
      <c r="BH854" s="200"/>
      <c r="BI854" s="200"/>
      <c r="BJ854" s="200"/>
      <c r="BK854" s="200"/>
      <c r="BL854" s="200"/>
      <c r="BM854" s="200"/>
      <c r="BN854" s="200"/>
      <c r="BO854" s="200"/>
      <c r="BP854" s="200"/>
      <c r="BQ854" s="200"/>
      <c r="BR854" s="200"/>
      <c r="BS854" s="200"/>
      <c r="BT854" s="200"/>
      <c r="BU854" s="200"/>
      <c r="BV854" s="200"/>
      <c r="BW854" s="200"/>
      <c r="BX854" s="200"/>
      <c r="BY854" s="200"/>
      <c r="BZ854" s="200"/>
      <c r="CA854" s="200"/>
    </row>
    <row r="855" spans="1:79" s="493" customFormat="1" ht="33.75" x14ac:dyDescent="0.2">
      <c r="A855" s="312">
        <v>842</v>
      </c>
      <c r="B855" s="314"/>
      <c r="C855" s="312" t="s">
        <v>2681</v>
      </c>
      <c r="D855" s="324" t="s">
        <v>2682</v>
      </c>
      <c r="E855" s="400"/>
      <c r="F855" s="324" t="s">
        <v>27</v>
      </c>
      <c r="G855" s="317">
        <v>372296.19</v>
      </c>
      <c r="H855" s="404" t="s">
        <v>2935</v>
      </c>
      <c r="I855" s="373">
        <v>6</v>
      </c>
      <c r="J855" s="777" t="s">
        <v>2939</v>
      </c>
      <c r="K855" s="778"/>
      <c r="L855" s="567"/>
      <c r="M855" s="200"/>
      <c r="N855" s="200"/>
      <c r="O855" s="200"/>
      <c r="P855" s="200"/>
      <c r="Q855" s="200"/>
      <c r="R855" s="200"/>
      <c r="S855" s="200"/>
      <c r="T855" s="200"/>
      <c r="U855" s="200"/>
      <c r="V855" s="200"/>
      <c r="W855" s="200"/>
      <c r="X855" s="200"/>
      <c r="Y855" s="200"/>
      <c r="Z855" s="200"/>
      <c r="AA855" s="200"/>
      <c r="AB855" s="200"/>
      <c r="AC855" s="200"/>
      <c r="AD855" s="200"/>
      <c r="AE855" s="200"/>
      <c r="AF855" s="200"/>
      <c r="AG855" s="200"/>
      <c r="AH855" s="200"/>
      <c r="AI855" s="200"/>
      <c r="AJ855" s="200"/>
      <c r="AK855" s="200"/>
      <c r="AL855" s="200"/>
      <c r="AM855" s="200"/>
      <c r="AN855" s="200"/>
      <c r="AO855" s="200"/>
      <c r="AP855" s="200"/>
      <c r="AQ855" s="200"/>
      <c r="AR855" s="200"/>
      <c r="AS855" s="200"/>
      <c r="AT855" s="200"/>
      <c r="AU855" s="200"/>
      <c r="AV855" s="200"/>
      <c r="AW855" s="200"/>
      <c r="AX855" s="200"/>
      <c r="AY855" s="200"/>
      <c r="AZ855" s="200"/>
      <c r="BA855" s="200"/>
      <c r="BB855" s="200"/>
      <c r="BC855" s="200"/>
      <c r="BD855" s="200"/>
      <c r="BE855" s="200"/>
      <c r="BF855" s="200"/>
      <c r="BG855" s="200"/>
      <c r="BH855" s="200"/>
      <c r="BI855" s="200"/>
      <c r="BJ855" s="200"/>
      <c r="BK855" s="200"/>
      <c r="BL855" s="200"/>
      <c r="BM855" s="200"/>
      <c r="BN855" s="200"/>
      <c r="BO855" s="200"/>
      <c r="BP855" s="200"/>
      <c r="BQ855" s="200"/>
      <c r="BR855" s="200"/>
      <c r="BS855" s="200"/>
      <c r="BT855" s="200"/>
      <c r="BU855" s="200"/>
      <c r="BV855" s="200"/>
      <c r="BW855" s="200"/>
      <c r="BX855" s="200"/>
      <c r="BY855" s="200"/>
      <c r="BZ855" s="200"/>
      <c r="CA855" s="200"/>
    </row>
    <row r="856" spans="1:79" s="492" customFormat="1" ht="11.25" x14ac:dyDescent="0.2">
      <c r="A856" s="312">
        <v>843</v>
      </c>
      <c r="B856" s="100" t="s">
        <v>2581</v>
      </c>
      <c r="C856" s="74" t="s">
        <v>2764</v>
      </c>
      <c r="D856" s="145" t="s">
        <v>2765</v>
      </c>
      <c r="E856" s="164"/>
      <c r="F856" s="145" t="s">
        <v>905</v>
      </c>
      <c r="G856" s="317">
        <v>48833.11</v>
      </c>
      <c r="H856" s="404" t="s">
        <v>2948</v>
      </c>
      <c r="I856" s="373">
        <v>4</v>
      </c>
      <c r="J856" s="772" t="s">
        <v>2939</v>
      </c>
      <c r="K856" s="773"/>
      <c r="L856" s="566"/>
      <c r="M856" s="200"/>
      <c r="N856" s="200"/>
      <c r="O856" s="140"/>
      <c r="P856" s="140"/>
      <c r="Q856" s="140"/>
      <c r="R856" s="140"/>
      <c r="S856" s="140"/>
      <c r="T856" s="140"/>
      <c r="U856" s="140"/>
      <c r="V856" s="140"/>
      <c r="W856" s="140"/>
      <c r="X856" s="140"/>
      <c r="Y856" s="140"/>
      <c r="Z856" s="140"/>
      <c r="AA856" s="140"/>
      <c r="AB856" s="140"/>
      <c r="AC856" s="140"/>
      <c r="AD856" s="140"/>
      <c r="AE856" s="140"/>
      <c r="AF856" s="140"/>
      <c r="AG856" s="140"/>
      <c r="AH856" s="140"/>
      <c r="AI856" s="140"/>
      <c r="AJ856" s="140"/>
      <c r="AK856" s="140"/>
      <c r="AL856" s="140"/>
      <c r="AM856" s="140"/>
      <c r="AN856" s="140"/>
      <c r="AO856" s="140"/>
      <c r="AP856" s="140"/>
      <c r="AQ856" s="140"/>
      <c r="AR856" s="140"/>
      <c r="AS856" s="140"/>
      <c r="AT856" s="140"/>
      <c r="AU856" s="140"/>
      <c r="AV856" s="140"/>
      <c r="AW856" s="140"/>
      <c r="AX856" s="140"/>
      <c r="AY856" s="140"/>
      <c r="AZ856" s="140"/>
      <c r="BA856" s="140"/>
      <c r="BB856" s="140"/>
      <c r="BC856" s="140"/>
      <c r="BD856" s="140"/>
      <c r="BE856" s="140"/>
      <c r="BF856" s="140"/>
      <c r="BG856" s="140"/>
      <c r="BH856" s="140"/>
      <c r="BI856" s="140"/>
      <c r="BJ856" s="140"/>
      <c r="BK856" s="140"/>
      <c r="BL856" s="140"/>
      <c r="BM856" s="140"/>
      <c r="BN856" s="140"/>
      <c r="BO856" s="140"/>
      <c r="BP856" s="140"/>
      <c r="BQ856" s="140"/>
      <c r="BR856" s="140"/>
      <c r="BS856" s="140"/>
      <c r="BT856" s="140"/>
      <c r="BU856" s="140"/>
      <c r="BV856" s="140"/>
      <c r="BW856" s="140"/>
      <c r="BX856" s="140"/>
      <c r="BY856" s="140"/>
      <c r="BZ856" s="140"/>
      <c r="CA856" s="140"/>
    </row>
    <row r="857" spans="1:79" s="492" customFormat="1" ht="56.25" x14ac:dyDescent="0.2">
      <c r="A857" s="312">
        <v>844</v>
      </c>
      <c r="B857" s="100" t="s">
        <v>2581</v>
      </c>
      <c r="C857" s="74" t="s">
        <v>2774</v>
      </c>
      <c r="D857" s="145" t="s">
        <v>2949</v>
      </c>
      <c r="E857" s="164"/>
      <c r="F857" s="145" t="s">
        <v>905</v>
      </c>
      <c r="G857" s="317">
        <v>59296.51</v>
      </c>
      <c r="H857" s="404" t="s">
        <v>2950</v>
      </c>
      <c r="I857" s="373">
        <v>5</v>
      </c>
      <c r="J857" s="772" t="s">
        <v>3092</v>
      </c>
      <c r="K857" s="773"/>
      <c r="L857" s="566"/>
      <c r="M857" s="200"/>
      <c r="N857" s="200"/>
      <c r="O857" s="140"/>
      <c r="P857" s="140"/>
      <c r="Q857" s="140"/>
      <c r="R857" s="140"/>
      <c r="S857" s="140"/>
      <c r="T857" s="140"/>
      <c r="U857" s="140"/>
      <c r="V857" s="140"/>
      <c r="W857" s="140"/>
      <c r="X857" s="140"/>
      <c r="Y857" s="140"/>
      <c r="Z857" s="140"/>
      <c r="AA857" s="140"/>
      <c r="AB857" s="140"/>
      <c r="AC857" s="140"/>
      <c r="AD857" s="140"/>
      <c r="AE857" s="140"/>
      <c r="AF857" s="140"/>
      <c r="AG857" s="140"/>
      <c r="AH857" s="140"/>
      <c r="AI857" s="140"/>
      <c r="AJ857" s="140"/>
      <c r="AK857" s="140"/>
      <c r="AL857" s="140"/>
      <c r="AM857" s="140"/>
      <c r="AN857" s="140"/>
      <c r="AO857" s="140"/>
      <c r="AP857" s="140"/>
      <c r="AQ857" s="140"/>
      <c r="AR857" s="140"/>
      <c r="AS857" s="140"/>
      <c r="AT857" s="140"/>
      <c r="AU857" s="140"/>
      <c r="AV857" s="140"/>
      <c r="AW857" s="140"/>
      <c r="AX857" s="140"/>
      <c r="AY857" s="140"/>
      <c r="AZ857" s="140"/>
      <c r="BA857" s="140"/>
      <c r="BB857" s="140"/>
      <c r="BC857" s="140"/>
      <c r="BD857" s="140"/>
      <c r="BE857" s="140"/>
      <c r="BF857" s="140"/>
      <c r="BG857" s="140"/>
      <c r="BH857" s="140"/>
      <c r="BI857" s="140"/>
      <c r="BJ857" s="140"/>
      <c r="BK857" s="140"/>
      <c r="BL857" s="140"/>
      <c r="BM857" s="140"/>
      <c r="BN857" s="140"/>
      <c r="BO857" s="140"/>
      <c r="BP857" s="140"/>
      <c r="BQ857" s="140"/>
      <c r="BR857" s="140"/>
      <c r="BS857" s="140"/>
      <c r="BT857" s="140"/>
      <c r="BU857" s="140"/>
      <c r="BV857" s="140"/>
      <c r="BW857" s="140"/>
      <c r="BX857" s="140"/>
      <c r="BY857" s="140"/>
      <c r="BZ857" s="140"/>
      <c r="CA857" s="140"/>
    </row>
    <row r="858" spans="1:79" s="493" customFormat="1" ht="11.25" x14ac:dyDescent="0.2">
      <c r="A858" s="312">
        <v>845</v>
      </c>
      <c r="B858" s="100" t="s">
        <v>2581</v>
      </c>
      <c r="C858" s="74" t="s">
        <v>2778</v>
      </c>
      <c r="D858" s="145" t="s">
        <v>2779</v>
      </c>
      <c r="E858" s="164"/>
      <c r="F858" s="145" t="s">
        <v>905</v>
      </c>
      <c r="G858" s="317">
        <v>31857.599999999999</v>
      </c>
      <c r="H858" s="404" t="s">
        <v>2951</v>
      </c>
      <c r="I858" s="373">
        <v>4</v>
      </c>
      <c r="J858" s="772" t="s">
        <v>3092</v>
      </c>
      <c r="K858" s="773"/>
      <c r="L858" s="566"/>
      <c r="M858" s="200"/>
      <c r="N858" s="200"/>
      <c r="O858" s="200"/>
      <c r="P858" s="200"/>
      <c r="Q858" s="200"/>
      <c r="R858" s="200"/>
      <c r="S858" s="200"/>
      <c r="T858" s="200"/>
      <c r="U858" s="200"/>
      <c r="V858" s="200"/>
      <c r="W858" s="200"/>
      <c r="X858" s="200"/>
      <c r="Y858" s="200"/>
      <c r="Z858" s="200"/>
      <c r="AA858" s="200"/>
      <c r="AB858" s="200"/>
      <c r="AC858" s="200"/>
      <c r="AD858" s="200"/>
      <c r="AE858" s="200"/>
      <c r="AF858" s="200"/>
      <c r="AG858" s="200"/>
      <c r="AH858" s="200"/>
      <c r="AI858" s="200"/>
      <c r="AJ858" s="200"/>
      <c r="AK858" s="200"/>
      <c r="AL858" s="200"/>
      <c r="AM858" s="200"/>
      <c r="AN858" s="200"/>
      <c r="AO858" s="200"/>
      <c r="AP858" s="200"/>
      <c r="AQ858" s="200"/>
      <c r="AR858" s="200"/>
      <c r="AS858" s="200"/>
      <c r="AT858" s="200"/>
      <c r="AU858" s="200"/>
      <c r="AV858" s="200"/>
      <c r="AW858" s="200"/>
      <c r="AX858" s="200"/>
      <c r="AY858" s="200"/>
      <c r="AZ858" s="200"/>
      <c r="BA858" s="200"/>
      <c r="BB858" s="200"/>
      <c r="BC858" s="200"/>
      <c r="BD858" s="200"/>
      <c r="BE858" s="200"/>
      <c r="BF858" s="200"/>
      <c r="BG858" s="200"/>
      <c r="BH858" s="200"/>
      <c r="BI858" s="200"/>
      <c r="BJ858" s="200"/>
      <c r="BK858" s="200"/>
      <c r="BL858" s="200"/>
      <c r="BM858" s="200"/>
      <c r="BN858" s="200"/>
      <c r="BO858" s="200"/>
      <c r="BP858" s="200"/>
      <c r="BQ858" s="200"/>
      <c r="BR858" s="200"/>
      <c r="BS858" s="200"/>
      <c r="BT858" s="200"/>
      <c r="BU858" s="200"/>
      <c r="BV858" s="200"/>
      <c r="BW858" s="200"/>
      <c r="BX858" s="200"/>
      <c r="BY858" s="200"/>
      <c r="BZ858" s="200"/>
      <c r="CA858" s="200"/>
    </row>
    <row r="859" spans="1:79" s="493" customFormat="1" ht="56.25" x14ac:dyDescent="0.2">
      <c r="A859" s="312">
        <v>846</v>
      </c>
      <c r="B859" s="100" t="s">
        <v>2581</v>
      </c>
      <c r="C859" s="74" t="s">
        <v>2585</v>
      </c>
      <c r="D859" s="145" t="s">
        <v>2952</v>
      </c>
      <c r="E859" s="164"/>
      <c r="F859" s="116" t="s">
        <v>27</v>
      </c>
      <c r="G859" s="317">
        <v>1339476.1299999999</v>
      </c>
      <c r="H859" s="404" t="s">
        <v>3263</v>
      </c>
      <c r="I859" s="373">
        <v>12</v>
      </c>
      <c r="J859" s="779"/>
      <c r="K859" s="780"/>
      <c r="L859" s="568"/>
      <c r="M859" s="140"/>
      <c r="N859" s="140"/>
      <c r="O859" s="200"/>
      <c r="P859" s="200"/>
      <c r="Q859" s="200"/>
      <c r="R859" s="200"/>
      <c r="S859" s="200"/>
      <c r="T859" s="200"/>
      <c r="U859" s="200"/>
      <c r="V859" s="200"/>
      <c r="W859" s="200"/>
      <c r="X859" s="200"/>
      <c r="Y859" s="200"/>
      <c r="Z859" s="200"/>
      <c r="AA859" s="200"/>
      <c r="AB859" s="200"/>
      <c r="AC859" s="200"/>
      <c r="AD859" s="200"/>
      <c r="AE859" s="200"/>
      <c r="AF859" s="200"/>
      <c r="AG859" s="200"/>
      <c r="AH859" s="200"/>
      <c r="AI859" s="200"/>
      <c r="AJ859" s="200"/>
      <c r="AK859" s="200"/>
      <c r="AL859" s="200"/>
      <c r="AM859" s="200"/>
      <c r="AN859" s="200"/>
      <c r="AO859" s="200"/>
      <c r="AP859" s="200"/>
      <c r="AQ859" s="200"/>
      <c r="AR859" s="200"/>
      <c r="AS859" s="200"/>
      <c r="AT859" s="200"/>
      <c r="AU859" s="200"/>
      <c r="AV859" s="200"/>
      <c r="AW859" s="200"/>
      <c r="AX859" s="200"/>
      <c r="AY859" s="200"/>
      <c r="AZ859" s="200"/>
      <c r="BA859" s="200"/>
      <c r="BB859" s="200"/>
      <c r="BC859" s="200"/>
      <c r="BD859" s="200"/>
      <c r="BE859" s="200"/>
      <c r="BF859" s="200"/>
      <c r="BG859" s="200"/>
      <c r="BH859" s="200"/>
      <c r="BI859" s="200"/>
      <c r="BJ859" s="200"/>
      <c r="BK859" s="200"/>
      <c r="BL859" s="200"/>
      <c r="BM859" s="200"/>
      <c r="BN859" s="200"/>
      <c r="BO859" s="200"/>
      <c r="BP859" s="200"/>
      <c r="BQ859" s="200"/>
      <c r="BR859" s="200"/>
      <c r="BS859" s="200"/>
      <c r="BT859" s="200"/>
      <c r="BU859" s="200"/>
      <c r="BV859" s="200"/>
      <c r="BW859" s="200"/>
      <c r="BX859" s="200"/>
      <c r="BY859" s="200"/>
      <c r="BZ859" s="200"/>
      <c r="CA859" s="200"/>
    </row>
    <row r="860" spans="1:79" s="493" customFormat="1" ht="11.25" x14ac:dyDescent="0.2">
      <c r="A860" s="312">
        <v>847</v>
      </c>
      <c r="B860" s="100" t="s">
        <v>2581</v>
      </c>
      <c r="C860" s="74" t="s">
        <v>2757</v>
      </c>
      <c r="D860" s="145" t="s">
        <v>1497</v>
      </c>
      <c r="E860" s="164"/>
      <c r="F860" s="145" t="s">
        <v>27</v>
      </c>
      <c r="G860" s="317">
        <v>50388.87</v>
      </c>
      <c r="H860" s="404" t="s">
        <v>2953</v>
      </c>
      <c r="I860" s="373">
        <v>3</v>
      </c>
      <c r="J860" s="772" t="s">
        <v>3092</v>
      </c>
      <c r="K860" s="773"/>
      <c r="L860" s="566"/>
      <c r="M860" s="200"/>
      <c r="N860" s="200"/>
      <c r="O860" s="200"/>
      <c r="P860" s="200"/>
      <c r="Q860" s="200"/>
      <c r="R860" s="200"/>
      <c r="S860" s="200"/>
      <c r="T860" s="200"/>
      <c r="U860" s="200"/>
      <c r="V860" s="200"/>
      <c r="W860" s="200"/>
      <c r="X860" s="200"/>
      <c r="Y860" s="200"/>
      <c r="Z860" s="200"/>
      <c r="AA860" s="200"/>
      <c r="AB860" s="200"/>
      <c r="AC860" s="200"/>
      <c r="AD860" s="200"/>
      <c r="AE860" s="200"/>
      <c r="AF860" s="200"/>
      <c r="AG860" s="200"/>
      <c r="AH860" s="200"/>
      <c r="AI860" s="200"/>
      <c r="AJ860" s="200"/>
      <c r="AK860" s="200"/>
      <c r="AL860" s="200"/>
      <c r="AM860" s="200"/>
      <c r="AN860" s="200"/>
      <c r="AO860" s="200"/>
      <c r="AP860" s="200"/>
      <c r="AQ860" s="200"/>
      <c r="AR860" s="200"/>
      <c r="AS860" s="200"/>
      <c r="AT860" s="200"/>
      <c r="AU860" s="200"/>
      <c r="AV860" s="200"/>
      <c r="AW860" s="200"/>
      <c r="AX860" s="200"/>
      <c r="AY860" s="200"/>
      <c r="AZ860" s="200"/>
      <c r="BA860" s="200"/>
      <c r="BB860" s="200"/>
      <c r="BC860" s="200"/>
      <c r="BD860" s="200"/>
      <c r="BE860" s="200"/>
      <c r="BF860" s="200"/>
      <c r="BG860" s="200"/>
      <c r="BH860" s="200"/>
      <c r="BI860" s="200"/>
      <c r="BJ860" s="200"/>
      <c r="BK860" s="200"/>
      <c r="BL860" s="200"/>
      <c r="BM860" s="200"/>
      <c r="BN860" s="200"/>
      <c r="BO860" s="200"/>
      <c r="BP860" s="200"/>
      <c r="BQ860" s="200"/>
      <c r="BR860" s="200"/>
      <c r="BS860" s="200"/>
      <c r="BT860" s="200"/>
      <c r="BU860" s="200"/>
      <c r="BV860" s="200"/>
      <c r="BW860" s="200"/>
      <c r="BX860" s="200"/>
      <c r="BY860" s="200"/>
      <c r="BZ860" s="200"/>
      <c r="CA860" s="200"/>
    </row>
    <row r="861" spans="1:79" s="493" customFormat="1" ht="22.5" customHeight="1" x14ac:dyDescent="0.2">
      <c r="A861" s="312">
        <v>848</v>
      </c>
      <c r="B861" s="100" t="s">
        <v>2581</v>
      </c>
      <c r="C861" s="74" t="s">
        <v>2763</v>
      </c>
      <c r="D861" s="145" t="s">
        <v>2762</v>
      </c>
      <c r="E861" s="164"/>
      <c r="F861" s="145" t="s">
        <v>27</v>
      </c>
      <c r="G861" s="317">
        <v>127697.28</v>
      </c>
      <c r="H861" s="404" t="s">
        <v>2954</v>
      </c>
      <c r="I861" s="373">
        <v>4</v>
      </c>
      <c r="J861" s="781" t="s">
        <v>3092</v>
      </c>
      <c r="K861" s="782"/>
      <c r="L861" s="569"/>
      <c r="M861" s="200"/>
      <c r="N861" s="200"/>
      <c r="O861" s="200"/>
      <c r="P861" s="200"/>
      <c r="Q861" s="200"/>
      <c r="R861" s="200"/>
      <c r="S861" s="200"/>
      <c r="T861" s="200"/>
      <c r="U861" s="200"/>
      <c r="V861" s="200"/>
      <c r="W861" s="200"/>
      <c r="X861" s="200"/>
      <c r="Y861" s="200"/>
      <c r="Z861" s="200"/>
      <c r="AA861" s="200"/>
      <c r="AB861" s="200"/>
      <c r="AC861" s="200"/>
      <c r="AD861" s="200"/>
      <c r="AE861" s="200"/>
      <c r="AF861" s="200"/>
      <c r="AG861" s="200"/>
      <c r="AH861" s="200"/>
      <c r="AI861" s="200"/>
      <c r="AJ861" s="200"/>
      <c r="AK861" s="200"/>
      <c r="AL861" s="200"/>
      <c r="AM861" s="200"/>
      <c r="AN861" s="200"/>
      <c r="AO861" s="200"/>
      <c r="AP861" s="200"/>
      <c r="AQ861" s="200"/>
      <c r="AR861" s="200"/>
      <c r="AS861" s="200"/>
      <c r="AT861" s="200"/>
      <c r="AU861" s="200"/>
      <c r="AV861" s="200"/>
      <c r="AW861" s="200"/>
      <c r="AX861" s="200"/>
      <c r="AY861" s="200"/>
      <c r="AZ861" s="200"/>
      <c r="BA861" s="200"/>
      <c r="BB861" s="200"/>
      <c r="BC861" s="200"/>
      <c r="BD861" s="200"/>
      <c r="BE861" s="200"/>
      <c r="BF861" s="200"/>
      <c r="BG861" s="200"/>
      <c r="BH861" s="200"/>
      <c r="BI861" s="200"/>
      <c r="BJ861" s="200"/>
      <c r="BK861" s="200"/>
      <c r="BL861" s="200"/>
      <c r="BM861" s="200"/>
      <c r="BN861" s="200"/>
      <c r="BO861" s="200"/>
      <c r="BP861" s="200"/>
      <c r="BQ861" s="200"/>
      <c r="BR861" s="200"/>
      <c r="BS861" s="200"/>
      <c r="BT861" s="200"/>
      <c r="BU861" s="200"/>
      <c r="BV861" s="200"/>
      <c r="BW861" s="200"/>
      <c r="BX861" s="200"/>
      <c r="BY861" s="200"/>
      <c r="BZ861" s="200"/>
      <c r="CA861" s="200"/>
    </row>
    <row r="862" spans="1:79" s="493" customFormat="1" ht="22.5" x14ac:dyDescent="0.2">
      <c r="A862" s="312">
        <v>849</v>
      </c>
      <c r="B862" s="132" t="s">
        <v>2581</v>
      </c>
      <c r="C862" s="74" t="s">
        <v>2888</v>
      </c>
      <c r="D862" s="116" t="s">
        <v>2889</v>
      </c>
      <c r="E862" s="223"/>
      <c r="F862" s="116" t="s">
        <v>905</v>
      </c>
      <c r="G862" s="317">
        <v>50807.4</v>
      </c>
      <c r="H862" s="404" t="s">
        <v>2994</v>
      </c>
      <c r="I862" s="495">
        <v>3</v>
      </c>
      <c r="J862" s="779" t="s">
        <v>3092</v>
      </c>
      <c r="K862" s="780"/>
      <c r="L862" s="568"/>
      <c r="M862" s="140"/>
      <c r="N862" s="140"/>
      <c r="O862" s="200"/>
      <c r="P862" s="200"/>
      <c r="Q862" s="200"/>
      <c r="R862" s="200"/>
      <c r="S862" s="200"/>
      <c r="T862" s="200"/>
      <c r="U862" s="200"/>
      <c r="V862" s="200"/>
      <c r="W862" s="200"/>
      <c r="X862" s="200"/>
      <c r="Y862" s="200"/>
      <c r="Z862" s="200"/>
      <c r="AA862" s="200"/>
      <c r="AB862" s="200"/>
      <c r="AC862" s="200"/>
      <c r="AD862" s="200"/>
      <c r="AE862" s="200"/>
      <c r="AF862" s="200"/>
      <c r="AG862" s="200"/>
      <c r="AH862" s="200"/>
      <c r="AI862" s="200"/>
      <c r="AJ862" s="200"/>
      <c r="AM862" s="200"/>
      <c r="AN862" s="200"/>
      <c r="AO862" s="200"/>
      <c r="AP862" s="200"/>
      <c r="AQ862" s="200"/>
      <c r="AR862" s="200"/>
      <c r="AS862" s="200"/>
      <c r="AT862" s="200"/>
      <c r="AU862" s="200"/>
      <c r="AV862" s="200"/>
      <c r="AW862" s="200"/>
      <c r="AX862" s="200"/>
      <c r="AY862" s="200"/>
      <c r="AZ862" s="200"/>
      <c r="BA862" s="200"/>
      <c r="BB862" s="200"/>
      <c r="BC862" s="200"/>
      <c r="BD862" s="200"/>
      <c r="BE862" s="200"/>
      <c r="BF862" s="200"/>
      <c r="BG862" s="200"/>
      <c r="BH862" s="200"/>
      <c r="BI862" s="200"/>
      <c r="BJ862" s="200"/>
      <c r="BK862" s="200"/>
      <c r="BL862" s="200"/>
      <c r="BM862" s="200"/>
      <c r="BN862" s="200"/>
      <c r="BO862" s="200"/>
      <c r="BP862" s="200"/>
      <c r="BQ862" s="200"/>
      <c r="BR862" s="200"/>
      <c r="BS862" s="200"/>
      <c r="BT862" s="200"/>
      <c r="BU862" s="200"/>
      <c r="BV862" s="200"/>
      <c r="BW862" s="200"/>
      <c r="BX862" s="200"/>
      <c r="BY862" s="200"/>
      <c r="BZ862" s="200"/>
      <c r="CA862" s="200"/>
    </row>
    <row r="863" spans="1:79" s="140" customFormat="1" ht="23.25" x14ac:dyDescent="0.25">
      <c r="A863" s="312">
        <v>850</v>
      </c>
      <c r="B863" s="100" t="s">
        <v>2581</v>
      </c>
      <c r="C863" s="74" t="s">
        <v>2841</v>
      </c>
      <c r="D863" s="145" t="s">
        <v>2840</v>
      </c>
      <c r="E863" s="164"/>
      <c r="F863" s="145" t="s">
        <v>905</v>
      </c>
      <c r="G863" s="292">
        <v>48119.62</v>
      </c>
      <c r="H863" s="404" t="s">
        <v>2995</v>
      </c>
      <c r="I863" s="495">
        <v>5</v>
      </c>
      <c r="J863" s="779" t="s">
        <v>3092</v>
      </c>
      <c r="K863" s="780"/>
      <c r="L863" s="568"/>
      <c r="O863" s="200"/>
      <c r="P863" s="200"/>
      <c r="Q863" s="200"/>
      <c r="R863" s="200"/>
      <c r="S863" s="200"/>
      <c r="T863" s="200"/>
      <c r="U863" s="200"/>
      <c r="V863" s="112"/>
      <c r="W863" s="112"/>
      <c r="X863" s="112"/>
      <c r="Y863" s="112"/>
    </row>
    <row r="864" spans="1:79" s="140" customFormat="1" x14ac:dyDescent="0.25">
      <c r="A864" s="312">
        <v>851</v>
      </c>
      <c r="B864" s="100" t="s">
        <v>2581</v>
      </c>
      <c r="C864" s="74" t="s">
        <v>312</v>
      </c>
      <c r="D864" s="145" t="s">
        <v>2369</v>
      </c>
      <c r="E864" s="164"/>
      <c r="F864" s="145" t="s">
        <v>905</v>
      </c>
      <c r="G864" s="292">
        <v>28947.56</v>
      </c>
      <c r="H864" s="404" t="s">
        <v>3000</v>
      </c>
      <c r="I864" s="359">
        <v>1</v>
      </c>
      <c r="J864" s="779"/>
      <c r="K864" s="780"/>
      <c r="L864" s="568"/>
      <c r="O864" s="200"/>
      <c r="P864" s="200"/>
      <c r="Q864" s="200"/>
      <c r="R864" s="200"/>
      <c r="S864" s="200"/>
      <c r="T864" s="200"/>
      <c r="U864" s="200"/>
      <c r="V864" s="112"/>
      <c r="W864" s="112"/>
      <c r="X864" s="112"/>
      <c r="Y864" s="112"/>
    </row>
    <row r="865" spans="1:234" s="140" customFormat="1" ht="34.5" x14ac:dyDescent="0.25">
      <c r="A865" s="312">
        <v>852</v>
      </c>
      <c r="B865" s="100" t="s">
        <v>2581</v>
      </c>
      <c r="C865" s="74" t="s">
        <v>1360</v>
      </c>
      <c r="D865" s="145" t="s">
        <v>2829</v>
      </c>
      <c r="E865" s="164"/>
      <c r="F865" s="145" t="s">
        <v>905</v>
      </c>
      <c r="G865" s="405">
        <v>62974.43</v>
      </c>
      <c r="H865" s="404" t="s">
        <v>2998</v>
      </c>
      <c r="I865" s="495">
        <v>7</v>
      </c>
      <c r="J865" s="772" t="s">
        <v>3092</v>
      </c>
      <c r="K865" s="773"/>
      <c r="L865" s="566"/>
      <c r="M865" s="200"/>
      <c r="N865" s="200"/>
      <c r="O865" s="200"/>
      <c r="P865" s="200"/>
      <c r="Q865" s="200"/>
      <c r="R865" s="200"/>
      <c r="S865" s="200"/>
      <c r="T865" s="200"/>
      <c r="U865" s="200"/>
      <c r="V865" s="112"/>
      <c r="W865" s="112"/>
      <c r="X865" s="112"/>
      <c r="Y865" s="112"/>
      <c r="Z865" s="200"/>
      <c r="AA865" s="200"/>
      <c r="AB865" s="200"/>
      <c r="AC865" s="200"/>
      <c r="AD865" s="200"/>
      <c r="AE865" s="200"/>
      <c r="AF865" s="200"/>
      <c r="AG865" s="200"/>
      <c r="AH865" s="200"/>
      <c r="AI865" s="200"/>
      <c r="AJ865" s="200"/>
      <c r="AK865" s="200"/>
      <c r="AL865" s="200"/>
      <c r="AM865" s="200"/>
      <c r="AN865" s="200"/>
      <c r="AO865" s="200"/>
      <c r="AP865" s="200"/>
      <c r="AQ865" s="200"/>
      <c r="AR865" s="200"/>
      <c r="AS865" s="200"/>
      <c r="AT865" s="200"/>
      <c r="AU865" s="200"/>
      <c r="AV865" s="200"/>
      <c r="AW865" s="200"/>
      <c r="AX865" s="200"/>
      <c r="AY865" s="200"/>
    </row>
    <row r="866" spans="1:234" s="200" customFormat="1" x14ac:dyDescent="0.25">
      <c r="A866" s="312">
        <v>853</v>
      </c>
      <c r="B866" s="100" t="s">
        <v>2581</v>
      </c>
      <c r="C866" s="74" t="s">
        <v>2816</v>
      </c>
      <c r="D866" s="145" t="s">
        <v>2900</v>
      </c>
      <c r="E866" s="164"/>
      <c r="F866" s="145" t="s">
        <v>905</v>
      </c>
      <c r="G866" s="292">
        <v>21568.720000000001</v>
      </c>
      <c r="H866" s="404" t="s">
        <v>2999</v>
      </c>
      <c r="I866" s="495">
        <v>1</v>
      </c>
      <c r="J866" s="772"/>
      <c r="K866" s="773"/>
      <c r="L866" s="566"/>
      <c r="V866" s="112"/>
      <c r="W866" s="112"/>
      <c r="X866" s="112"/>
      <c r="Y866" s="112"/>
    </row>
    <row r="867" spans="1:234" s="200" customFormat="1" ht="24" customHeight="1" x14ac:dyDescent="0.25">
      <c r="A867" s="312">
        <v>854</v>
      </c>
      <c r="B867" s="100" t="s">
        <v>2581</v>
      </c>
      <c r="C867" s="74" t="s">
        <v>2835</v>
      </c>
      <c r="D867" s="145" t="s">
        <v>3266</v>
      </c>
      <c r="E867" s="164"/>
      <c r="F867" s="145" t="s">
        <v>905</v>
      </c>
      <c r="G867" s="299">
        <v>54938.96</v>
      </c>
      <c r="H867" s="404" t="s">
        <v>3265</v>
      </c>
      <c r="I867" s="496">
        <v>2</v>
      </c>
      <c r="J867" s="781"/>
      <c r="K867" s="782"/>
      <c r="L867" s="569"/>
      <c r="V867" s="112"/>
      <c r="W867" s="112"/>
      <c r="X867" s="112"/>
      <c r="Y867" s="112"/>
    </row>
    <row r="868" spans="1:234" s="200" customFormat="1" x14ac:dyDescent="0.25">
      <c r="A868" s="312">
        <v>855</v>
      </c>
      <c r="B868" s="100" t="s">
        <v>2581</v>
      </c>
      <c r="C868" s="74" t="s">
        <v>1646</v>
      </c>
      <c r="D868" s="145" t="s">
        <v>1645</v>
      </c>
      <c r="E868" s="164"/>
      <c r="F868" s="145" t="s">
        <v>905</v>
      </c>
      <c r="G868" s="292">
        <v>34224.949999999997</v>
      </c>
      <c r="H868" s="404" t="s">
        <v>2997</v>
      </c>
      <c r="I868" s="495">
        <v>2</v>
      </c>
      <c r="J868" s="772" t="s">
        <v>3092</v>
      </c>
      <c r="K868" s="773"/>
      <c r="L868" s="566"/>
      <c r="V868" s="112"/>
      <c r="W868" s="112"/>
      <c r="X868" s="112"/>
      <c r="Y868" s="112"/>
    </row>
    <row r="869" spans="1:234" s="140" customFormat="1" ht="23.25" x14ac:dyDescent="0.25">
      <c r="A869" s="312">
        <v>856</v>
      </c>
      <c r="B869" s="100" t="s">
        <v>2581</v>
      </c>
      <c r="C869" s="74" t="s">
        <v>2833</v>
      </c>
      <c r="D869" s="145" t="s">
        <v>2832</v>
      </c>
      <c r="E869" s="164"/>
      <c r="F869" s="145" t="s">
        <v>905</v>
      </c>
      <c r="G869" s="299">
        <v>172685.94</v>
      </c>
      <c r="H869" s="404" t="s">
        <v>3204</v>
      </c>
      <c r="I869" s="495">
        <v>4</v>
      </c>
      <c r="J869" s="772" t="s">
        <v>3260</v>
      </c>
      <c r="K869" s="773"/>
      <c r="L869" s="566"/>
      <c r="M869" s="200"/>
      <c r="N869" s="200"/>
      <c r="O869" s="200"/>
      <c r="P869" s="200"/>
      <c r="Q869" s="200"/>
      <c r="R869" s="200"/>
      <c r="S869" s="200"/>
      <c r="T869" s="200"/>
      <c r="U869" s="200"/>
      <c r="V869" s="112"/>
      <c r="W869" s="112"/>
      <c r="X869" s="112"/>
      <c r="Y869" s="112"/>
      <c r="Z869" s="200"/>
      <c r="AA869" s="200"/>
      <c r="AB869" s="200"/>
      <c r="AC869" s="200"/>
      <c r="AD869" s="200"/>
      <c r="AE869" s="200"/>
      <c r="AF869" s="200"/>
      <c r="AG869" s="200"/>
      <c r="AH869" s="200"/>
      <c r="AI869" s="200"/>
      <c r="AJ869" s="200"/>
    </row>
    <row r="870" spans="1:234" s="140" customFormat="1" x14ac:dyDescent="0.25">
      <c r="A870" s="312">
        <v>857</v>
      </c>
      <c r="B870" s="132" t="s">
        <v>2581</v>
      </c>
      <c r="C870" s="74" t="s">
        <v>2814</v>
      </c>
      <c r="D870" s="145" t="s">
        <v>2815</v>
      </c>
      <c r="E870" s="164"/>
      <c r="F870" s="145" t="s">
        <v>27</v>
      </c>
      <c r="G870" s="292">
        <v>173627.07</v>
      </c>
      <c r="H870" s="404" t="s">
        <v>2996</v>
      </c>
      <c r="I870" s="495">
        <v>2</v>
      </c>
      <c r="J870" s="772" t="s">
        <v>3092</v>
      </c>
      <c r="K870" s="773"/>
      <c r="L870" s="566"/>
      <c r="M870" s="200"/>
      <c r="N870" s="200"/>
      <c r="O870" s="200"/>
      <c r="P870" s="200"/>
      <c r="Q870" s="200"/>
      <c r="R870" s="200"/>
      <c r="S870" s="200"/>
      <c r="T870" s="200"/>
      <c r="U870" s="200"/>
      <c r="V870" s="112"/>
      <c r="W870" s="112"/>
      <c r="X870" s="112"/>
      <c r="Y870" s="112"/>
      <c r="Z870" s="200"/>
      <c r="AA870" s="200"/>
      <c r="AB870" s="200"/>
      <c r="AC870" s="200"/>
      <c r="AD870" s="200"/>
      <c r="AE870" s="200"/>
      <c r="AF870" s="200"/>
      <c r="AG870" s="200"/>
      <c r="AH870" s="200"/>
      <c r="AI870" s="200"/>
      <c r="AJ870" s="200"/>
      <c r="AK870" s="200"/>
      <c r="AL870" s="200"/>
      <c r="AM870" s="200"/>
      <c r="AN870" s="200"/>
      <c r="AO870" s="200"/>
      <c r="AP870" s="200"/>
      <c r="AQ870" s="200"/>
      <c r="AR870" s="200"/>
      <c r="AS870" s="200"/>
      <c r="AT870" s="200"/>
      <c r="AU870" s="200"/>
      <c r="AV870" s="200"/>
      <c r="AW870" s="200"/>
      <c r="AX870" s="200"/>
      <c r="AY870" s="200"/>
    </row>
    <row r="871" spans="1:234" s="200" customFormat="1" ht="11.25" x14ac:dyDescent="0.2">
      <c r="A871" s="312">
        <v>858</v>
      </c>
      <c r="B871" s="132" t="s">
        <v>2581</v>
      </c>
      <c r="C871" s="74" t="s">
        <v>2886</v>
      </c>
      <c r="D871" s="116" t="s">
        <v>2887</v>
      </c>
      <c r="E871" s="223"/>
      <c r="F871" s="116" t="s">
        <v>905</v>
      </c>
      <c r="G871" s="292">
        <v>48312.09</v>
      </c>
      <c r="H871" s="404" t="s">
        <v>3036</v>
      </c>
      <c r="I871" s="495">
        <v>2</v>
      </c>
      <c r="J871" s="772" t="s">
        <v>3196</v>
      </c>
      <c r="K871" s="773"/>
      <c r="L871" s="566"/>
    </row>
    <row r="872" spans="1:234" s="200" customFormat="1" ht="22.5" x14ac:dyDescent="0.2">
      <c r="A872" s="312">
        <v>859</v>
      </c>
      <c r="B872" s="132" t="s">
        <v>2581</v>
      </c>
      <c r="C872" s="74" t="s">
        <v>2881</v>
      </c>
      <c r="D872" s="116" t="s">
        <v>2882</v>
      </c>
      <c r="E872" s="223"/>
      <c r="F872" s="116" t="s">
        <v>905</v>
      </c>
      <c r="G872" s="292">
        <v>295961.84999999998</v>
      </c>
      <c r="H872" s="404" t="s">
        <v>3037</v>
      </c>
      <c r="I872" s="495">
        <v>5</v>
      </c>
      <c r="J872" s="772"/>
      <c r="K872" s="773"/>
      <c r="L872" s="566"/>
    </row>
    <row r="873" spans="1:234" s="200" customFormat="1" x14ac:dyDescent="0.25">
      <c r="A873" s="312">
        <v>860</v>
      </c>
      <c r="B873" s="100" t="s">
        <v>2581</v>
      </c>
      <c r="C873" s="74" t="s">
        <v>2826</v>
      </c>
      <c r="D873" s="145" t="s">
        <v>2827</v>
      </c>
      <c r="E873" s="164"/>
      <c r="F873" s="145" t="s">
        <v>27</v>
      </c>
      <c r="G873" s="292">
        <v>505639.84</v>
      </c>
      <c r="H873" s="404" t="s">
        <v>3038</v>
      </c>
      <c r="I873" s="495">
        <v>3</v>
      </c>
      <c r="J873" s="772" t="s">
        <v>3196</v>
      </c>
      <c r="K873" s="773"/>
      <c r="L873" s="566"/>
      <c r="V873" s="112"/>
      <c r="W873" s="112"/>
    </row>
    <row r="874" spans="1:234" s="200" customFormat="1" ht="23.25" x14ac:dyDescent="0.25">
      <c r="A874" s="312">
        <v>861</v>
      </c>
      <c r="B874" s="325" t="s">
        <v>2581</v>
      </c>
      <c r="C874" s="312" t="s">
        <v>2811</v>
      </c>
      <c r="D874" s="361" t="s">
        <v>2812</v>
      </c>
      <c r="E874" s="374"/>
      <c r="F874" s="361" t="s">
        <v>27</v>
      </c>
      <c r="G874" s="292">
        <v>52620.89</v>
      </c>
      <c r="H874" s="404" t="s">
        <v>3039</v>
      </c>
      <c r="I874" s="495">
        <v>4</v>
      </c>
      <c r="J874" s="772" t="s">
        <v>3201</v>
      </c>
      <c r="K874" s="773"/>
      <c r="L874" s="566"/>
      <c r="V874" s="112"/>
      <c r="W874" s="112"/>
      <c r="X874" s="112"/>
      <c r="Y874" s="112"/>
    </row>
    <row r="875" spans="1:234" s="200" customFormat="1" ht="33.75" x14ac:dyDescent="0.2">
      <c r="A875" s="312">
        <v>862</v>
      </c>
      <c r="B875" s="314" t="s">
        <v>2581</v>
      </c>
      <c r="C875" s="314" t="s">
        <v>2799</v>
      </c>
      <c r="D875" s="324" t="s">
        <v>2800</v>
      </c>
      <c r="E875" s="400"/>
      <c r="F875" s="324" t="s">
        <v>27</v>
      </c>
      <c r="G875" s="292">
        <v>1097903.5</v>
      </c>
      <c r="H875" s="404" t="s">
        <v>3040</v>
      </c>
      <c r="I875" s="495">
        <v>10</v>
      </c>
      <c r="J875" s="772" t="s">
        <v>3201</v>
      </c>
      <c r="K875" s="773"/>
      <c r="L875" s="566"/>
    </row>
    <row r="876" spans="1:234" s="200" customFormat="1" ht="22.5" x14ac:dyDescent="0.2">
      <c r="A876" s="312">
        <v>863</v>
      </c>
      <c r="B876" s="132" t="s">
        <v>2581</v>
      </c>
      <c r="C876" s="74" t="s">
        <v>2265</v>
      </c>
      <c r="D876" s="116" t="s">
        <v>2885</v>
      </c>
      <c r="E876" s="223"/>
      <c r="F876" s="116" t="s">
        <v>27</v>
      </c>
      <c r="G876" s="292">
        <v>621440.81000000006</v>
      </c>
      <c r="H876" s="404" t="s">
        <v>3041</v>
      </c>
      <c r="I876" s="495">
        <v>4</v>
      </c>
      <c r="J876" s="772" t="s">
        <v>3201</v>
      </c>
      <c r="K876" s="773"/>
      <c r="L876" s="566"/>
    </row>
    <row r="877" spans="1:234" s="200" customFormat="1" ht="22.5" x14ac:dyDescent="0.2">
      <c r="A877" s="312">
        <v>864</v>
      </c>
      <c r="B877" s="132" t="s">
        <v>2581</v>
      </c>
      <c r="C877" s="74" t="s">
        <v>2879</v>
      </c>
      <c r="D877" s="116" t="s">
        <v>2880</v>
      </c>
      <c r="E877" s="223"/>
      <c r="F877" s="324" t="s">
        <v>27</v>
      </c>
      <c r="G877" s="292">
        <v>293041.28999999998</v>
      </c>
      <c r="H877" s="404" t="s">
        <v>3042</v>
      </c>
      <c r="I877" s="495">
        <v>6</v>
      </c>
      <c r="J877" s="772" t="s">
        <v>3196</v>
      </c>
      <c r="K877" s="773"/>
      <c r="L877" s="566"/>
    </row>
    <row r="878" spans="1:234" s="200" customFormat="1" x14ac:dyDescent="0.25">
      <c r="A878" s="312">
        <v>865</v>
      </c>
      <c r="B878" s="100" t="s">
        <v>2581</v>
      </c>
      <c r="C878" s="74" t="s">
        <v>1602</v>
      </c>
      <c r="D878" s="145" t="s">
        <v>1454</v>
      </c>
      <c r="E878" s="164"/>
      <c r="F878" s="145" t="s">
        <v>27</v>
      </c>
      <c r="G878" s="292">
        <v>35276.86</v>
      </c>
      <c r="H878" s="508" t="s">
        <v>3043</v>
      </c>
      <c r="I878" s="495">
        <v>2</v>
      </c>
      <c r="J878" s="772" t="s">
        <v>3201</v>
      </c>
      <c r="K878" s="773"/>
      <c r="L878" s="566"/>
      <c r="V878" s="112"/>
      <c r="W878" s="112"/>
      <c r="X878" s="112"/>
      <c r="Y878" s="112"/>
    </row>
    <row r="879" spans="1:234" s="200" customFormat="1" ht="11.25" x14ac:dyDescent="0.25">
      <c r="A879" s="312">
        <v>866</v>
      </c>
      <c r="B879" s="132" t="s">
        <v>2581</v>
      </c>
      <c r="C879" s="74" t="s">
        <v>1618</v>
      </c>
      <c r="D879" s="116" t="s">
        <v>1619</v>
      </c>
      <c r="E879" s="223"/>
      <c r="F879" s="116" t="s">
        <v>27</v>
      </c>
      <c r="G879" s="317">
        <v>638373.31999999995</v>
      </c>
      <c r="H879" s="508" t="s">
        <v>3044</v>
      </c>
      <c r="I879" s="495">
        <v>3</v>
      </c>
      <c r="J879" s="772" t="s">
        <v>3201</v>
      </c>
      <c r="K879" s="773"/>
      <c r="L879" s="566"/>
    </row>
    <row r="880" spans="1:234" s="112" customFormat="1" x14ac:dyDescent="0.25">
      <c r="A880" s="312">
        <v>867</v>
      </c>
      <c r="B880" s="100" t="s">
        <v>2581</v>
      </c>
      <c r="C880" s="74" t="s">
        <v>2736</v>
      </c>
      <c r="D880" s="145" t="s">
        <v>2737</v>
      </c>
      <c r="E880" s="164"/>
      <c r="F880" s="145" t="s">
        <v>27</v>
      </c>
      <c r="G880" s="317">
        <v>74572.37</v>
      </c>
      <c r="H880" s="508" t="s">
        <v>3045</v>
      </c>
      <c r="I880" s="495">
        <v>4</v>
      </c>
      <c r="J880" s="772" t="s">
        <v>3196</v>
      </c>
      <c r="K880" s="773"/>
      <c r="L880" s="566"/>
      <c r="M880" s="200"/>
      <c r="N880" s="200"/>
      <c r="O880" s="200"/>
      <c r="P880" s="200"/>
      <c r="Q880" s="200"/>
      <c r="R880" s="200"/>
      <c r="S880" s="200"/>
      <c r="V880" s="200"/>
      <c r="W880" s="200"/>
      <c r="X880" s="200"/>
      <c r="Y880" s="200"/>
      <c r="Z880" s="200"/>
      <c r="AA880" s="200"/>
      <c r="AB880" s="200"/>
      <c r="AC880" s="200"/>
      <c r="AD880" s="200"/>
      <c r="AE880" s="200"/>
      <c r="AF880" s="200"/>
      <c r="AG880" s="200"/>
      <c r="AH880" s="200"/>
      <c r="AI880" s="200"/>
      <c r="AJ880" s="200"/>
      <c r="AK880" s="200"/>
      <c r="AL880" s="200"/>
      <c r="AM880" s="200"/>
      <c r="AN880" s="200"/>
      <c r="AO880" s="200"/>
      <c r="AP880" s="200"/>
      <c r="AQ880" s="200"/>
      <c r="AR880" s="200"/>
      <c r="AS880" s="200"/>
      <c r="AT880" s="200"/>
      <c r="AU880" s="200"/>
      <c r="AV880" s="200"/>
      <c r="AW880" s="200"/>
      <c r="AX880" s="200"/>
      <c r="AY880" s="200"/>
      <c r="AZ880" s="200"/>
      <c r="BA880" s="200"/>
      <c r="BB880" s="200"/>
      <c r="BC880" s="200"/>
      <c r="BD880" s="200"/>
      <c r="BE880" s="200"/>
      <c r="BF880" s="200"/>
      <c r="BG880" s="200"/>
      <c r="BH880" s="200"/>
      <c r="BI880" s="200"/>
      <c r="BJ880" s="200"/>
      <c r="BK880" s="200"/>
      <c r="BL880" s="200"/>
      <c r="BM880" s="200"/>
      <c r="BN880" s="200"/>
      <c r="BO880" s="200"/>
      <c r="BP880" s="200"/>
      <c r="BQ880" s="200"/>
      <c r="BR880" s="200"/>
      <c r="BS880" s="200"/>
      <c r="BT880" s="200"/>
      <c r="BU880" s="200"/>
      <c r="BV880" s="200"/>
      <c r="BW880" s="200"/>
      <c r="BX880" s="200"/>
      <c r="BY880" s="200"/>
      <c r="BZ880" s="200"/>
      <c r="CA880" s="200"/>
      <c r="CB880" s="200"/>
      <c r="CC880" s="200"/>
      <c r="CD880" s="200"/>
      <c r="CE880" s="200"/>
      <c r="CF880" s="200"/>
      <c r="CG880" s="200"/>
      <c r="CH880" s="200"/>
      <c r="CI880" s="200"/>
      <c r="CJ880" s="200"/>
      <c r="CK880" s="200"/>
      <c r="CL880" s="200"/>
      <c r="CM880" s="200"/>
      <c r="CN880" s="200"/>
      <c r="CO880" s="200"/>
      <c r="CP880" s="200"/>
      <c r="CQ880" s="200"/>
      <c r="CR880" s="200"/>
      <c r="CS880" s="200"/>
      <c r="CT880" s="200"/>
      <c r="CU880" s="200"/>
      <c r="CV880" s="200"/>
      <c r="CW880" s="200"/>
      <c r="CX880" s="200"/>
      <c r="CY880" s="200"/>
      <c r="CZ880" s="200"/>
      <c r="DA880" s="200"/>
      <c r="DB880" s="200"/>
      <c r="DC880" s="200"/>
      <c r="DD880" s="200"/>
      <c r="DE880" s="200"/>
      <c r="DF880" s="200"/>
      <c r="DG880" s="200"/>
      <c r="DH880" s="200"/>
      <c r="DI880" s="200"/>
      <c r="DJ880" s="200"/>
      <c r="DK880" s="200"/>
      <c r="DL880" s="200"/>
      <c r="DM880" s="200"/>
      <c r="DN880" s="200"/>
      <c r="DO880" s="200"/>
      <c r="DP880" s="200"/>
      <c r="DQ880" s="200"/>
      <c r="DR880" s="200"/>
      <c r="DS880" s="200"/>
      <c r="DT880" s="200"/>
      <c r="DU880" s="200"/>
      <c r="DV880" s="200"/>
      <c r="DW880" s="200"/>
      <c r="DX880" s="200"/>
      <c r="DY880" s="200"/>
      <c r="DZ880" s="200"/>
      <c r="EA880" s="200"/>
      <c r="EB880" s="200"/>
      <c r="EC880" s="200"/>
      <c r="ED880" s="200"/>
      <c r="EE880" s="200"/>
      <c r="EF880" s="200"/>
      <c r="EG880" s="200"/>
      <c r="EH880" s="200"/>
      <c r="EI880" s="200"/>
      <c r="EJ880" s="200"/>
      <c r="EK880" s="200"/>
      <c r="EL880" s="200"/>
      <c r="EM880" s="200"/>
      <c r="EN880" s="200"/>
      <c r="EO880" s="200"/>
      <c r="EP880" s="200"/>
      <c r="EQ880" s="200"/>
      <c r="ER880" s="200"/>
      <c r="ES880" s="200"/>
      <c r="ET880" s="200"/>
      <c r="EU880" s="200"/>
      <c r="EV880" s="200"/>
      <c r="EW880" s="200"/>
      <c r="EX880" s="200"/>
      <c r="EY880" s="200"/>
      <c r="EZ880" s="200"/>
      <c r="FA880" s="200"/>
      <c r="FB880" s="200"/>
      <c r="FC880" s="200"/>
      <c r="FD880" s="200"/>
      <c r="FE880" s="200"/>
      <c r="FF880" s="200"/>
      <c r="FG880" s="200"/>
      <c r="FH880" s="200"/>
      <c r="FI880" s="200"/>
      <c r="FJ880" s="200"/>
      <c r="FK880" s="200"/>
      <c r="FL880" s="200"/>
      <c r="FM880" s="200"/>
      <c r="FN880" s="200"/>
      <c r="FO880" s="200"/>
      <c r="FP880" s="200"/>
      <c r="FQ880" s="200"/>
      <c r="FR880" s="200"/>
      <c r="FS880" s="200"/>
      <c r="FT880" s="200"/>
      <c r="FU880" s="200"/>
      <c r="FV880" s="200"/>
      <c r="FW880" s="200"/>
      <c r="FX880" s="200"/>
      <c r="FY880" s="200"/>
      <c r="FZ880" s="200"/>
      <c r="GA880" s="200"/>
      <c r="GB880" s="200"/>
      <c r="GC880" s="200"/>
      <c r="GD880" s="200"/>
      <c r="GE880" s="200"/>
      <c r="GF880" s="200"/>
      <c r="GG880" s="200"/>
      <c r="GH880" s="200"/>
      <c r="GI880" s="200"/>
      <c r="GJ880" s="200"/>
      <c r="GK880" s="200"/>
      <c r="GL880" s="200"/>
      <c r="GM880" s="200"/>
      <c r="GN880" s="200"/>
      <c r="GO880" s="200"/>
      <c r="GP880" s="200"/>
      <c r="GQ880" s="200"/>
      <c r="GR880" s="200"/>
      <c r="GS880" s="200"/>
      <c r="GT880" s="200"/>
      <c r="GU880" s="200"/>
      <c r="GV880" s="200"/>
      <c r="GW880" s="200"/>
      <c r="GX880" s="200"/>
      <c r="GY880" s="200"/>
      <c r="GZ880" s="200"/>
      <c r="HA880" s="200"/>
      <c r="HB880" s="200"/>
      <c r="HC880" s="200"/>
      <c r="HD880" s="200"/>
      <c r="HE880" s="200"/>
      <c r="HF880" s="200"/>
      <c r="HG880" s="200"/>
      <c r="HH880" s="200"/>
      <c r="HI880" s="200"/>
      <c r="HJ880" s="200"/>
      <c r="HK880" s="200"/>
      <c r="HL880" s="200"/>
      <c r="HM880" s="200"/>
      <c r="HN880" s="200"/>
      <c r="HO880" s="200"/>
      <c r="HP880" s="200"/>
      <c r="HQ880" s="200"/>
      <c r="HR880" s="200"/>
      <c r="HS880" s="200"/>
      <c r="HT880" s="200"/>
      <c r="HU880" s="200"/>
      <c r="HV880" s="200"/>
      <c r="HW880" s="200"/>
      <c r="HX880" s="200"/>
      <c r="HY880" s="200"/>
      <c r="HZ880" s="200"/>
    </row>
    <row r="881" spans="1:234" s="112" customFormat="1" x14ac:dyDescent="0.25">
      <c r="A881" s="312">
        <v>868</v>
      </c>
      <c r="B881" s="100" t="s">
        <v>2581</v>
      </c>
      <c r="C881" s="74" t="s">
        <v>2943</v>
      </c>
      <c r="D881" s="145" t="s">
        <v>2942</v>
      </c>
      <c r="E881" s="164"/>
      <c r="F881" s="145" t="s">
        <v>27</v>
      </c>
      <c r="G881" s="150">
        <v>619069.26</v>
      </c>
      <c r="H881" s="508" t="s">
        <v>3046</v>
      </c>
      <c r="I881" s="495">
        <v>3</v>
      </c>
      <c r="J881" s="772" t="s">
        <v>3211</v>
      </c>
      <c r="K881" s="773"/>
      <c r="L881" s="566"/>
      <c r="M881" s="200"/>
      <c r="N881" s="200"/>
      <c r="O881" s="200"/>
      <c r="P881" s="200"/>
      <c r="Q881" s="200"/>
      <c r="R881" s="200"/>
      <c r="S881" s="200"/>
      <c r="V881" s="200"/>
      <c r="W881" s="200"/>
      <c r="X881" s="200"/>
      <c r="Y881" s="200"/>
      <c r="Z881" s="200"/>
      <c r="AA881" s="200"/>
      <c r="AB881" s="200"/>
      <c r="AC881" s="200"/>
      <c r="AD881" s="200"/>
      <c r="AE881" s="200"/>
      <c r="AF881" s="200"/>
      <c r="AG881" s="200"/>
      <c r="AH881" s="200"/>
      <c r="AI881" s="200"/>
      <c r="AJ881" s="200"/>
      <c r="AK881" s="200"/>
      <c r="AL881" s="200"/>
      <c r="AM881" s="200"/>
      <c r="AN881" s="200"/>
      <c r="AO881" s="200"/>
      <c r="AP881" s="200"/>
      <c r="AQ881" s="200"/>
      <c r="AR881" s="200"/>
      <c r="AS881" s="200"/>
      <c r="AT881" s="200"/>
      <c r="AU881" s="200"/>
      <c r="AV881" s="200"/>
      <c r="AW881" s="200"/>
      <c r="AX881" s="200"/>
      <c r="AY881" s="200"/>
      <c r="AZ881" s="200"/>
      <c r="BA881" s="200"/>
      <c r="BB881" s="200"/>
      <c r="BC881" s="200"/>
      <c r="BD881" s="200"/>
      <c r="BE881" s="200"/>
      <c r="BF881" s="200"/>
      <c r="BG881" s="200"/>
      <c r="BH881" s="200"/>
      <c r="BI881" s="200"/>
      <c r="BJ881" s="200"/>
      <c r="BK881" s="200"/>
      <c r="BL881" s="200"/>
      <c r="BM881" s="200"/>
      <c r="BN881" s="200"/>
      <c r="BO881" s="200"/>
      <c r="BP881" s="200"/>
      <c r="BQ881" s="200"/>
      <c r="BR881" s="200"/>
      <c r="BS881" s="200"/>
      <c r="BT881" s="200"/>
      <c r="BU881" s="200"/>
      <c r="BV881" s="200"/>
      <c r="BW881" s="200"/>
      <c r="BX881" s="200"/>
      <c r="BY881" s="200"/>
      <c r="BZ881" s="200"/>
      <c r="CA881" s="200"/>
      <c r="CB881" s="200"/>
      <c r="CC881" s="200"/>
      <c r="CD881" s="200"/>
      <c r="CE881" s="200"/>
      <c r="CF881" s="200"/>
      <c r="CG881" s="200"/>
      <c r="CH881" s="200"/>
      <c r="CI881" s="200"/>
      <c r="CJ881" s="200"/>
      <c r="CK881" s="200"/>
      <c r="CL881" s="200"/>
      <c r="CM881" s="200"/>
      <c r="CN881" s="200"/>
      <c r="CO881" s="200"/>
      <c r="CP881" s="200"/>
      <c r="CQ881" s="200"/>
      <c r="CR881" s="200"/>
      <c r="CS881" s="200"/>
      <c r="CT881" s="200"/>
      <c r="CU881" s="200"/>
      <c r="CV881" s="200"/>
      <c r="CW881" s="200"/>
      <c r="CX881" s="200"/>
      <c r="CY881" s="200"/>
      <c r="CZ881" s="200"/>
      <c r="DA881" s="200"/>
      <c r="DB881" s="200"/>
      <c r="DC881" s="200"/>
      <c r="DD881" s="200"/>
      <c r="DE881" s="200"/>
      <c r="DF881" s="200"/>
      <c r="DG881" s="200"/>
      <c r="DH881" s="200"/>
      <c r="DI881" s="200"/>
      <c r="DJ881" s="200"/>
      <c r="DK881" s="200"/>
      <c r="DL881" s="200"/>
      <c r="DM881" s="200"/>
      <c r="DN881" s="200"/>
      <c r="DO881" s="200"/>
      <c r="DP881" s="200"/>
      <c r="DQ881" s="200"/>
      <c r="DR881" s="200"/>
      <c r="DS881" s="200"/>
      <c r="DT881" s="200"/>
      <c r="DU881" s="200"/>
      <c r="DV881" s="200"/>
      <c r="DW881" s="200"/>
      <c r="DX881" s="200"/>
      <c r="DY881" s="200"/>
      <c r="DZ881" s="200"/>
      <c r="EA881" s="200"/>
      <c r="EB881" s="200"/>
      <c r="EC881" s="200"/>
      <c r="ED881" s="200"/>
      <c r="EE881" s="200"/>
      <c r="EF881" s="200"/>
      <c r="EG881" s="200"/>
      <c r="EH881" s="200"/>
      <c r="EI881" s="200"/>
      <c r="EJ881" s="200"/>
      <c r="EK881" s="200"/>
      <c r="EL881" s="200"/>
      <c r="EM881" s="200"/>
      <c r="EN881" s="200"/>
      <c r="EO881" s="200"/>
      <c r="EP881" s="200"/>
      <c r="EQ881" s="200"/>
      <c r="ER881" s="200"/>
      <c r="ES881" s="200"/>
      <c r="ET881" s="200"/>
      <c r="EU881" s="200"/>
      <c r="EV881" s="200"/>
      <c r="EW881" s="200"/>
      <c r="EX881" s="200"/>
      <c r="EY881" s="200"/>
      <c r="EZ881" s="200"/>
      <c r="FA881" s="200"/>
      <c r="FB881" s="200"/>
      <c r="FC881" s="200"/>
      <c r="FD881" s="200"/>
      <c r="FE881" s="200"/>
      <c r="FF881" s="200"/>
      <c r="FG881" s="200"/>
      <c r="FH881" s="200"/>
      <c r="FI881" s="200"/>
      <c r="FJ881" s="200"/>
      <c r="FK881" s="200"/>
      <c r="FL881" s="200"/>
      <c r="FM881" s="200"/>
      <c r="FN881" s="200"/>
      <c r="FO881" s="200"/>
      <c r="FP881" s="200"/>
      <c r="FQ881" s="200"/>
      <c r="FR881" s="200"/>
      <c r="FS881" s="200"/>
      <c r="FT881" s="200"/>
      <c r="FU881" s="200"/>
      <c r="FV881" s="200"/>
      <c r="FW881" s="200"/>
      <c r="FX881" s="200"/>
      <c r="FY881" s="200"/>
      <c r="FZ881" s="200"/>
      <c r="GA881" s="200"/>
      <c r="GB881" s="200"/>
      <c r="GC881" s="200"/>
      <c r="GD881" s="200"/>
      <c r="GE881" s="200"/>
      <c r="GF881" s="200"/>
      <c r="GG881" s="200"/>
      <c r="GH881" s="200"/>
      <c r="GI881" s="200"/>
      <c r="GJ881" s="200"/>
      <c r="GK881" s="200"/>
      <c r="GL881" s="200"/>
      <c r="GM881" s="200"/>
      <c r="GN881" s="200"/>
      <c r="GO881" s="200"/>
      <c r="GP881" s="200"/>
      <c r="GQ881" s="200"/>
      <c r="GR881" s="200"/>
      <c r="GS881" s="200"/>
      <c r="GT881" s="200"/>
      <c r="GU881" s="200"/>
      <c r="GV881" s="200"/>
      <c r="GW881" s="200"/>
      <c r="GX881" s="200"/>
      <c r="GY881" s="200"/>
      <c r="GZ881" s="200"/>
      <c r="HA881" s="200"/>
      <c r="HB881" s="200"/>
      <c r="HC881" s="200"/>
      <c r="HD881" s="200"/>
      <c r="HE881" s="200"/>
      <c r="HF881" s="200"/>
      <c r="HG881" s="200"/>
      <c r="HH881" s="200"/>
      <c r="HI881" s="200"/>
      <c r="HJ881" s="200"/>
      <c r="HK881" s="200"/>
      <c r="HL881" s="200"/>
      <c r="HM881" s="200"/>
      <c r="HN881" s="200"/>
      <c r="HO881" s="200"/>
      <c r="HP881" s="200"/>
      <c r="HQ881" s="200"/>
      <c r="HR881" s="200"/>
      <c r="HS881" s="200"/>
      <c r="HT881" s="200"/>
      <c r="HU881" s="200"/>
      <c r="HV881" s="200"/>
      <c r="HW881" s="200"/>
      <c r="HX881" s="200"/>
      <c r="HY881" s="200"/>
      <c r="HZ881" s="200"/>
    </row>
    <row r="882" spans="1:234" s="112" customFormat="1" ht="22.5" x14ac:dyDescent="0.25">
      <c r="A882" s="312">
        <v>869</v>
      </c>
      <c r="B882" s="132" t="s">
        <v>2581</v>
      </c>
      <c r="C882" s="74" t="s">
        <v>2877</v>
      </c>
      <c r="D882" s="116" t="s">
        <v>2878</v>
      </c>
      <c r="E882" s="223"/>
      <c r="F882" s="116" t="s">
        <v>27</v>
      </c>
      <c r="G882" s="150">
        <v>67774.23</v>
      </c>
      <c r="H882" s="508" t="s">
        <v>3047</v>
      </c>
      <c r="I882" s="495">
        <v>5</v>
      </c>
      <c r="J882" s="772" t="s">
        <v>3196</v>
      </c>
      <c r="K882" s="773"/>
      <c r="L882" s="566"/>
      <c r="M882" s="200"/>
      <c r="N882" s="200"/>
      <c r="O882" s="200"/>
      <c r="P882" s="200"/>
      <c r="Q882" s="200"/>
      <c r="R882" s="200"/>
      <c r="S882" s="200"/>
      <c r="V882" s="200"/>
      <c r="W882" s="200"/>
      <c r="X882" s="200"/>
      <c r="Y882" s="200"/>
      <c r="Z882" s="200"/>
      <c r="AA882" s="200"/>
      <c r="AB882" s="200"/>
      <c r="AC882" s="200"/>
      <c r="AD882" s="200"/>
      <c r="AE882" s="200"/>
      <c r="AF882" s="200"/>
      <c r="AG882" s="200"/>
      <c r="AH882" s="200"/>
      <c r="AI882" s="200"/>
      <c r="AJ882" s="200"/>
      <c r="AK882" s="200"/>
      <c r="AL882" s="200"/>
      <c r="AM882" s="200"/>
      <c r="AN882" s="200"/>
      <c r="AO882" s="200"/>
      <c r="AP882" s="200"/>
      <c r="AQ882" s="200"/>
      <c r="AR882" s="200"/>
      <c r="AS882" s="200"/>
      <c r="AT882" s="200"/>
      <c r="AU882" s="200"/>
      <c r="AV882" s="200"/>
      <c r="AW882" s="200"/>
      <c r="AX882" s="200"/>
      <c r="AY882" s="200"/>
      <c r="AZ882" s="200"/>
      <c r="BA882" s="200"/>
      <c r="BB882" s="200"/>
      <c r="BC882" s="200"/>
      <c r="BD882" s="200"/>
      <c r="BE882" s="200"/>
      <c r="BF882" s="200"/>
      <c r="BG882" s="200"/>
      <c r="BH882" s="200"/>
      <c r="BI882" s="200"/>
      <c r="BJ882" s="200"/>
      <c r="BK882" s="200"/>
      <c r="BL882" s="200"/>
      <c r="BM882" s="200"/>
      <c r="BN882" s="200"/>
      <c r="BO882" s="200"/>
      <c r="BP882" s="200"/>
      <c r="BQ882" s="200"/>
      <c r="BR882" s="200"/>
      <c r="BS882" s="200"/>
      <c r="BT882" s="200"/>
      <c r="BU882" s="200"/>
      <c r="BV882" s="200"/>
      <c r="BW882" s="200"/>
      <c r="BX882" s="200"/>
      <c r="BY882" s="200"/>
      <c r="BZ882" s="200"/>
      <c r="CA882" s="200"/>
      <c r="CB882" s="200"/>
      <c r="CC882" s="200"/>
      <c r="CD882" s="200"/>
      <c r="CE882" s="200"/>
      <c r="CF882" s="200"/>
      <c r="CG882" s="200"/>
      <c r="CH882" s="200"/>
      <c r="CI882" s="200"/>
      <c r="CJ882" s="200"/>
      <c r="CK882" s="200"/>
      <c r="CL882" s="200"/>
      <c r="CM882" s="200"/>
      <c r="CN882" s="200"/>
      <c r="CO882" s="200"/>
      <c r="CP882" s="200"/>
      <c r="CQ882" s="200"/>
      <c r="CR882" s="200"/>
      <c r="CS882" s="200"/>
      <c r="CT882" s="200"/>
      <c r="CU882" s="200"/>
      <c r="CV882" s="200"/>
      <c r="CW882" s="200"/>
      <c r="CX882" s="200"/>
      <c r="CY882" s="200"/>
      <c r="CZ882" s="200"/>
      <c r="DA882" s="200"/>
      <c r="DB882" s="200"/>
      <c r="DC882" s="200"/>
      <c r="DD882" s="200"/>
      <c r="DE882" s="200"/>
      <c r="DF882" s="200"/>
      <c r="DG882" s="200"/>
      <c r="DH882" s="200"/>
      <c r="DI882" s="200"/>
      <c r="DJ882" s="200"/>
      <c r="DK882" s="200"/>
      <c r="DL882" s="200"/>
      <c r="DM882" s="200"/>
      <c r="DN882" s="200"/>
      <c r="DO882" s="200"/>
      <c r="DP882" s="200"/>
      <c r="DQ882" s="200"/>
      <c r="DR882" s="200"/>
      <c r="DS882" s="200"/>
      <c r="DT882" s="200"/>
      <c r="DU882" s="200"/>
      <c r="DV882" s="200"/>
      <c r="DW882" s="200"/>
      <c r="DX882" s="200"/>
      <c r="DY882" s="200"/>
      <c r="DZ882" s="200"/>
      <c r="EA882" s="200"/>
      <c r="EB882" s="200"/>
      <c r="EC882" s="200"/>
      <c r="ED882" s="200"/>
      <c r="EE882" s="200"/>
      <c r="EF882" s="200"/>
      <c r="EG882" s="200"/>
      <c r="EH882" s="200"/>
      <c r="EI882" s="200"/>
      <c r="EJ882" s="200"/>
      <c r="EK882" s="200"/>
      <c r="EL882" s="200"/>
      <c r="EM882" s="200"/>
      <c r="EN882" s="200"/>
      <c r="EO882" s="200"/>
      <c r="EP882" s="200"/>
      <c r="EQ882" s="200"/>
      <c r="ER882" s="200"/>
      <c r="ES882" s="200"/>
      <c r="ET882" s="200"/>
      <c r="EU882" s="200"/>
      <c r="EV882" s="200"/>
      <c r="EW882" s="200"/>
      <c r="EX882" s="200"/>
      <c r="EY882" s="200"/>
      <c r="EZ882" s="200"/>
      <c r="FA882" s="200"/>
      <c r="FB882" s="200"/>
      <c r="FC882" s="200"/>
      <c r="FD882" s="200"/>
      <c r="FE882" s="200"/>
      <c r="FF882" s="200"/>
      <c r="FG882" s="200"/>
      <c r="FH882" s="200"/>
      <c r="FI882" s="200"/>
      <c r="FJ882" s="200"/>
      <c r="FK882" s="200"/>
      <c r="FL882" s="200"/>
      <c r="FM882" s="200"/>
      <c r="FN882" s="200"/>
      <c r="FO882" s="200"/>
      <c r="FP882" s="200"/>
      <c r="FQ882" s="200"/>
      <c r="FR882" s="200"/>
      <c r="FS882" s="200"/>
      <c r="FT882" s="200"/>
      <c r="FU882" s="200"/>
      <c r="FV882" s="200"/>
      <c r="FW882" s="200"/>
      <c r="FX882" s="200"/>
      <c r="FY882" s="200"/>
      <c r="FZ882" s="200"/>
      <c r="GA882" s="200"/>
      <c r="GB882" s="200"/>
      <c r="GC882" s="200"/>
      <c r="GD882" s="200"/>
      <c r="GE882" s="200"/>
      <c r="GF882" s="200"/>
      <c r="GG882" s="200"/>
      <c r="GH882" s="200"/>
      <c r="GI882" s="200"/>
      <c r="GJ882" s="200"/>
      <c r="GK882" s="200"/>
      <c r="GL882" s="200"/>
      <c r="GM882" s="200"/>
      <c r="GN882" s="200"/>
      <c r="GO882" s="200"/>
      <c r="GP882" s="200"/>
      <c r="GQ882" s="200"/>
      <c r="GR882" s="200"/>
      <c r="GS882" s="200"/>
      <c r="GT882" s="200"/>
      <c r="GU882" s="200"/>
      <c r="GV882" s="200"/>
      <c r="GW882" s="200"/>
      <c r="GX882" s="200"/>
      <c r="GY882" s="200"/>
      <c r="GZ882" s="200"/>
      <c r="HA882" s="200"/>
      <c r="HB882" s="200"/>
      <c r="HC882" s="200"/>
      <c r="HD882" s="200"/>
      <c r="HE882" s="200"/>
      <c r="HF882" s="200"/>
      <c r="HG882" s="200"/>
      <c r="HH882" s="200"/>
      <c r="HI882" s="200"/>
      <c r="HJ882" s="200"/>
      <c r="HK882" s="200"/>
      <c r="HL882" s="200"/>
      <c r="HM882" s="200"/>
      <c r="HN882" s="200"/>
      <c r="HO882" s="200"/>
      <c r="HP882" s="200"/>
      <c r="HQ882" s="200"/>
      <c r="HR882" s="200"/>
      <c r="HS882" s="200"/>
      <c r="HT882" s="200"/>
      <c r="HU882" s="200"/>
      <c r="HV882" s="200"/>
      <c r="HW882" s="200"/>
      <c r="HX882" s="200"/>
      <c r="HY882" s="200"/>
      <c r="HZ882" s="200"/>
    </row>
    <row r="883" spans="1:234" s="112" customFormat="1" x14ac:dyDescent="0.25">
      <c r="A883" s="312">
        <v>870</v>
      </c>
      <c r="B883" s="74" t="s">
        <v>2581</v>
      </c>
      <c r="C883" s="74" t="s">
        <v>2819</v>
      </c>
      <c r="D883" s="145" t="s">
        <v>2820</v>
      </c>
      <c r="E883" s="164"/>
      <c r="F883" s="145" t="s">
        <v>27</v>
      </c>
      <c r="G883" s="150">
        <v>1109857.49</v>
      </c>
      <c r="H883" s="508" t="s">
        <v>3049</v>
      </c>
      <c r="I883" s="495">
        <v>2</v>
      </c>
      <c r="J883" s="772" t="s">
        <v>3196</v>
      </c>
      <c r="K883" s="773"/>
      <c r="L883" s="566"/>
      <c r="M883" s="200"/>
      <c r="N883" s="200"/>
      <c r="O883" s="200"/>
      <c r="P883" s="200"/>
      <c r="Q883" s="200"/>
      <c r="R883" s="200"/>
      <c r="S883" s="200"/>
      <c r="V883" s="200"/>
      <c r="W883" s="200"/>
      <c r="X883" s="200"/>
      <c r="Y883" s="200"/>
      <c r="Z883" s="200"/>
      <c r="AA883" s="200"/>
      <c r="AB883" s="200"/>
      <c r="AC883" s="200"/>
      <c r="AD883" s="200"/>
      <c r="AE883" s="200"/>
      <c r="AF883" s="200"/>
      <c r="AG883" s="200"/>
      <c r="AH883" s="200"/>
      <c r="AI883" s="200"/>
      <c r="AJ883" s="200"/>
      <c r="AK883" s="200"/>
      <c r="AL883" s="200"/>
      <c r="AM883" s="200"/>
      <c r="AN883" s="200"/>
      <c r="AO883" s="200"/>
      <c r="AP883" s="200"/>
      <c r="AQ883" s="200"/>
      <c r="AR883" s="200"/>
      <c r="AS883" s="200"/>
      <c r="AT883" s="200"/>
      <c r="AU883" s="200"/>
      <c r="AV883" s="200"/>
      <c r="AW883" s="200"/>
      <c r="AX883" s="200"/>
      <c r="AY883" s="200"/>
      <c r="AZ883" s="200"/>
      <c r="BA883" s="200"/>
      <c r="BB883" s="200"/>
      <c r="BC883" s="200"/>
      <c r="BD883" s="200"/>
      <c r="BE883" s="200"/>
      <c r="BF883" s="200"/>
      <c r="BG883" s="200"/>
      <c r="BH883" s="200"/>
      <c r="BI883" s="200"/>
      <c r="BJ883" s="200"/>
      <c r="BK883" s="200"/>
      <c r="BL883" s="200"/>
      <c r="BM883" s="200"/>
      <c r="BN883" s="200"/>
      <c r="BO883" s="200"/>
      <c r="BP883" s="200"/>
      <c r="BQ883" s="200"/>
      <c r="BR883" s="200"/>
      <c r="BS883" s="200"/>
      <c r="BT883" s="200"/>
      <c r="BU883" s="200"/>
      <c r="BV883" s="200"/>
      <c r="BW883" s="200"/>
      <c r="BX883" s="200"/>
      <c r="BY883" s="200"/>
      <c r="BZ883" s="200"/>
      <c r="CA883" s="200"/>
      <c r="CB883" s="200"/>
      <c r="CC883" s="200"/>
      <c r="CD883" s="200"/>
      <c r="CE883" s="200"/>
      <c r="CF883" s="200"/>
      <c r="CG883" s="200"/>
      <c r="CH883" s="200"/>
      <c r="CI883" s="200"/>
      <c r="CJ883" s="200"/>
      <c r="CK883" s="200"/>
      <c r="CL883" s="200"/>
      <c r="CM883" s="200"/>
      <c r="CN883" s="200"/>
      <c r="CO883" s="200"/>
      <c r="CP883" s="200"/>
      <c r="CQ883" s="200"/>
      <c r="CR883" s="200"/>
      <c r="CS883" s="200"/>
      <c r="CT883" s="200"/>
      <c r="CU883" s="200"/>
      <c r="CV883" s="200"/>
      <c r="CW883" s="200"/>
      <c r="CX883" s="200"/>
      <c r="CY883" s="200"/>
      <c r="CZ883" s="200"/>
      <c r="DA883" s="200"/>
      <c r="DB883" s="200"/>
      <c r="DC883" s="200"/>
      <c r="DD883" s="200"/>
      <c r="DE883" s="200"/>
      <c r="DF883" s="200"/>
      <c r="DG883" s="200"/>
      <c r="DH883" s="200"/>
      <c r="DI883" s="200"/>
      <c r="DJ883" s="200"/>
      <c r="DK883" s="200"/>
      <c r="DL883" s="200"/>
      <c r="DM883" s="200"/>
      <c r="DN883" s="200"/>
      <c r="DO883" s="200"/>
      <c r="DP883" s="200"/>
      <c r="DQ883" s="200"/>
      <c r="DR883" s="200"/>
      <c r="DS883" s="200"/>
      <c r="DT883" s="200"/>
      <c r="DU883" s="200"/>
      <c r="DV883" s="200"/>
      <c r="DW883" s="200"/>
      <c r="DX883" s="200"/>
      <c r="DY883" s="200"/>
      <c r="DZ883" s="200"/>
      <c r="EA883" s="200"/>
      <c r="EB883" s="200"/>
      <c r="EC883" s="200"/>
      <c r="ED883" s="200"/>
      <c r="EE883" s="200"/>
      <c r="EF883" s="200"/>
      <c r="EG883" s="200"/>
      <c r="EH883" s="200"/>
      <c r="EI883" s="200"/>
      <c r="EJ883" s="200"/>
      <c r="EK883" s="200"/>
      <c r="EL883" s="200"/>
      <c r="EM883" s="200"/>
      <c r="EN883" s="200"/>
      <c r="EO883" s="200"/>
      <c r="EP883" s="200"/>
      <c r="EQ883" s="200"/>
      <c r="ER883" s="200"/>
      <c r="ES883" s="200"/>
      <c r="ET883" s="200"/>
      <c r="EU883" s="200"/>
      <c r="EV883" s="200"/>
      <c r="EW883" s="200"/>
      <c r="EX883" s="200"/>
      <c r="EY883" s="200"/>
      <c r="EZ883" s="200"/>
      <c r="FA883" s="200"/>
      <c r="FB883" s="200"/>
      <c r="FC883" s="200"/>
      <c r="FD883" s="200"/>
      <c r="FE883" s="200"/>
      <c r="FF883" s="200"/>
      <c r="FG883" s="200"/>
      <c r="FH883" s="200"/>
      <c r="FI883" s="200"/>
      <c r="FJ883" s="200"/>
      <c r="FK883" s="200"/>
      <c r="FL883" s="200"/>
      <c r="FM883" s="200"/>
      <c r="FN883" s="200"/>
      <c r="FO883" s="200"/>
      <c r="FP883" s="200"/>
      <c r="FQ883" s="200"/>
      <c r="FR883" s="200"/>
      <c r="FS883" s="200"/>
      <c r="FT883" s="200"/>
      <c r="FU883" s="200"/>
      <c r="FV883" s="200"/>
      <c r="FW883" s="200"/>
      <c r="FX883" s="200"/>
      <c r="FY883" s="200"/>
      <c r="FZ883" s="200"/>
      <c r="GA883" s="200"/>
      <c r="GB883" s="200"/>
      <c r="GC883" s="200"/>
      <c r="GD883" s="200"/>
      <c r="GE883" s="200"/>
      <c r="GF883" s="200"/>
      <c r="GG883" s="200"/>
      <c r="GH883" s="200"/>
      <c r="GI883" s="200"/>
      <c r="GJ883" s="200"/>
      <c r="GK883" s="200"/>
      <c r="GL883" s="200"/>
      <c r="GM883" s="200"/>
      <c r="GN883" s="200"/>
      <c r="GO883" s="200"/>
      <c r="GP883" s="200"/>
      <c r="GQ883" s="200"/>
      <c r="GR883" s="200"/>
      <c r="GS883" s="200"/>
      <c r="GT883" s="200"/>
      <c r="GU883" s="200"/>
      <c r="GV883" s="200"/>
      <c r="GW883" s="200"/>
      <c r="GX883" s="200"/>
      <c r="GY883" s="200"/>
      <c r="GZ883" s="200"/>
      <c r="HA883" s="200"/>
      <c r="HB883" s="200"/>
      <c r="HC883" s="200"/>
      <c r="HD883" s="200"/>
      <c r="HE883" s="200"/>
      <c r="HF883" s="200"/>
      <c r="HG883" s="200"/>
      <c r="HH883" s="200"/>
      <c r="HI883" s="200"/>
      <c r="HJ883" s="200"/>
      <c r="HK883" s="200"/>
      <c r="HL883" s="200"/>
      <c r="HM883" s="200"/>
      <c r="HN883" s="200"/>
      <c r="HO883" s="200"/>
      <c r="HP883" s="200"/>
      <c r="HQ883" s="200"/>
      <c r="HR883" s="200"/>
      <c r="HS883" s="200"/>
      <c r="HT883" s="200"/>
      <c r="HU883" s="200"/>
      <c r="HV883" s="200"/>
      <c r="HW883" s="200"/>
      <c r="HX883" s="200"/>
      <c r="HY883" s="200"/>
      <c r="HZ883" s="200"/>
    </row>
    <row r="884" spans="1:234" s="112" customFormat="1" x14ac:dyDescent="0.25">
      <c r="A884" s="312">
        <v>871</v>
      </c>
      <c r="B884" s="100" t="s">
        <v>2581</v>
      </c>
      <c r="C884" s="74" t="s">
        <v>110</v>
      </c>
      <c r="D884" s="145" t="s">
        <v>112</v>
      </c>
      <c r="E884" s="164"/>
      <c r="F884" s="145" t="s">
        <v>27</v>
      </c>
      <c r="G884" s="150">
        <v>271615.27</v>
      </c>
      <c r="H884" s="508" t="s">
        <v>3048</v>
      </c>
      <c r="I884" s="495">
        <v>3</v>
      </c>
      <c r="J884" s="772" t="s">
        <v>3201</v>
      </c>
      <c r="K884" s="773"/>
      <c r="L884" s="566"/>
      <c r="M884" s="200"/>
      <c r="N884" s="200"/>
      <c r="O884" s="200"/>
      <c r="P884" s="200"/>
      <c r="Q884" s="200"/>
      <c r="R884" s="200"/>
      <c r="S884" s="200"/>
      <c r="V884" s="200"/>
      <c r="W884" s="200"/>
      <c r="X884" s="200"/>
      <c r="Y884" s="200"/>
      <c r="Z884" s="200"/>
      <c r="AA884" s="200"/>
      <c r="AB884" s="200"/>
      <c r="AC884" s="200"/>
      <c r="AD884" s="200"/>
      <c r="AE884" s="200"/>
      <c r="AF884" s="200"/>
      <c r="AG884" s="200"/>
      <c r="AH884" s="200"/>
      <c r="AI884" s="200"/>
      <c r="AJ884" s="200"/>
      <c r="AK884" s="200"/>
      <c r="AL884" s="200"/>
      <c r="AM884" s="200"/>
      <c r="AN884" s="200"/>
      <c r="AO884" s="200"/>
      <c r="AP884" s="200"/>
      <c r="AQ884" s="200"/>
      <c r="AR884" s="200"/>
      <c r="AS884" s="200"/>
      <c r="AT884" s="200"/>
      <c r="AU884" s="200"/>
      <c r="AV884" s="200"/>
      <c r="AW884" s="200"/>
      <c r="AX884" s="200"/>
      <c r="AY884" s="200"/>
      <c r="AZ884" s="200"/>
      <c r="BA884" s="200"/>
      <c r="BB884" s="200"/>
      <c r="BC884" s="200"/>
      <c r="BD884" s="200"/>
      <c r="BE884" s="200"/>
      <c r="BF884" s="200"/>
      <c r="BG884" s="200"/>
      <c r="BH884" s="200"/>
      <c r="BI884" s="200"/>
      <c r="BJ884" s="200"/>
      <c r="BK884" s="200"/>
      <c r="BL884" s="200"/>
      <c r="BM884" s="200"/>
      <c r="BN884" s="200"/>
      <c r="BO884" s="200"/>
      <c r="BP884" s="200"/>
      <c r="BQ884" s="200"/>
      <c r="BR884" s="200"/>
      <c r="BS884" s="200"/>
      <c r="BT884" s="200"/>
      <c r="BU884" s="200"/>
      <c r="BV884" s="200"/>
      <c r="BW884" s="200"/>
      <c r="BX884" s="200"/>
      <c r="BY884" s="200"/>
      <c r="BZ884" s="200"/>
      <c r="CA884" s="200"/>
      <c r="CB884" s="200"/>
      <c r="CC884" s="200"/>
      <c r="CD884" s="200"/>
      <c r="CE884" s="200"/>
      <c r="CF884" s="200"/>
      <c r="CG884" s="200"/>
      <c r="CH884" s="200"/>
      <c r="CI884" s="200"/>
      <c r="CJ884" s="200"/>
      <c r="CK884" s="200"/>
      <c r="CL884" s="200"/>
      <c r="CM884" s="200"/>
      <c r="CN884" s="200"/>
      <c r="CO884" s="200"/>
      <c r="CP884" s="200"/>
      <c r="CQ884" s="200"/>
      <c r="CR884" s="200"/>
      <c r="CS884" s="200"/>
      <c r="CT884" s="200"/>
      <c r="CU884" s="200"/>
      <c r="CV884" s="200"/>
      <c r="CW884" s="200"/>
      <c r="CX884" s="200"/>
      <c r="CY884" s="200"/>
      <c r="CZ884" s="200"/>
      <c r="DA884" s="200"/>
      <c r="DB884" s="200"/>
      <c r="DC884" s="200"/>
      <c r="DD884" s="200"/>
      <c r="DE884" s="200"/>
      <c r="DF884" s="200"/>
      <c r="DG884" s="200"/>
      <c r="DH884" s="200"/>
      <c r="DI884" s="200"/>
      <c r="DJ884" s="200"/>
      <c r="DK884" s="200"/>
      <c r="DL884" s="200"/>
      <c r="DM884" s="200"/>
      <c r="DN884" s="200"/>
      <c r="DO884" s="200"/>
      <c r="DP884" s="200"/>
      <c r="DQ884" s="200"/>
      <c r="DR884" s="200"/>
      <c r="DS884" s="200"/>
      <c r="DT884" s="200"/>
      <c r="DU884" s="200"/>
      <c r="DV884" s="200"/>
      <c r="DW884" s="200"/>
      <c r="DX884" s="200"/>
      <c r="DY884" s="200"/>
      <c r="DZ884" s="200"/>
      <c r="EA884" s="200"/>
      <c r="EB884" s="200"/>
      <c r="EC884" s="200"/>
      <c r="ED884" s="200"/>
      <c r="EE884" s="200"/>
      <c r="EF884" s="200"/>
      <c r="EG884" s="200"/>
      <c r="EH884" s="200"/>
      <c r="EI884" s="200"/>
      <c r="EJ884" s="200"/>
      <c r="EK884" s="200"/>
      <c r="EL884" s="200"/>
      <c r="EM884" s="200"/>
      <c r="EN884" s="200"/>
      <c r="EO884" s="200"/>
      <c r="EP884" s="200"/>
      <c r="EQ884" s="200"/>
      <c r="ER884" s="200"/>
      <c r="ES884" s="200"/>
      <c r="ET884" s="200"/>
      <c r="EU884" s="200"/>
      <c r="EV884" s="200"/>
      <c r="EW884" s="200"/>
      <c r="EX884" s="200"/>
      <c r="EY884" s="200"/>
      <c r="EZ884" s="200"/>
      <c r="FA884" s="200"/>
      <c r="FB884" s="200"/>
      <c r="FC884" s="200"/>
      <c r="FD884" s="200"/>
      <c r="FE884" s="200"/>
      <c r="FF884" s="200"/>
      <c r="FG884" s="200"/>
      <c r="FH884" s="200"/>
      <c r="FI884" s="200"/>
      <c r="FJ884" s="200"/>
      <c r="FK884" s="200"/>
      <c r="FL884" s="200"/>
      <c r="FM884" s="200"/>
      <c r="FN884" s="200"/>
      <c r="FO884" s="200"/>
      <c r="FP884" s="200"/>
      <c r="FQ884" s="200"/>
      <c r="FR884" s="200"/>
      <c r="FS884" s="200"/>
      <c r="FT884" s="200"/>
      <c r="FU884" s="200"/>
      <c r="FV884" s="200"/>
      <c r="FW884" s="200"/>
      <c r="FX884" s="200"/>
      <c r="FY884" s="200"/>
      <c r="FZ884" s="200"/>
      <c r="GA884" s="200"/>
      <c r="GB884" s="200"/>
      <c r="GC884" s="200"/>
      <c r="GD884" s="200"/>
      <c r="GE884" s="200"/>
      <c r="GF884" s="200"/>
      <c r="GG884" s="200"/>
      <c r="GH884" s="200"/>
      <c r="GI884" s="200"/>
      <c r="GJ884" s="200"/>
      <c r="GK884" s="200"/>
      <c r="GL884" s="200"/>
      <c r="GM884" s="200"/>
      <c r="GN884" s="200"/>
      <c r="GO884" s="200"/>
      <c r="GP884" s="200"/>
      <c r="GQ884" s="200"/>
      <c r="GR884" s="200"/>
      <c r="GS884" s="200"/>
      <c r="GT884" s="200"/>
      <c r="GU884" s="200"/>
      <c r="GV884" s="200"/>
      <c r="GW884" s="200"/>
      <c r="GX884" s="200"/>
      <c r="GY884" s="200"/>
      <c r="GZ884" s="200"/>
      <c r="HA884" s="200"/>
      <c r="HB884" s="200"/>
      <c r="HC884" s="200"/>
      <c r="HD884" s="200"/>
      <c r="HE884" s="200"/>
      <c r="HF884" s="200"/>
      <c r="HG884" s="200"/>
      <c r="HH884" s="200"/>
      <c r="HI884" s="200"/>
      <c r="HJ884" s="200"/>
      <c r="HK884" s="200"/>
      <c r="HL884" s="200"/>
      <c r="HM884" s="200"/>
      <c r="HN884" s="200"/>
      <c r="HO884" s="200"/>
      <c r="HP884" s="200"/>
      <c r="HQ884" s="200"/>
      <c r="HR884" s="200"/>
      <c r="HS884" s="200"/>
      <c r="HT884" s="200"/>
      <c r="HU884" s="200"/>
      <c r="HV884" s="200"/>
      <c r="HW884" s="200"/>
      <c r="HX884" s="200"/>
      <c r="HY884" s="200"/>
      <c r="HZ884" s="200"/>
    </row>
    <row r="885" spans="1:234" s="200" customFormat="1" ht="33.75" x14ac:dyDescent="0.25">
      <c r="A885" s="312">
        <v>872</v>
      </c>
      <c r="B885" s="132" t="s">
        <v>2581</v>
      </c>
      <c r="C885" s="74" t="s">
        <v>2883</v>
      </c>
      <c r="D885" s="144" t="s">
        <v>2884</v>
      </c>
      <c r="E885" s="223"/>
      <c r="F885" s="116" t="s">
        <v>27</v>
      </c>
      <c r="G885" s="150">
        <v>77076.55</v>
      </c>
      <c r="H885" s="508" t="s">
        <v>3203</v>
      </c>
      <c r="I885" s="495">
        <v>6</v>
      </c>
      <c r="J885" s="772" t="s">
        <v>3201</v>
      </c>
      <c r="K885" s="773"/>
      <c r="L885" s="566"/>
      <c r="Z885" s="112"/>
      <c r="AA885" s="112"/>
      <c r="AB885" s="112"/>
      <c r="AC885" s="112"/>
      <c r="AD885" s="112"/>
      <c r="AE885" s="112"/>
      <c r="AF885" s="112"/>
      <c r="AG885" s="112"/>
      <c r="AH885" s="112"/>
      <c r="AI885" s="112"/>
      <c r="AJ885" s="112"/>
      <c r="AK885" s="112"/>
      <c r="AL885" s="112"/>
      <c r="AM885" s="112"/>
      <c r="AN885" s="112"/>
      <c r="AO885" s="112"/>
      <c r="AP885" s="112"/>
      <c r="AQ885" s="112"/>
      <c r="AR885" s="112"/>
      <c r="AS885" s="112"/>
      <c r="AT885" s="112"/>
      <c r="AU885" s="112"/>
      <c r="AV885" s="112"/>
      <c r="AW885" s="112"/>
      <c r="AX885" s="112"/>
      <c r="AY885" s="112"/>
      <c r="AZ885" s="112"/>
      <c r="BA885" s="112"/>
      <c r="BB885" s="112"/>
      <c r="BC885" s="112"/>
      <c r="BD885" s="112"/>
      <c r="BE885" s="112"/>
      <c r="BF885" s="112"/>
      <c r="BG885" s="112"/>
      <c r="BH885" s="112"/>
      <c r="BI885" s="112"/>
      <c r="BJ885" s="112"/>
      <c r="BK885" s="112"/>
      <c r="BL885" s="112"/>
      <c r="BM885" s="112"/>
      <c r="BN885" s="112"/>
      <c r="BO885" s="112"/>
      <c r="BP885" s="112"/>
      <c r="BQ885" s="112"/>
      <c r="BR885" s="112"/>
      <c r="BS885" s="112"/>
      <c r="BT885" s="112"/>
      <c r="BU885" s="112"/>
      <c r="BV885" s="112"/>
      <c r="BW885" s="112"/>
      <c r="BX885" s="112"/>
      <c r="BY885" s="112"/>
      <c r="BZ885" s="112"/>
      <c r="CA885" s="112"/>
      <c r="CB885" s="112"/>
      <c r="CC885" s="112"/>
      <c r="CD885" s="112"/>
      <c r="CE885" s="112"/>
      <c r="CF885" s="112"/>
      <c r="CG885" s="112"/>
      <c r="CH885" s="112"/>
      <c r="CI885" s="112"/>
      <c r="CJ885" s="112"/>
      <c r="CK885" s="112"/>
      <c r="CL885" s="112"/>
      <c r="CM885" s="112"/>
      <c r="CN885" s="112"/>
      <c r="CO885" s="112"/>
      <c r="CP885" s="112"/>
      <c r="CQ885" s="112"/>
      <c r="CR885" s="112"/>
      <c r="CS885" s="112"/>
      <c r="CT885" s="112"/>
      <c r="CU885" s="112"/>
      <c r="CV885" s="112"/>
      <c r="CW885" s="112"/>
      <c r="CX885" s="112"/>
      <c r="CY885" s="112"/>
      <c r="CZ885" s="112"/>
      <c r="DA885" s="112"/>
      <c r="DB885" s="112"/>
      <c r="DC885" s="112"/>
      <c r="DD885" s="112"/>
      <c r="DE885" s="112"/>
      <c r="DF885" s="112"/>
      <c r="DG885" s="112"/>
      <c r="DH885" s="112"/>
      <c r="DI885" s="112"/>
      <c r="DJ885" s="112"/>
      <c r="DK885" s="112"/>
      <c r="DL885" s="112"/>
      <c r="DM885" s="112"/>
      <c r="DN885" s="112"/>
      <c r="DO885" s="112"/>
      <c r="DP885" s="112"/>
      <c r="DQ885" s="112"/>
      <c r="DR885" s="112"/>
      <c r="DS885" s="112"/>
      <c r="DT885" s="112"/>
      <c r="DU885" s="112"/>
      <c r="DV885" s="112"/>
      <c r="DW885" s="112"/>
      <c r="DX885" s="112"/>
      <c r="DY885" s="112"/>
      <c r="DZ885" s="112"/>
      <c r="EA885" s="112"/>
      <c r="EB885" s="112"/>
      <c r="EC885" s="112"/>
      <c r="ED885" s="112"/>
      <c r="EE885" s="112"/>
      <c r="EF885" s="112"/>
      <c r="EG885" s="112"/>
      <c r="EH885" s="112"/>
      <c r="EI885" s="112"/>
      <c r="EJ885" s="112"/>
      <c r="EK885" s="112"/>
      <c r="EL885" s="112"/>
      <c r="EM885" s="112"/>
      <c r="EN885" s="112"/>
      <c r="EO885" s="112"/>
      <c r="EP885" s="112"/>
      <c r="EQ885" s="112"/>
      <c r="ER885" s="112"/>
      <c r="ES885" s="112"/>
      <c r="ET885" s="112"/>
      <c r="EU885" s="112"/>
      <c r="EV885" s="112"/>
      <c r="EW885" s="112"/>
      <c r="EX885" s="112"/>
      <c r="EY885" s="112"/>
      <c r="EZ885" s="112"/>
      <c r="FA885" s="112"/>
      <c r="FB885" s="112"/>
      <c r="FC885" s="112"/>
      <c r="FD885" s="112"/>
      <c r="FE885" s="112"/>
      <c r="FF885" s="112"/>
      <c r="FG885" s="112"/>
      <c r="FH885" s="112"/>
      <c r="FI885" s="112"/>
      <c r="FJ885" s="112"/>
      <c r="FK885" s="112"/>
      <c r="FL885" s="112"/>
      <c r="FM885" s="112"/>
      <c r="FN885" s="112"/>
      <c r="FO885" s="112"/>
      <c r="FP885" s="112"/>
      <c r="FQ885" s="112"/>
      <c r="FR885" s="112"/>
      <c r="FS885" s="112"/>
      <c r="FT885" s="112"/>
      <c r="FU885" s="112"/>
      <c r="FV885" s="112"/>
      <c r="FW885" s="112"/>
      <c r="FX885" s="112"/>
      <c r="FY885" s="112"/>
      <c r="FZ885" s="112"/>
      <c r="GA885" s="112"/>
      <c r="GB885" s="112"/>
      <c r="GC885" s="112"/>
      <c r="GD885" s="112"/>
      <c r="GE885" s="112"/>
      <c r="GF885" s="112"/>
      <c r="GG885" s="112"/>
      <c r="GH885" s="112"/>
      <c r="GI885" s="112"/>
      <c r="GJ885" s="112"/>
      <c r="GK885" s="112"/>
      <c r="GL885" s="112"/>
      <c r="GM885" s="112"/>
      <c r="GN885" s="112"/>
      <c r="GO885" s="112"/>
      <c r="GP885" s="112"/>
      <c r="GQ885" s="112"/>
      <c r="GR885" s="112"/>
      <c r="GS885" s="112"/>
      <c r="GT885" s="112"/>
      <c r="GU885" s="112"/>
      <c r="GV885" s="112"/>
      <c r="GW885" s="112"/>
      <c r="GX885" s="112"/>
      <c r="GY885" s="112"/>
      <c r="GZ885" s="112"/>
      <c r="HA885" s="112"/>
      <c r="HB885" s="112"/>
      <c r="HC885" s="112"/>
      <c r="HD885" s="112"/>
      <c r="HE885" s="112"/>
      <c r="HF885" s="112"/>
      <c r="HG885" s="112"/>
      <c r="HH885" s="112"/>
      <c r="HI885" s="112"/>
      <c r="HJ885" s="112"/>
      <c r="HK885" s="112"/>
      <c r="HL885" s="112"/>
      <c r="HM885" s="112"/>
      <c r="HN885" s="112"/>
      <c r="HO885" s="112"/>
      <c r="HP885" s="112"/>
      <c r="HQ885" s="112"/>
      <c r="HR885" s="112"/>
      <c r="HS885" s="112"/>
      <c r="HT885" s="112"/>
      <c r="HU885" s="112"/>
      <c r="HV885" s="112"/>
      <c r="HW885" s="112"/>
      <c r="HX885" s="112"/>
      <c r="HY885" s="112"/>
      <c r="HZ885" s="112"/>
    </row>
    <row r="886" spans="1:234" s="200" customFormat="1" ht="90" x14ac:dyDescent="0.25">
      <c r="A886" s="312">
        <v>873</v>
      </c>
      <c r="B886" s="312" t="s">
        <v>2520</v>
      </c>
      <c r="C886" s="312" t="s">
        <v>1435</v>
      </c>
      <c r="D886" s="326" t="s">
        <v>2521</v>
      </c>
      <c r="E886" s="374"/>
      <c r="F886" s="361" t="s">
        <v>27</v>
      </c>
      <c r="G886" s="405">
        <v>17168842.219999999</v>
      </c>
      <c r="H886" s="531" t="s">
        <v>3035</v>
      </c>
      <c r="I886" s="357">
        <v>21</v>
      </c>
      <c r="J886" s="772" t="s">
        <v>3196</v>
      </c>
      <c r="K886" s="773"/>
      <c r="L886" s="566"/>
      <c r="Z886" s="112"/>
      <c r="AA886" s="112"/>
      <c r="AB886" s="112"/>
      <c r="AC886" s="112"/>
      <c r="AD886" s="112"/>
      <c r="AE886" s="112"/>
      <c r="AF886" s="112"/>
      <c r="AG886" s="112"/>
      <c r="AH886" s="112"/>
      <c r="AI886" s="112"/>
      <c r="AJ886" s="112"/>
      <c r="AK886" s="112"/>
      <c r="AL886" s="112"/>
      <c r="AM886" s="112"/>
      <c r="AN886" s="112"/>
      <c r="AO886" s="112"/>
      <c r="AP886" s="112"/>
      <c r="AQ886" s="112"/>
      <c r="AR886" s="112"/>
      <c r="AS886" s="112"/>
      <c r="AT886" s="112"/>
      <c r="AU886" s="112"/>
      <c r="AV886" s="112"/>
      <c r="AW886" s="112"/>
      <c r="AX886" s="112"/>
      <c r="AY886" s="112"/>
      <c r="AZ886" s="112"/>
      <c r="BA886" s="112"/>
      <c r="BB886" s="112"/>
      <c r="BC886" s="112"/>
      <c r="BD886" s="112"/>
      <c r="BE886" s="112"/>
      <c r="BF886" s="112"/>
      <c r="BG886" s="112"/>
      <c r="BH886" s="112"/>
      <c r="BI886" s="112"/>
      <c r="BJ886" s="112"/>
      <c r="BK886" s="112"/>
      <c r="BL886" s="112"/>
      <c r="BM886" s="112"/>
      <c r="BN886" s="112"/>
      <c r="BO886" s="112"/>
      <c r="BP886" s="112"/>
      <c r="BQ886" s="112"/>
      <c r="BR886" s="112"/>
      <c r="BS886" s="112"/>
      <c r="BT886" s="112"/>
      <c r="BU886" s="112"/>
      <c r="BV886" s="112"/>
      <c r="BW886" s="112"/>
      <c r="BX886" s="112"/>
      <c r="BY886" s="112"/>
      <c r="BZ886" s="112"/>
      <c r="CA886" s="112"/>
      <c r="CB886" s="112"/>
      <c r="CC886" s="112"/>
      <c r="CD886" s="112"/>
      <c r="CE886" s="112"/>
      <c r="CF886" s="112"/>
      <c r="CG886" s="112"/>
      <c r="CH886" s="112"/>
      <c r="CI886" s="112"/>
      <c r="CJ886" s="112"/>
      <c r="CK886" s="112"/>
      <c r="CL886" s="112"/>
      <c r="CM886" s="112"/>
      <c r="CN886" s="112"/>
      <c r="CO886" s="112"/>
      <c r="CP886" s="112"/>
      <c r="CQ886" s="112"/>
      <c r="CR886" s="112"/>
      <c r="CS886" s="112"/>
      <c r="CT886" s="112"/>
      <c r="CU886" s="112"/>
      <c r="CV886" s="112"/>
      <c r="CW886" s="112"/>
      <c r="CX886" s="112"/>
      <c r="CY886" s="112"/>
      <c r="CZ886" s="112"/>
      <c r="DA886" s="112"/>
      <c r="DB886" s="112"/>
      <c r="DC886" s="112"/>
      <c r="DD886" s="112"/>
      <c r="DE886" s="112"/>
      <c r="DF886" s="112"/>
      <c r="DG886" s="112"/>
      <c r="DH886" s="112"/>
      <c r="DI886" s="112"/>
      <c r="DJ886" s="112"/>
      <c r="DK886" s="112"/>
      <c r="DL886" s="112"/>
      <c r="DM886" s="112"/>
      <c r="DN886" s="112"/>
      <c r="DO886" s="112"/>
      <c r="DP886" s="112"/>
      <c r="DQ886" s="112"/>
      <c r="DR886" s="112"/>
      <c r="DS886" s="112"/>
      <c r="DT886" s="112"/>
      <c r="DU886" s="112"/>
      <c r="DV886" s="112"/>
      <c r="DW886" s="112"/>
      <c r="DX886" s="112"/>
      <c r="DY886" s="112"/>
      <c r="DZ886" s="112"/>
      <c r="EA886" s="112"/>
      <c r="EB886" s="112"/>
      <c r="EC886" s="112"/>
      <c r="ED886" s="112"/>
      <c r="EE886" s="112"/>
      <c r="EF886" s="112"/>
      <c r="EG886" s="112"/>
      <c r="EH886" s="112"/>
      <c r="EI886" s="112"/>
      <c r="EJ886" s="112"/>
      <c r="EK886" s="112"/>
      <c r="EL886" s="112"/>
      <c r="EM886" s="112"/>
      <c r="EN886" s="112"/>
      <c r="EO886" s="112"/>
      <c r="EP886" s="112"/>
      <c r="EQ886" s="112"/>
      <c r="ER886" s="112"/>
      <c r="ES886" s="112"/>
      <c r="ET886" s="112"/>
      <c r="EU886" s="112"/>
      <c r="EV886" s="112"/>
      <c r="EW886" s="112"/>
      <c r="EX886" s="112"/>
      <c r="EY886" s="112"/>
      <c r="EZ886" s="112"/>
      <c r="FA886" s="112"/>
      <c r="FB886" s="112"/>
      <c r="FC886" s="112"/>
      <c r="FD886" s="112"/>
      <c r="FE886" s="112"/>
      <c r="FF886" s="112"/>
      <c r="FG886" s="112"/>
      <c r="FH886" s="112"/>
      <c r="FI886" s="112"/>
      <c r="FJ886" s="112"/>
      <c r="FK886" s="112"/>
      <c r="FL886" s="112"/>
      <c r="FM886" s="112"/>
      <c r="FN886" s="112"/>
      <c r="FO886" s="112"/>
      <c r="FP886" s="112"/>
      <c r="FQ886" s="112"/>
      <c r="FR886" s="112"/>
      <c r="FS886" s="112"/>
      <c r="FT886" s="112"/>
      <c r="FU886" s="112"/>
      <c r="FV886" s="112"/>
      <c r="FW886" s="112"/>
      <c r="FX886" s="112"/>
      <c r="FY886" s="112"/>
      <c r="FZ886" s="112"/>
      <c r="GA886" s="112"/>
      <c r="GB886" s="112"/>
      <c r="GC886" s="112"/>
      <c r="GD886" s="112"/>
      <c r="GE886" s="112"/>
      <c r="GF886" s="112"/>
      <c r="GG886" s="112"/>
      <c r="GH886" s="112"/>
      <c r="GI886" s="112"/>
      <c r="GJ886" s="112"/>
      <c r="GK886" s="112"/>
      <c r="GL886" s="112"/>
      <c r="GM886" s="112"/>
      <c r="GN886" s="112"/>
      <c r="GO886" s="112"/>
      <c r="GP886" s="112"/>
      <c r="GQ886" s="112"/>
      <c r="GR886" s="112"/>
      <c r="GS886" s="112"/>
      <c r="GT886" s="112"/>
      <c r="GU886" s="112"/>
      <c r="GV886" s="112"/>
      <c r="GW886" s="112"/>
      <c r="GX886" s="112"/>
      <c r="GY886" s="112"/>
      <c r="GZ886" s="112"/>
      <c r="HA886" s="112"/>
      <c r="HB886" s="112"/>
      <c r="HC886" s="112"/>
      <c r="HD886" s="112"/>
      <c r="HE886" s="112"/>
      <c r="HF886" s="112"/>
      <c r="HG886" s="112"/>
      <c r="HH886" s="112"/>
      <c r="HI886" s="112"/>
      <c r="HJ886" s="112"/>
      <c r="HK886" s="112"/>
      <c r="HL886" s="112"/>
      <c r="HM886" s="112"/>
      <c r="HN886" s="112"/>
      <c r="HO886" s="112"/>
      <c r="HP886" s="112"/>
      <c r="HQ886" s="112"/>
      <c r="HR886" s="112"/>
      <c r="HS886" s="112"/>
      <c r="HT886" s="112"/>
      <c r="HU886" s="112"/>
      <c r="HV886" s="112"/>
      <c r="HW886" s="112"/>
      <c r="HX886" s="112"/>
      <c r="HY886" s="112"/>
      <c r="HZ886" s="112"/>
    </row>
    <row r="887" spans="1:234" s="140" customFormat="1" ht="22.5" x14ac:dyDescent="0.2">
      <c r="A887" s="312">
        <v>874</v>
      </c>
      <c r="B887" s="100" t="s">
        <v>2581</v>
      </c>
      <c r="C887" s="312" t="s">
        <v>2990</v>
      </c>
      <c r="D887" s="326" t="s">
        <v>2991</v>
      </c>
      <c r="E887" s="374"/>
      <c r="F887" s="361" t="s">
        <v>905</v>
      </c>
      <c r="G887" s="405">
        <v>57492.86</v>
      </c>
      <c r="H887" s="531" t="s">
        <v>3167</v>
      </c>
      <c r="I887" s="357">
        <v>5</v>
      </c>
      <c r="J887" s="772"/>
      <c r="K887" s="773"/>
      <c r="L887" s="566"/>
      <c r="M887" s="200"/>
      <c r="N887" s="200"/>
      <c r="O887" s="200"/>
      <c r="P887" s="200"/>
      <c r="Q887" s="200"/>
      <c r="R887" s="200"/>
      <c r="S887" s="200"/>
      <c r="T887" s="200"/>
      <c r="U887" s="200"/>
    </row>
    <row r="888" spans="1:234" s="140" customFormat="1" ht="11.25" x14ac:dyDescent="0.2">
      <c r="A888" s="312">
        <v>875</v>
      </c>
      <c r="B888" s="100" t="s">
        <v>2581</v>
      </c>
      <c r="C888" s="74" t="s">
        <v>2969</v>
      </c>
      <c r="D888" s="145" t="s">
        <v>2970</v>
      </c>
      <c r="E888" s="164"/>
      <c r="F888" s="145" t="s">
        <v>905</v>
      </c>
      <c r="G888" s="299">
        <v>37539.879999999997</v>
      </c>
      <c r="H888" s="531" t="s">
        <v>3169</v>
      </c>
      <c r="I888" s="357">
        <v>3</v>
      </c>
      <c r="J888" s="772" t="s">
        <v>3269</v>
      </c>
      <c r="K888" s="773"/>
      <c r="L888" s="566"/>
      <c r="M888" s="200"/>
      <c r="N888" s="200"/>
      <c r="O888" s="200"/>
      <c r="P888" s="200"/>
      <c r="Q888" s="200"/>
      <c r="R888" s="200"/>
      <c r="S888" s="200"/>
      <c r="T888" s="200"/>
      <c r="U888" s="200"/>
      <c r="V888" s="200"/>
      <c r="W888" s="200"/>
      <c r="X888" s="200"/>
      <c r="Y888" s="200"/>
      <c r="Z888" s="200"/>
      <c r="AA888" s="200"/>
      <c r="AB888" s="200"/>
      <c r="AC888" s="200"/>
      <c r="AD888" s="200"/>
    </row>
    <row r="889" spans="1:234" s="140" customFormat="1" ht="11.25" x14ac:dyDescent="0.25">
      <c r="A889" s="312">
        <v>876</v>
      </c>
      <c r="B889" s="504" t="s">
        <v>2581</v>
      </c>
      <c r="C889" s="312" t="s">
        <v>3012</v>
      </c>
      <c r="D889" s="498" t="s">
        <v>3011</v>
      </c>
      <c r="E889" s="497"/>
      <c r="F889" s="499" t="s">
        <v>905</v>
      </c>
      <c r="G889" s="405">
        <v>40556.980000000003</v>
      </c>
      <c r="H889" s="531" t="s">
        <v>3172</v>
      </c>
      <c r="I889" s="357">
        <v>4</v>
      </c>
      <c r="J889" s="772"/>
      <c r="K889" s="773"/>
      <c r="L889" s="566"/>
      <c r="M889" s="200"/>
      <c r="N889" s="200"/>
      <c r="O889" s="200"/>
      <c r="P889" s="200"/>
      <c r="Q889" s="200"/>
      <c r="R889" s="200"/>
      <c r="S889" s="200"/>
      <c r="T889" s="200"/>
      <c r="U889" s="200"/>
      <c r="V889" s="200"/>
      <c r="W889" s="200"/>
      <c r="X889" s="200"/>
      <c r="Y889" s="200"/>
      <c r="Z889" s="200"/>
      <c r="AA889" s="200"/>
      <c r="AB889" s="200"/>
      <c r="AC889" s="200"/>
      <c r="AD889" s="200"/>
      <c r="AG889" s="200"/>
      <c r="AH889" s="200"/>
      <c r="AI889" s="200"/>
      <c r="AJ889" s="200"/>
      <c r="AK889" s="200"/>
      <c r="AL889" s="200"/>
      <c r="AM889" s="200"/>
      <c r="AN889" s="200"/>
      <c r="AO889" s="200"/>
      <c r="AP889" s="200"/>
      <c r="AQ889" s="200"/>
      <c r="AR889" s="200"/>
      <c r="AS889" s="200"/>
      <c r="AT889" s="200"/>
      <c r="AU889" s="200"/>
      <c r="AV889" s="200"/>
      <c r="AW889" s="200"/>
      <c r="AX889" s="200"/>
      <c r="AY889" s="200"/>
      <c r="AZ889" s="200"/>
      <c r="BA889" s="200"/>
      <c r="BB889" s="200"/>
      <c r="BC889" s="200"/>
      <c r="BD889" s="200"/>
      <c r="BE889" s="200"/>
      <c r="BF889" s="200"/>
      <c r="BG889" s="200"/>
      <c r="BH889" s="200"/>
      <c r="BI889" s="200"/>
      <c r="BJ889" s="200"/>
      <c r="BK889" s="200"/>
      <c r="BL889" s="200"/>
      <c r="BM889" s="200"/>
      <c r="BN889" s="200"/>
      <c r="BO889" s="200"/>
      <c r="BP889" s="200"/>
      <c r="BQ889" s="200"/>
      <c r="BR889" s="200"/>
      <c r="BS889" s="200"/>
      <c r="BT889" s="200"/>
      <c r="BU889" s="200"/>
      <c r="BV889" s="200"/>
      <c r="BW889" s="200"/>
      <c r="BX889" s="200"/>
      <c r="BY889" s="200"/>
      <c r="BZ889" s="200"/>
      <c r="CA889" s="200"/>
      <c r="CB889" s="200"/>
      <c r="CC889" s="200"/>
      <c r="CD889" s="200"/>
      <c r="CE889" s="200"/>
      <c r="CF889" s="200"/>
      <c r="CG889" s="200"/>
      <c r="CH889" s="200"/>
      <c r="CI889" s="200"/>
      <c r="CJ889" s="200"/>
      <c r="CK889" s="200"/>
      <c r="CL889" s="200"/>
      <c r="CM889" s="200"/>
      <c r="CN889" s="200"/>
      <c r="CO889" s="200"/>
      <c r="CP889" s="200"/>
      <c r="CQ889" s="200"/>
      <c r="CR889" s="200"/>
      <c r="CS889" s="200"/>
      <c r="CT889" s="200"/>
      <c r="CU889" s="200"/>
      <c r="CV889" s="200"/>
      <c r="CW889" s="200"/>
      <c r="CX889" s="200"/>
      <c r="CY889" s="200"/>
      <c r="CZ889" s="200"/>
      <c r="DA889" s="200"/>
      <c r="DB889" s="200"/>
      <c r="DC889" s="200"/>
      <c r="DD889" s="200"/>
      <c r="DE889" s="200"/>
      <c r="DF889" s="200"/>
      <c r="DG889" s="200"/>
      <c r="DH889" s="200"/>
      <c r="DI889" s="200"/>
      <c r="DJ889" s="200"/>
      <c r="DK889" s="200"/>
      <c r="DL889" s="200"/>
      <c r="DM889" s="200"/>
      <c r="DN889" s="200"/>
      <c r="DO889" s="200"/>
      <c r="DP889" s="200"/>
      <c r="DQ889" s="200"/>
      <c r="DR889" s="200"/>
      <c r="DS889" s="200"/>
      <c r="DT889" s="200"/>
      <c r="DU889" s="200"/>
      <c r="DV889" s="200"/>
      <c r="DW889" s="200"/>
      <c r="DX889" s="200"/>
      <c r="DY889" s="200"/>
      <c r="DZ889" s="200"/>
      <c r="EA889" s="200"/>
      <c r="EB889" s="200"/>
      <c r="EC889" s="200"/>
      <c r="ED889" s="200"/>
      <c r="EE889" s="200"/>
      <c r="EF889" s="200"/>
      <c r="EG889" s="200"/>
      <c r="EH889" s="200"/>
      <c r="EI889" s="200"/>
      <c r="EJ889" s="200"/>
      <c r="EK889" s="200"/>
      <c r="EL889" s="200"/>
      <c r="EM889" s="200"/>
      <c r="EN889" s="200"/>
      <c r="EO889" s="200"/>
      <c r="EP889" s="200"/>
      <c r="EQ889" s="200"/>
      <c r="ER889" s="200"/>
      <c r="ES889" s="200"/>
      <c r="ET889" s="200"/>
      <c r="EU889" s="200"/>
      <c r="EV889" s="200"/>
      <c r="EW889" s="200"/>
      <c r="EX889" s="200"/>
      <c r="EY889" s="200"/>
      <c r="EZ889" s="200"/>
      <c r="FA889" s="200"/>
      <c r="FB889" s="200"/>
      <c r="FC889" s="200"/>
      <c r="FD889" s="200"/>
      <c r="FE889" s="200"/>
      <c r="FF889" s="200"/>
      <c r="FG889" s="200"/>
      <c r="FH889" s="200"/>
      <c r="FI889" s="200"/>
      <c r="FJ889" s="200"/>
      <c r="FK889" s="200"/>
      <c r="FL889" s="200"/>
      <c r="FM889" s="200"/>
      <c r="FN889" s="200"/>
      <c r="FO889" s="200"/>
      <c r="FP889" s="200"/>
      <c r="FQ889" s="200"/>
      <c r="FR889" s="200"/>
      <c r="FS889" s="200"/>
      <c r="FT889" s="200"/>
      <c r="FU889" s="200"/>
      <c r="FV889" s="200"/>
      <c r="FW889" s="200"/>
      <c r="FX889" s="200"/>
      <c r="FY889" s="200"/>
      <c r="FZ889" s="200"/>
      <c r="GA889" s="200"/>
      <c r="GB889" s="200"/>
      <c r="GC889" s="200"/>
      <c r="GD889" s="200"/>
      <c r="GE889" s="200"/>
      <c r="GF889" s="200"/>
      <c r="GG889" s="200"/>
      <c r="GH889" s="200"/>
      <c r="GI889" s="200"/>
      <c r="GJ889" s="200"/>
      <c r="GK889" s="200"/>
      <c r="GL889" s="200"/>
      <c r="GM889" s="200"/>
      <c r="GN889" s="200"/>
      <c r="GO889" s="200"/>
      <c r="GP889" s="200"/>
      <c r="GQ889" s="200"/>
      <c r="GR889" s="200"/>
      <c r="GS889" s="200"/>
      <c r="GT889" s="200"/>
      <c r="GU889" s="200"/>
      <c r="GV889" s="200"/>
      <c r="GW889" s="200"/>
      <c r="GX889" s="200"/>
      <c r="GY889" s="200"/>
      <c r="GZ889" s="200"/>
      <c r="HA889" s="200"/>
      <c r="HB889" s="200"/>
      <c r="HC889" s="200"/>
      <c r="HD889" s="200"/>
      <c r="HE889" s="200"/>
      <c r="HF889" s="200"/>
      <c r="HG889" s="200"/>
      <c r="HH889" s="200"/>
      <c r="HI889" s="200"/>
      <c r="HJ889" s="200"/>
      <c r="HK889" s="200"/>
      <c r="HL889" s="200"/>
      <c r="HM889" s="200"/>
      <c r="HN889" s="200"/>
      <c r="HO889" s="200"/>
      <c r="HP889" s="200"/>
      <c r="HQ889" s="200"/>
      <c r="HR889" s="200"/>
      <c r="HS889" s="200"/>
      <c r="HT889" s="200"/>
      <c r="HU889" s="200"/>
      <c r="HV889" s="200"/>
      <c r="HW889" s="200"/>
      <c r="HX889" s="200"/>
      <c r="HY889" s="200"/>
      <c r="HZ889" s="200"/>
    </row>
    <row r="890" spans="1:234" s="200" customFormat="1" ht="11.25" x14ac:dyDescent="0.2">
      <c r="A890" s="312">
        <v>877</v>
      </c>
      <c r="B890" s="325" t="s">
        <v>2581</v>
      </c>
      <c r="C890" s="312" t="s">
        <v>2971</v>
      </c>
      <c r="D890" s="326" t="s">
        <v>2972</v>
      </c>
      <c r="E890" s="374"/>
      <c r="F890" s="145" t="s">
        <v>905</v>
      </c>
      <c r="G890" s="405">
        <v>26833.67</v>
      </c>
      <c r="H890" s="531" t="s">
        <v>3174</v>
      </c>
      <c r="I890" s="458">
        <v>3</v>
      </c>
      <c r="J890" s="772"/>
      <c r="K890" s="773"/>
      <c r="L890" s="566"/>
      <c r="V890" s="140"/>
      <c r="W890" s="140"/>
      <c r="X890" s="140"/>
      <c r="Y890" s="140"/>
      <c r="Z890" s="140"/>
      <c r="AA890" s="140"/>
      <c r="AB890" s="140"/>
      <c r="AC890" s="140"/>
      <c r="AD890" s="140"/>
      <c r="AE890" s="140"/>
      <c r="AF890" s="140"/>
      <c r="AG890" s="140"/>
      <c r="AH890" s="140"/>
      <c r="AI890" s="140"/>
      <c r="AJ890" s="140"/>
      <c r="AK890" s="140"/>
      <c r="AL890" s="140"/>
      <c r="AM890" s="140"/>
      <c r="AN890" s="140"/>
      <c r="AO890" s="140"/>
      <c r="AP890" s="140"/>
      <c r="AQ890" s="140"/>
      <c r="AR890" s="140"/>
      <c r="AS890" s="140"/>
      <c r="AT890" s="140"/>
      <c r="AU890" s="140"/>
      <c r="AV890" s="140"/>
      <c r="AW890" s="140"/>
      <c r="AX890" s="140"/>
      <c r="AY890" s="140"/>
      <c r="AZ890" s="140"/>
      <c r="BA890" s="140"/>
      <c r="BB890" s="140"/>
      <c r="BC890" s="140"/>
      <c r="BD890" s="140"/>
      <c r="BE890" s="140"/>
      <c r="BF890" s="140"/>
      <c r="BG890" s="140"/>
      <c r="BH890" s="140"/>
      <c r="BI890" s="140"/>
      <c r="BJ890" s="140"/>
      <c r="BK890" s="140"/>
      <c r="BL890" s="140"/>
      <c r="BM890" s="140"/>
      <c r="BN890" s="140"/>
      <c r="BO890" s="140"/>
      <c r="BP890" s="140"/>
      <c r="BQ890" s="140"/>
      <c r="BR890" s="140"/>
      <c r="BS890" s="140"/>
      <c r="BT890" s="140"/>
      <c r="BU890" s="140"/>
      <c r="BV890" s="140"/>
      <c r="BW890" s="140"/>
      <c r="BX890" s="140"/>
      <c r="BY890" s="140"/>
      <c r="BZ890" s="140"/>
      <c r="CA890" s="140"/>
      <c r="CB890" s="140"/>
      <c r="CC890" s="140"/>
      <c r="CD890" s="140"/>
      <c r="CE890" s="140"/>
      <c r="CF890" s="140"/>
      <c r="CG890" s="140"/>
      <c r="CH890" s="140"/>
      <c r="CI890" s="140"/>
      <c r="CJ890" s="140"/>
      <c r="CK890" s="140"/>
      <c r="CL890" s="140"/>
      <c r="CM890" s="140"/>
      <c r="CN890" s="140"/>
      <c r="CO890" s="140"/>
      <c r="CP890" s="140"/>
      <c r="CQ890" s="140"/>
      <c r="CR890" s="140"/>
      <c r="CS890" s="140"/>
      <c r="CT890" s="140"/>
      <c r="CU890" s="140"/>
      <c r="CV890" s="140"/>
      <c r="CW890" s="140"/>
      <c r="CX890" s="140"/>
      <c r="CY890" s="140"/>
      <c r="CZ890" s="140"/>
      <c r="DA890" s="140"/>
      <c r="DB890" s="140"/>
      <c r="DC890" s="140"/>
      <c r="DD890" s="140"/>
      <c r="DE890" s="140"/>
      <c r="DF890" s="140"/>
      <c r="DG890" s="140"/>
      <c r="DH890" s="140"/>
      <c r="DI890" s="140"/>
      <c r="DJ890" s="140"/>
      <c r="DK890" s="140"/>
      <c r="DL890" s="140"/>
      <c r="DM890" s="140"/>
      <c r="DN890" s="140"/>
      <c r="DO890" s="140"/>
      <c r="DP890" s="140"/>
      <c r="DQ890" s="140"/>
      <c r="DR890" s="140"/>
      <c r="DS890" s="140"/>
      <c r="DT890" s="140"/>
      <c r="DU890" s="140"/>
      <c r="DV890" s="140"/>
      <c r="DW890" s="140"/>
      <c r="DX890" s="140"/>
      <c r="DY890" s="140"/>
      <c r="DZ890" s="140"/>
      <c r="EA890" s="140"/>
      <c r="EB890" s="140"/>
      <c r="EC890" s="140"/>
      <c r="ED890" s="140"/>
      <c r="EE890" s="140"/>
      <c r="EF890" s="140"/>
      <c r="EG890" s="140"/>
      <c r="EH890" s="140"/>
      <c r="EI890" s="140"/>
      <c r="EJ890" s="140"/>
      <c r="EK890" s="140"/>
      <c r="EL890" s="140"/>
      <c r="EM890" s="140"/>
      <c r="EN890" s="140"/>
      <c r="EO890" s="140"/>
      <c r="EP890" s="140"/>
      <c r="EQ890" s="140"/>
      <c r="ER890" s="140"/>
      <c r="ES890" s="140"/>
      <c r="ET890" s="140"/>
      <c r="EU890" s="140"/>
      <c r="EV890" s="140"/>
      <c r="EW890" s="140"/>
      <c r="EX890" s="140"/>
      <c r="EY890" s="140"/>
      <c r="EZ890" s="140"/>
      <c r="FA890" s="140"/>
      <c r="FB890" s="140"/>
      <c r="FC890" s="140"/>
      <c r="FD890" s="140"/>
      <c r="FE890" s="140"/>
      <c r="FF890" s="140"/>
      <c r="FG890" s="140"/>
      <c r="FH890" s="140"/>
      <c r="FI890" s="140"/>
      <c r="FJ890" s="140"/>
      <c r="FK890" s="140"/>
      <c r="FL890" s="140"/>
      <c r="FM890" s="140"/>
      <c r="FN890" s="140"/>
      <c r="FO890" s="140"/>
      <c r="FP890" s="140"/>
      <c r="FQ890" s="140"/>
      <c r="FR890" s="140"/>
      <c r="FS890" s="140"/>
      <c r="FT890" s="140"/>
      <c r="FU890" s="140"/>
      <c r="FV890" s="140"/>
      <c r="FW890" s="140"/>
      <c r="FX890" s="140"/>
      <c r="FY890" s="140"/>
      <c r="FZ890" s="140"/>
      <c r="GA890" s="140"/>
      <c r="GB890" s="140"/>
      <c r="GC890" s="140"/>
      <c r="GD890" s="140"/>
      <c r="GE890" s="140"/>
      <c r="GF890" s="140"/>
      <c r="GG890" s="140"/>
      <c r="GH890" s="140"/>
      <c r="GI890" s="140"/>
      <c r="GJ890" s="140"/>
      <c r="GK890" s="140"/>
      <c r="GL890" s="140"/>
      <c r="GM890" s="140"/>
      <c r="GN890" s="140"/>
      <c r="GO890" s="140"/>
      <c r="GP890" s="140"/>
      <c r="GQ890" s="140"/>
      <c r="GR890" s="140"/>
      <c r="GS890" s="140"/>
      <c r="GT890" s="140"/>
      <c r="GU890" s="140"/>
      <c r="GV890" s="140"/>
      <c r="GW890" s="140"/>
      <c r="GX890" s="140"/>
      <c r="GY890" s="140"/>
      <c r="GZ890" s="140"/>
      <c r="HA890" s="140"/>
      <c r="HB890" s="140"/>
      <c r="HC890" s="140"/>
      <c r="HD890" s="140"/>
      <c r="HE890" s="140"/>
      <c r="HF890" s="140"/>
      <c r="HG890" s="140"/>
      <c r="HH890" s="140"/>
      <c r="HI890" s="140"/>
      <c r="HJ890" s="140"/>
      <c r="HK890" s="140"/>
      <c r="HL890" s="140"/>
      <c r="HM890" s="140"/>
      <c r="HN890" s="140"/>
      <c r="HO890" s="140"/>
      <c r="HP890" s="140"/>
      <c r="HQ890" s="140"/>
      <c r="HR890" s="140"/>
      <c r="HS890" s="140"/>
      <c r="HT890" s="140"/>
      <c r="HU890" s="140"/>
      <c r="HV890" s="140"/>
      <c r="HW890" s="140"/>
      <c r="HX890" s="140"/>
      <c r="HY890" s="140"/>
      <c r="HZ890" s="140"/>
    </row>
    <row r="891" spans="1:234" s="140" customFormat="1" x14ac:dyDescent="0.25">
      <c r="A891" s="312">
        <v>878</v>
      </c>
      <c r="B891" s="100" t="s">
        <v>2581</v>
      </c>
      <c r="C891" s="312" t="s">
        <v>3078</v>
      </c>
      <c r="D891" s="326" t="s">
        <v>2976</v>
      </c>
      <c r="E891" s="374"/>
      <c r="F891" s="324" t="s">
        <v>905</v>
      </c>
      <c r="G891" s="405">
        <v>52018.48</v>
      </c>
      <c r="H891" s="531" t="s">
        <v>3175</v>
      </c>
      <c r="I891" s="357">
        <v>4</v>
      </c>
      <c r="J891" s="772" t="s">
        <v>3269</v>
      </c>
      <c r="K891" s="773"/>
      <c r="L891" s="566"/>
      <c r="M891" s="200"/>
      <c r="N891" s="200"/>
      <c r="O891" s="200"/>
      <c r="P891" s="200"/>
      <c r="Q891" s="200"/>
      <c r="R891" s="200"/>
      <c r="S891" s="200"/>
      <c r="T891" s="200"/>
      <c r="U891" s="112"/>
      <c r="V891" s="112"/>
      <c r="W891" s="300"/>
      <c r="X891" s="200"/>
      <c r="Y891" s="200"/>
      <c r="Z891" s="200"/>
      <c r="AA891" s="200"/>
      <c r="AB891" s="200"/>
      <c r="AC891" s="200"/>
      <c r="AD891" s="200"/>
      <c r="AE891" s="200"/>
      <c r="AF891" s="200"/>
      <c r="AG891" s="200"/>
      <c r="AH891" s="200"/>
      <c r="AI891" s="200"/>
      <c r="AJ891" s="200"/>
      <c r="AK891" s="200"/>
      <c r="AL891" s="200"/>
      <c r="AM891" s="200"/>
      <c r="AN891" s="200"/>
      <c r="AO891" s="200"/>
      <c r="AP891" s="200"/>
      <c r="AQ891" s="200"/>
      <c r="AR891" s="200"/>
      <c r="AS891" s="200"/>
      <c r="AT891" s="200"/>
      <c r="AU891" s="200"/>
      <c r="AV891" s="200"/>
      <c r="AW891" s="200"/>
      <c r="AX891" s="200"/>
      <c r="AY891" s="200"/>
      <c r="AZ891" s="200"/>
      <c r="BA891" s="200"/>
      <c r="BB891" s="200"/>
      <c r="BC891" s="200"/>
      <c r="BD891" s="200"/>
      <c r="BE891" s="200"/>
      <c r="BF891" s="200"/>
      <c r="BG891" s="200"/>
      <c r="BH891" s="200"/>
      <c r="BI891" s="200"/>
      <c r="BJ891" s="200"/>
      <c r="BK891" s="200"/>
      <c r="BL891" s="200"/>
      <c r="BM891" s="200"/>
      <c r="BN891" s="200"/>
      <c r="BO891" s="200"/>
      <c r="BP891" s="200"/>
      <c r="BQ891" s="200"/>
      <c r="BR891" s="200"/>
      <c r="BS891" s="200"/>
      <c r="BT891" s="200"/>
      <c r="BU891" s="200"/>
      <c r="BV891" s="200"/>
      <c r="BW891" s="200"/>
      <c r="BX891" s="200"/>
      <c r="BY891" s="200"/>
      <c r="BZ891" s="200"/>
      <c r="CA891" s="200"/>
      <c r="CB891" s="200"/>
      <c r="CC891" s="200"/>
      <c r="CD891" s="200"/>
      <c r="CE891" s="200"/>
      <c r="CF891" s="200"/>
      <c r="CG891" s="200"/>
      <c r="CH891" s="200"/>
      <c r="CI891" s="200"/>
      <c r="CJ891" s="200"/>
      <c r="CK891" s="200"/>
      <c r="CL891" s="200"/>
      <c r="CM891" s="200"/>
      <c r="CN891" s="200"/>
      <c r="CO891" s="200"/>
      <c r="CP891" s="200"/>
      <c r="CQ891" s="200"/>
      <c r="CR891" s="200"/>
      <c r="CS891" s="200"/>
      <c r="CT891" s="200"/>
      <c r="CU891" s="200"/>
      <c r="CV891" s="200"/>
      <c r="CW891" s="200"/>
      <c r="CX891" s="200"/>
      <c r="CY891" s="200"/>
      <c r="CZ891" s="200"/>
      <c r="DA891" s="200"/>
      <c r="DB891" s="200"/>
      <c r="DC891" s="200"/>
      <c r="DD891" s="200"/>
      <c r="DE891" s="200"/>
      <c r="DF891" s="200"/>
      <c r="DG891" s="200"/>
      <c r="DH891" s="200"/>
      <c r="DI891" s="200"/>
      <c r="DJ891" s="200"/>
      <c r="DK891" s="200"/>
      <c r="DL891" s="200"/>
      <c r="DM891" s="200"/>
      <c r="DN891" s="200"/>
      <c r="DO891" s="200"/>
      <c r="DP891" s="200"/>
      <c r="DQ891" s="200"/>
      <c r="DR891" s="200"/>
      <c r="DS891" s="200"/>
      <c r="DT891" s="200"/>
      <c r="DU891" s="200"/>
      <c r="DV891" s="200"/>
      <c r="DW891" s="200"/>
      <c r="DX891" s="200"/>
      <c r="DY891" s="200"/>
      <c r="DZ891" s="200"/>
      <c r="EA891" s="200"/>
      <c r="EB891" s="200"/>
      <c r="EC891" s="200"/>
      <c r="ED891" s="200"/>
      <c r="EE891" s="200"/>
      <c r="EF891" s="200"/>
      <c r="EG891" s="200"/>
      <c r="EH891" s="200"/>
      <c r="EI891" s="200"/>
      <c r="EJ891" s="200"/>
      <c r="EK891" s="200"/>
      <c r="EL891" s="200"/>
      <c r="EM891" s="200"/>
      <c r="EN891" s="200"/>
      <c r="EO891" s="200"/>
      <c r="EP891" s="200"/>
      <c r="EQ891" s="200"/>
      <c r="ER891" s="200"/>
      <c r="ES891" s="200"/>
      <c r="ET891" s="200"/>
      <c r="EU891" s="200"/>
      <c r="EV891" s="200"/>
      <c r="EW891" s="200"/>
      <c r="EX891" s="200"/>
      <c r="EY891" s="200"/>
      <c r="EZ891" s="200"/>
      <c r="FA891" s="200"/>
      <c r="FB891" s="200"/>
      <c r="FC891" s="200"/>
      <c r="FD891" s="200"/>
      <c r="FE891" s="200"/>
      <c r="FF891" s="200"/>
      <c r="FG891" s="200"/>
      <c r="FH891" s="200"/>
      <c r="FI891" s="200"/>
      <c r="FJ891" s="200"/>
      <c r="FK891" s="200"/>
      <c r="FL891" s="200"/>
      <c r="FM891" s="200"/>
      <c r="FN891" s="200"/>
      <c r="FO891" s="200"/>
      <c r="FP891" s="200"/>
      <c r="FQ891" s="200"/>
      <c r="FR891" s="200"/>
      <c r="FS891" s="200"/>
      <c r="FT891" s="200"/>
      <c r="FU891" s="200"/>
      <c r="FV891" s="200"/>
      <c r="FW891" s="200"/>
      <c r="FX891" s="200"/>
      <c r="FY891" s="200"/>
      <c r="FZ891" s="200"/>
      <c r="GA891" s="200"/>
      <c r="GB891" s="200"/>
      <c r="GC891" s="200"/>
      <c r="GD891" s="200"/>
      <c r="GE891" s="200"/>
      <c r="GF891" s="200"/>
      <c r="GG891" s="200"/>
      <c r="GH891" s="200"/>
      <c r="GI891" s="200"/>
      <c r="GJ891" s="200"/>
      <c r="GK891" s="200"/>
      <c r="GL891" s="200"/>
      <c r="GM891" s="200"/>
      <c r="GN891" s="200"/>
      <c r="GO891" s="200"/>
      <c r="GP891" s="200"/>
      <c r="GQ891" s="200"/>
      <c r="GR891" s="200"/>
      <c r="GS891" s="200"/>
      <c r="GT891" s="200"/>
      <c r="GU891" s="200"/>
      <c r="GV891" s="200"/>
      <c r="GW891" s="200"/>
      <c r="GX891" s="200"/>
      <c r="GY891" s="200"/>
      <c r="GZ891" s="200"/>
      <c r="HA891" s="200"/>
      <c r="HB891" s="200"/>
      <c r="HC891" s="200"/>
      <c r="HD891" s="200"/>
      <c r="HE891" s="200"/>
      <c r="HF891" s="200"/>
      <c r="HG891" s="200"/>
      <c r="HH891" s="200"/>
      <c r="HI891" s="200"/>
      <c r="HJ891" s="200"/>
      <c r="HK891" s="200"/>
      <c r="HL891" s="200"/>
      <c r="HM891" s="200"/>
      <c r="HN891" s="200"/>
      <c r="HO891" s="200"/>
      <c r="HP891" s="200"/>
      <c r="HQ891" s="200"/>
      <c r="HR891" s="200"/>
      <c r="HS891" s="200"/>
      <c r="HT891" s="200"/>
      <c r="HU891" s="200"/>
      <c r="HV891" s="200"/>
      <c r="HW891" s="200"/>
      <c r="HX891" s="200"/>
      <c r="HY891" s="200"/>
      <c r="HZ891" s="200"/>
    </row>
    <row r="892" spans="1:234" s="140" customFormat="1" ht="22.5" x14ac:dyDescent="0.2">
      <c r="A892" s="312">
        <v>879</v>
      </c>
      <c r="B892" s="100" t="s">
        <v>2581</v>
      </c>
      <c r="C892" s="312" t="s">
        <v>2965</v>
      </c>
      <c r="D892" s="145" t="s">
        <v>2704</v>
      </c>
      <c r="E892" s="374"/>
      <c r="F892" s="361" t="s">
        <v>905</v>
      </c>
      <c r="G892" s="405">
        <v>45352.28</v>
      </c>
      <c r="H892" s="531" t="s">
        <v>3178</v>
      </c>
      <c r="I892" s="458">
        <v>6</v>
      </c>
      <c r="J892" s="772"/>
      <c r="K892" s="773"/>
      <c r="L892" s="566"/>
      <c r="M892" s="200"/>
      <c r="N892" s="200"/>
      <c r="O892" s="200"/>
      <c r="P892" s="200"/>
      <c r="Q892" s="200"/>
      <c r="R892" s="200"/>
      <c r="S892" s="200"/>
    </row>
    <row r="893" spans="1:234" s="140" customFormat="1" ht="11.25" x14ac:dyDescent="0.25">
      <c r="A893" s="312">
        <v>880</v>
      </c>
      <c r="B893" s="504" t="s">
        <v>2581</v>
      </c>
      <c r="C893" s="312" t="s">
        <v>3005</v>
      </c>
      <c r="D893" s="498" t="s">
        <v>3006</v>
      </c>
      <c r="E893" s="497"/>
      <c r="F893" s="499" t="s">
        <v>905</v>
      </c>
      <c r="G893" s="405">
        <v>28872.58</v>
      </c>
      <c r="H893" s="531" t="s">
        <v>3179</v>
      </c>
      <c r="I893" s="458">
        <v>3</v>
      </c>
      <c r="J893" s="772"/>
      <c r="K893" s="773"/>
      <c r="L893" s="566"/>
      <c r="M893" s="200"/>
      <c r="N893" s="200"/>
      <c r="O893" s="200"/>
      <c r="P893" s="200"/>
      <c r="Q893" s="200"/>
      <c r="R893" s="200"/>
      <c r="S893" s="200"/>
      <c r="T893" s="200"/>
    </row>
    <row r="894" spans="1:234" s="140" customFormat="1" ht="22.5" x14ac:dyDescent="0.25">
      <c r="A894" s="312">
        <v>881</v>
      </c>
      <c r="B894" s="504" t="s">
        <v>2581</v>
      </c>
      <c r="C894" s="74" t="s">
        <v>3021</v>
      </c>
      <c r="D894" s="498" t="s">
        <v>3022</v>
      </c>
      <c r="E894" s="497"/>
      <c r="F894" s="499" t="s">
        <v>905</v>
      </c>
      <c r="G894" s="405">
        <v>48522.35</v>
      </c>
      <c r="H894" s="531" t="s">
        <v>3185</v>
      </c>
      <c r="I894" s="357">
        <v>5</v>
      </c>
      <c r="J894" s="772"/>
      <c r="K894" s="773"/>
      <c r="L894" s="566"/>
      <c r="M894" s="200"/>
      <c r="N894" s="200"/>
      <c r="O894" s="200"/>
      <c r="P894" s="200"/>
      <c r="Q894" s="200"/>
      <c r="R894" s="200"/>
      <c r="S894" s="200"/>
    </row>
    <row r="895" spans="1:234" s="140" customFormat="1" ht="33.75" customHeight="1" x14ac:dyDescent="0.25">
      <c r="A895" s="312">
        <v>882</v>
      </c>
      <c r="B895" s="504" t="s">
        <v>2581</v>
      </c>
      <c r="C895" s="312" t="s">
        <v>3017</v>
      </c>
      <c r="D895" s="498" t="s">
        <v>3018</v>
      </c>
      <c r="E895" s="497"/>
      <c r="F895" s="499" t="s">
        <v>905</v>
      </c>
      <c r="G895" s="405">
        <v>29609.77</v>
      </c>
      <c r="H895" s="531" t="s">
        <v>3188</v>
      </c>
      <c r="I895" s="357">
        <v>4</v>
      </c>
      <c r="J895" s="772"/>
      <c r="K895" s="773"/>
      <c r="L895" s="566"/>
      <c r="M895" s="200"/>
      <c r="N895" s="200"/>
      <c r="O895" s="200"/>
      <c r="P895" s="200"/>
      <c r="Q895" s="200"/>
      <c r="R895" s="200"/>
      <c r="S895" s="200"/>
    </row>
    <row r="896" spans="1:234" s="200" customFormat="1" ht="22.5" x14ac:dyDescent="0.2">
      <c r="A896" s="312">
        <v>883</v>
      </c>
      <c r="B896" s="62" t="s">
        <v>2581</v>
      </c>
      <c r="C896" s="74" t="s">
        <v>2893</v>
      </c>
      <c r="D896" s="144" t="s">
        <v>176</v>
      </c>
      <c r="E896" s="223"/>
      <c r="F896" s="116" t="s">
        <v>27</v>
      </c>
      <c r="G896" s="405">
        <v>246159.38</v>
      </c>
      <c r="H896" s="531" t="s">
        <v>3164</v>
      </c>
      <c r="I896" s="357">
        <v>7</v>
      </c>
      <c r="J896" s="772"/>
      <c r="K896" s="773"/>
      <c r="L896" s="566"/>
    </row>
    <row r="897" spans="1:234" s="112" customFormat="1" ht="33.75" x14ac:dyDescent="0.25">
      <c r="A897" s="312">
        <v>884</v>
      </c>
      <c r="B897" s="325" t="s">
        <v>2581</v>
      </c>
      <c r="C897" s="312" t="s">
        <v>2754</v>
      </c>
      <c r="D897" s="326" t="s">
        <v>3165</v>
      </c>
      <c r="E897" s="374"/>
      <c r="F897" s="145" t="s">
        <v>27</v>
      </c>
      <c r="G897" s="405">
        <v>1286070.03</v>
      </c>
      <c r="H897" s="531" t="s">
        <v>3166</v>
      </c>
      <c r="I897" s="357">
        <v>7</v>
      </c>
      <c r="J897" s="772" t="s">
        <v>3269</v>
      </c>
      <c r="K897" s="773"/>
      <c r="L897" s="566"/>
      <c r="M897" s="200"/>
      <c r="P897" s="300"/>
      <c r="Q897" s="200"/>
      <c r="R897" s="200"/>
      <c r="S897" s="200"/>
      <c r="T897" s="200"/>
      <c r="U897" s="200"/>
      <c r="V897" s="200"/>
      <c r="W897" s="200"/>
      <c r="X897" s="200"/>
      <c r="Y897" s="200"/>
      <c r="Z897" s="200"/>
      <c r="AA897" s="200"/>
      <c r="AB897" s="200"/>
      <c r="AC897" s="200"/>
      <c r="AD897" s="200"/>
      <c r="AE897" s="200"/>
      <c r="AF897" s="200"/>
      <c r="AG897" s="200"/>
      <c r="AH897" s="200"/>
      <c r="AI897" s="200"/>
      <c r="AJ897" s="200"/>
      <c r="AK897" s="200"/>
      <c r="AL897" s="200"/>
      <c r="AM897" s="200"/>
      <c r="AN897" s="200"/>
      <c r="AO897" s="200"/>
      <c r="AP897" s="200"/>
      <c r="AQ897" s="200"/>
      <c r="AR897" s="200"/>
      <c r="AS897" s="200"/>
      <c r="AT897" s="200"/>
      <c r="AU897" s="200"/>
      <c r="AV897" s="200"/>
      <c r="AW897" s="200"/>
      <c r="AX897" s="200"/>
      <c r="AY897" s="200"/>
      <c r="AZ897" s="200"/>
      <c r="BA897" s="200"/>
      <c r="BB897" s="200"/>
      <c r="BC897" s="200"/>
      <c r="BD897" s="200"/>
      <c r="BE897" s="200"/>
      <c r="BF897" s="200"/>
      <c r="BG897" s="200"/>
      <c r="BH897" s="200"/>
      <c r="BI897" s="200"/>
      <c r="BJ897" s="200"/>
      <c r="BK897" s="200"/>
      <c r="BL897" s="200"/>
      <c r="BM897" s="200"/>
      <c r="BN897" s="200"/>
      <c r="BO897" s="200"/>
      <c r="BP897" s="200"/>
      <c r="BQ897" s="200"/>
      <c r="BR897" s="200"/>
      <c r="BS897" s="200"/>
      <c r="BT897" s="200"/>
      <c r="BU897" s="200"/>
      <c r="BV897" s="200"/>
      <c r="BW897" s="200"/>
      <c r="BX897" s="200"/>
      <c r="BY897" s="200"/>
      <c r="BZ897" s="200"/>
      <c r="CA897" s="200"/>
      <c r="CB897" s="200"/>
      <c r="CC897" s="200"/>
      <c r="CD897" s="200"/>
      <c r="CE897" s="200"/>
      <c r="CF897" s="200"/>
      <c r="CG897" s="200"/>
      <c r="CH897" s="200"/>
      <c r="CI897" s="200"/>
      <c r="CJ897" s="200"/>
      <c r="CK897" s="200"/>
      <c r="CL897" s="200"/>
      <c r="CM897" s="200"/>
      <c r="CN897" s="200"/>
      <c r="CO897" s="200"/>
      <c r="CP897" s="200"/>
      <c r="CQ897" s="200"/>
      <c r="CR897" s="200"/>
      <c r="CS897" s="200"/>
      <c r="CT897" s="200"/>
      <c r="CU897" s="200"/>
      <c r="CV897" s="200"/>
      <c r="CW897" s="200"/>
      <c r="CX897" s="200"/>
      <c r="CY897" s="200"/>
      <c r="CZ897" s="200"/>
      <c r="DA897" s="200"/>
      <c r="DB897" s="200"/>
      <c r="DC897" s="200"/>
      <c r="DD897" s="200"/>
      <c r="DE897" s="200"/>
      <c r="DF897" s="200"/>
      <c r="DG897" s="200"/>
      <c r="DH897" s="200"/>
      <c r="DI897" s="200"/>
      <c r="DJ897" s="200"/>
      <c r="DK897" s="200"/>
      <c r="DL897" s="200"/>
      <c r="DM897" s="200"/>
      <c r="DN897" s="200"/>
      <c r="DO897" s="200"/>
      <c r="DP897" s="200"/>
      <c r="DQ897" s="200"/>
      <c r="DR897" s="200"/>
      <c r="DS897" s="200"/>
      <c r="DT897" s="200"/>
      <c r="DU897" s="200"/>
      <c r="DV897" s="200"/>
      <c r="DW897" s="200"/>
      <c r="DX897" s="200"/>
      <c r="DY897" s="200"/>
      <c r="DZ897" s="200"/>
      <c r="EA897" s="200"/>
      <c r="EB897" s="200"/>
      <c r="EC897" s="200"/>
      <c r="ED897" s="200"/>
      <c r="EE897" s="200"/>
      <c r="EF897" s="200"/>
      <c r="EG897" s="200"/>
      <c r="EH897" s="200"/>
      <c r="EI897" s="200"/>
      <c r="EJ897" s="200"/>
      <c r="EK897" s="200"/>
      <c r="EL897" s="200"/>
      <c r="EM897" s="200"/>
      <c r="EN897" s="200"/>
      <c r="EO897" s="200"/>
      <c r="EP897" s="200"/>
      <c r="EQ897" s="200"/>
      <c r="ER897" s="200"/>
      <c r="ES897" s="200"/>
      <c r="ET897" s="200"/>
      <c r="EU897" s="200"/>
      <c r="EV897" s="200"/>
      <c r="EW897" s="200"/>
      <c r="EX897" s="200"/>
      <c r="EY897" s="200"/>
      <c r="EZ897" s="200"/>
      <c r="FA897" s="200"/>
      <c r="FB897" s="200"/>
      <c r="FC897" s="200"/>
      <c r="FD897" s="200"/>
      <c r="FE897" s="200"/>
      <c r="FF897" s="200"/>
      <c r="FG897" s="200"/>
      <c r="FH897" s="200"/>
      <c r="FI897" s="200"/>
      <c r="FJ897" s="200"/>
      <c r="FK897" s="200"/>
      <c r="FL897" s="200"/>
      <c r="FM897" s="200"/>
      <c r="FN897" s="200"/>
      <c r="FO897" s="200"/>
      <c r="FP897" s="200"/>
      <c r="FQ897" s="200"/>
      <c r="FR897" s="200"/>
      <c r="FS897" s="200"/>
      <c r="FT897" s="200"/>
      <c r="FU897" s="200"/>
      <c r="FV897" s="200"/>
      <c r="FW897" s="200"/>
      <c r="FX897" s="200"/>
      <c r="FY897" s="200"/>
      <c r="FZ897" s="200"/>
      <c r="GA897" s="200"/>
      <c r="GB897" s="200"/>
      <c r="GC897" s="200"/>
      <c r="GD897" s="200"/>
      <c r="GE897" s="200"/>
      <c r="GF897" s="200"/>
      <c r="GG897" s="200"/>
      <c r="GH897" s="200"/>
      <c r="GI897" s="200"/>
      <c r="GJ897" s="200"/>
      <c r="GK897" s="200"/>
      <c r="GL897" s="200"/>
      <c r="GM897" s="200"/>
      <c r="GN897" s="200"/>
      <c r="GO897" s="200"/>
      <c r="GP897" s="200"/>
      <c r="GQ897" s="200"/>
      <c r="GR897" s="200"/>
      <c r="GS897" s="200"/>
      <c r="GT897" s="200"/>
      <c r="GU897" s="200"/>
      <c r="GV897" s="200"/>
      <c r="GW897" s="200"/>
      <c r="GX897" s="200"/>
      <c r="GY897" s="200"/>
      <c r="GZ897" s="200"/>
      <c r="HA897" s="200"/>
      <c r="HB897" s="200"/>
      <c r="HC897" s="200"/>
      <c r="HD897" s="200"/>
      <c r="HE897" s="200"/>
      <c r="HF897" s="200"/>
      <c r="HG897" s="200"/>
      <c r="HH897" s="200"/>
      <c r="HI897" s="200"/>
      <c r="HJ897" s="200"/>
      <c r="HK897" s="200"/>
      <c r="HL897" s="200"/>
      <c r="HM897" s="200"/>
      <c r="HN897" s="200"/>
      <c r="HO897" s="200"/>
      <c r="HP897" s="200"/>
      <c r="HQ897" s="200"/>
      <c r="HR897" s="200"/>
      <c r="HS897" s="200"/>
      <c r="HT897" s="200"/>
      <c r="HU897" s="200"/>
      <c r="HV897" s="200"/>
      <c r="HW897" s="200"/>
      <c r="HX897" s="200"/>
      <c r="HY897" s="200"/>
      <c r="HZ897" s="200"/>
    </row>
    <row r="898" spans="1:234" s="200" customFormat="1" ht="22.5" x14ac:dyDescent="0.25">
      <c r="A898" s="312">
        <v>885</v>
      </c>
      <c r="B898" s="100" t="s">
        <v>2581</v>
      </c>
      <c r="C898" s="74" t="s">
        <v>2959</v>
      </c>
      <c r="D898" s="145" t="s">
        <v>2960</v>
      </c>
      <c r="E898" s="164"/>
      <c r="F898" s="145" t="s">
        <v>27</v>
      </c>
      <c r="G898" s="299">
        <v>1082933.3700000001</v>
      </c>
      <c r="H898" s="531" t="s">
        <v>3168</v>
      </c>
      <c r="I898" s="357">
        <v>7</v>
      </c>
      <c r="J898" s="772"/>
      <c r="K898" s="773"/>
      <c r="L898" s="566"/>
      <c r="N898" s="112"/>
      <c r="O898" s="112"/>
      <c r="P898" s="300"/>
    </row>
    <row r="899" spans="1:234" s="112" customFormat="1" ht="22.5" x14ac:dyDescent="0.25">
      <c r="A899" s="312">
        <v>886</v>
      </c>
      <c r="B899" s="504" t="s">
        <v>2581</v>
      </c>
      <c r="C899" s="74" t="s">
        <v>3001</v>
      </c>
      <c r="D899" s="145" t="s">
        <v>3002</v>
      </c>
      <c r="E899" s="505"/>
      <c r="F899" s="506" t="s">
        <v>27</v>
      </c>
      <c r="G899" s="299">
        <v>485072.06</v>
      </c>
      <c r="H899" s="531" t="s">
        <v>3173</v>
      </c>
      <c r="I899" s="357">
        <v>6</v>
      </c>
      <c r="J899" s="772" t="s">
        <v>3269</v>
      </c>
      <c r="K899" s="773"/>
      <c r="L899" s="566"/>
      <c r="M899" s="200"/>
      <c r="P899" s="300"/>
      <c r="Q899" s="200"/>
      <c r="R899" s="200"/>
      <c r="S899" s="200"/>
      <c r="T899" s="200"/>
      <c r="U899" s="200"/>
    </row>
    <row r="900" spans="1:234" s="200" customFormat="1" ht="22.5" x14ac:dyDescent="0.25">
      <c r="A900" s="312">
        <v>887</v>
      </c>
      <c r="B900" s="100" t="s">
        <v>2581</v>
      </c>
      <c r="C900" s="74" t="s">
        <v>2974</v>
      </c>
      <c r="D900" s="145" t="s">
        <v>2975</v>
      </c>
      <c r="E900" s="164"/>
      <c r="F900" s="145" t="s">
        <v>27</v>
      </c>
      <c r="G900" s="299">
        <v>181699.51</v>
      </c>
      <c r="H900" s="531" t="s">
        <v>3176</v>
      </c>
      <c r="I900" s="357">
        <v>3</v>
      </c>
      <c r="J900" s="772" t="s">
        <v>3269</v>
      </c>
      <c r="K900" s="773"/>
      <c r="L900" s="566"/>
      <c r="N900" s="112"/>
      <c r="O900" s="112"/>
      <c r="P900" s="300"/>
      <c r="AK900" s="112"/>
      <c r="AL900" s="112"/>
      <c r="AM900" s="112"/>
      <c r="AN900" s="112"/>
      <c r="AO900" s="112"/>
      <c r="AP900" s="112"/>
      <c r="AQ900" s="112"/>
      <c r="AR900" s="112"/>
      <c r="AS900" s="112"/>
      <c r="AT900" s="112"/>
      <c r="AU900" s="112"/>
      <c r="AV900" s="112"/>
      <c r="AW900" s="112"/>
      <c r="AX900" s="112"/>
      <c r="AY900" s="112"/>
      <c r="AZ900" s="112"/>
      <c r="BA900" s="112"/>
      <c r="BB900" s="112"/>
      <c r="BC900" s="112"/>
      <c r="BD900" s="112"/>
      <c r="BE900" s="112"/>
      <c r="BF900" s="112"/>
      <c r="BG900" s="112"/>
      <c r="BH900" s="112"/>
      <c r="BI900" s="112"/>
      <c r="BJ900" s="112"/>
      <c r="BK900" s="112"/>
      <c r="BL900" s="112"/>
      <c r="BM900" s="112"/>
      <c r="BN900" s="112"/>
      <c r="BO900" s="112"/>
      <c r="BP900" s="112"/>
      <c r="BQ900" s="112"/>
      <c r="BR900" s="112"/>
      <c r="BS900" s="112"/>
      <c r="BT900" s="112"/>
      <c r="BU900" s="112"/>
      <c r="BV900" s="112"/>
      <c r="BW900" s="112"/>
      <c r="BX900" s="112"/>
      <c r="BY900" s="112"/>
      <c r="BZ900" s="112"/>
      <c r="CA900" s="112"/>
      <c r="CB900" s="112"/>
      <c r="CC900" s="112"/>
      <c r="CD900" s="112"/>
      <c r="CE900" s="112"/>
      <c r="CF900" s="112"/>
      <c r="CG900" s="112"/>
      <c r="CH900" s="112"/>
      <c r="CI900" s="112"/>
      <c r="CJ900" s="112"/>
      <c r="CK900" s="112"/>
      <c r="CL900" s="112"/>
      <c r="CM900" s="112"/>
      <c r="CN900" s="112"/>
      <c r="CO900" s="112"/>
      <c r="CP900" s="112"/>
      <c r="CQ900" s="112"/>
      <c r="CR900" s="112"/>
      <c r="CS900" s="112"/>
      <c r="CT900" s="112"/>
      <c r="CU900" s="112"/>
      <c r="CV900" s="112"/>
      <c r="CW900" s="112"/>
      <c r="CX900" s="112"/>
      <c r="CY900" s="112"/>
      <c r="CZ900" s="112"/>
      <c r="DA900" s="112"/>
      <c r="DB900" s="112"/>
      <c r="DC900" s="112"/>
      <c r="DD900" s="112"/>
      <c r="DE900" s="112"/>
      <c r="DF900" s="112"/>
      <c r="DG900" s="112"/>
      <c r="DH900" s="112"/>
      <c r="DI900" s="112"/>
      <c r="DJ900" s="112"/>
      <c r="DK900" s="112"/>
      <c r="DL900" s="112"/>
      <c r="DM900" s="112"/>
      <c r="DN900" s="112"/>
      <c r="DO900" s="112"/>
      <c r="DP900" s="112"/>
      <c r="DQ900" s="112"/>
      <c r="DR900" s="112"/>
      <c r="DS900" s="112"/>
      <c r="DT900" s="112"/>
      <c r="DU900" s="112"/>
      <c r="DV900" s="112"/>
      <c r="DW900" s="112"/>
      <c r="DX900" s="112"/>
      <c r="DY900" s="112"/>
      <c r="DZ900" s="112"/>
      <c r="EA900" s="112"/>
      <c r="EB900" s="112"/>
      <c r="EC900" s="112"/>
      <c r="ED900" s="112"/>
      <c r="EE900" s="112"/>
      <c r="EF900" s="112"/>
      <c r="EG900" s="112"/>
      <c r="EH900" s="112"/>
      <c r="EI900" s="112"/>
      <c r="EJ900" s="112"/>
      <c r="EK900" s="112"/>
      <c r="EL900" s="112"/>
      <c r="EM900" s="112"/>
      <c r="EN900" s="112"/>
      <c r="EO900" s="112"/>
      <c r="EP900" s="112"/>
      <c r="EQ900" s="112"/>
      <c r="ER900" s="112"/>
      <c r="ES900" s="112"/>
      <c r="ET900" s="112"/>
      <c r="EU900" s="112"/>
      <c r="EV900" s="112"/>
      <c r="EW900" s="112"/>
      <c r="EX900" s="112"/>
      <c r="EY900" s="112"/>
      <c r="EZ900" s="112"/>
      <c r="FA900" s="112"/>
      <c r="FB900" s="112"/>
      <c r="FC900" s="112"/>
      <c r="FD900" s="112"/>
      <c r="FE900" s="112"/>
      <c r="FF900" s="112"/>
      <c r="FG900" s="112"/>
      <c r="FH900" s="112"/>
      <c r="FI900" s="112"/>
      <c r="FJ900" s="112"/>
      <c r="FK900" s="112"/>
      <c r="FL900" s="112"/>
      <c r="FM900" s="112"/>
      <c r="FN900" s="112"/>
      <c r="FO900" s="112"/>
      <c r="FP900" s="112"/>
      <c r="FQ900" s="112"/>
      <c r="FR900" s="112"/>
      <c r="FS900" s="112"/>
      <c r="FT900" s="112"/>
      <c r="FU900" s="112"/>
      <c r="FV900" s="112"/>
      <c r="FW900" s="112"/>
      <c r="FX900" s="112"/>
      <c r="FY900" s="112"/>
      <c r="FZ900" s="112"/>
      <c r="GA900" s="112"/>
      <c r="GB900" s="112"/>
      <c r="GC900" s="112"/>
      <c r="GD900" s="112"/>
      <c r="GE900" s="112"/>
      <c r="GF900" s="112"/>
      <c r="GG900" s="112"/>
      <c r="GH900" s="112"/>
      <c r="GI900" s="112"/>
      <c r="GJ900" s="112"/>
      <c r="GK900" s="112"/>
      <c r="GL900" s="112"/>
      <c r="GM900" s="112"/>
      <c r="GN900" s="112"/>
      <c r="GO900" s="112"/>
      <c r="GP900" s="112"/>
      <c r="GQ900" s="112"/>
      <c r="GR900" s="112"/>
      <c r="GS900" s="112"/>
      <c r="GT900" s="112"/>
      <c r="GU900" s="112"/>
      <c r="GV900" s="112"/>
      <c r="GW900" s="112"/>
      <c r="GX900" s="112"/>
      <c r="GY900" s="112"/>
      <c r="GZ900" s="112"/>
      <c r="HA900" s="112"/>
      <c r="HB900" s="112"/>
      <c r="HC900" s="112"/>
      <c r="HD900" s="112"/>
      <c r="HE900" s="112"/>
      <c r="HF900" s="112"/>
      <c r="HG900" s="112"/>
      <c r="HH900" s="112"/>
      <c r="HI900" s="112"/>
      <c r="HJ900" s="112"/>
      <c r="HK900" s="112"/>
      <c r="HL900" s="112"/>
      <c r="HM900" s="112"/>
      <c r="HN900" s="112"/>
      <c r="HO900" s="112"/>
      <c r="HP900" s="112"/>
      <c r="HQ900" s="112"/>
      <c r="HR900" s="112"/>
      <c r="HS900" s="112"/>
      <c r="HT900" s="112"/>
      <c r="HU900" s="112"/>
      <c r="HV900" s="112"/>
      <c r="HW900" s="112"/>
      <c r="HX900" s="112"/>
      <c r="HY900" s="112"/>
      <c r="HZ900" s="112"/>
    </row>
    <row r="901" spans="1:234" s="112" customFormat="1" ht="22.5" x14ac:dyDescent="0.25">
      <c r="A901" s="312">
        <v>888</v>
      </c>
      <c r="B901" s="132" t="s">
        <v>2581</v>
      </c>
      <c r="C901" s="74" t="s">
        <v>2992</v>
      </c>
      <c r="D901" s="116" t="s">
        <v>2993</v>
      </c>
      <c r="E901" s="223"/>
      <c r="F901" s="116" t="s">
        <v>27</v>
      </c>
      <c r="G901" s="150">
        <v>205677.23</v>
      </c>
      <c r="H901" s="531" t="s">
        <v>3177</v>
      </c>
      <c r="I901" s="357">
        <v>3</v>
      </c>
      <c r="J901" s="772" t="s">
        <v>3201</v>
      </c>
      <c r="K901" s="773"/>
      <c r="L901" s="566"/>
      <c r="M901" s="200"/>
      <c r="P901" s="300"/>
      <c r="Q901" s="200"/>
      <c r="R901" s="200"/>
      <c r="S901" s="200"/>
    </row>
    <row r="902" spans="1:234" s="140" customFormat="1" x14ac:dyDescent="0.25">
      <c r="A902" s="312">
        <v>889</v>
      </c>
      <c r="B902" s="100" t="s">
        <v>2581</v>
      </c>
      <c r="C902" s="74" t="s">
        <v>2982</v>
      </c>
      <c r="D902" s="326" t="s">
        <v>2983</v>
      </c>
      <c r="E902" s="374"/>
      <c r="F902" s="361" t="s">
        <v>27</v>
      </c>
      <c r="G902" s="405">
        <v>304208.32</v>
      </c>
      <c r="H902" s="531" t="s">
        <v>3180</v>
      </c>
      <c r="I902" s="357">
        <v>3</v>
      </c>
      <c r="J902" s="772" t="s">
        <v>3201</v>
      </c>
      <c r="K902" s="773"/>
      <c r="L902" s="566"/>
      <c r="M902" s="200"/>
      <c r="N902" s="112"/>
      <c r="O902" s="112"/>
      <c r="P902" s="300"/>
      <c r="Q902" s="200"/>
      <c r="R902" s="200"/>
      <c r="S902" s="200"/>
      <c r="T902" s="200"/>
      <c r="U902" s="200"/>
      <c r="V902" s="112"/>
      <c r="W902" s="112"/>
      <c r="X902" s="112"/>
      <c r="Y902" s="200"/>
      <c r="Z902" s="200"/>
      <c r="AA902" s="200"/>
      <c r="AB902" s="200"/>
      <c r="AC902" s="200"/>
      <c r="AD902" s="200"/>
      <c r="AE902" s="200"/>
      <c r="AF902" s="200"/>
      <c r="AG902" s="200"/>
      <c r="AH902" s="200"/>
      <c r="AI902" s="200"/>
      <c r="AJ902" s="200"/>
      <c r="AK902" s="200"/>
      <c r="AL902" s="200"/>
      <c r="AM902" s="200"/>
      <c r="AN902" s="200"/>
      <c r="AO902" s="200"/>
      <c r="AP902" s="200"/>
      <c r="AQ902" s="200"/>
      <c r="AR902" s="200"/>
      <c r="AS902" s="200"/>
      <c r="AT902" s="200"/>
      <c r="AU902" s="200"/>
      <c r="AV902" s="200"/>
      <c r="AW902" s="200"/>
      <c r="AX902" s="200"/>
      <c r="AY902" s="200"/>
      <c r="AZ902" s="200"/>
      <c r="BA902" s="200"/>
      <c r="BB902" s="200"/>
      <c r="BC902" s="200"/>
      <c r="BD902" s="200"/>
      <c r="BE902" s="200"/>
      <c r="BF902" s="200"/>
      <c r="BG902" s="200"/>
      <c r="BH902" s="200"/>
      <c r="BI902" s="200"/>
      <c r="BJ902" s="200"/>
      <c r="BK902" s="200"/>
      <c r="BL902" s="200"/>
      <c r="BM902" s="200"/>
      <c r="BN902" s="200"/>
      <c r="BO902" s="200"/>
      <c r="BP902" s="200"/>
      <c r="BQ902" s="200"/>
      <c r="BR902" s="200"/>
      <c r="BS902" s="200"/>
      <c r="BT902" s="200"/>
      <c r="BU902" s="200"/>
      <c r="BV902" s="200"/>
      <c r="BW902" s="200"/>
      <c r="BX902" s="200"/>
      <c r="BY902" s="200"/>
      <c r="BZ902" s="200"/>
      <c r="CA902" s="200"/>
      <c r="CB902" s="200"/>
      <c r="CC902" s="200"/>
      <c r="CD902" s="200"/>
      <c r="CE902" s="200"/>
      <c r="CF902" s="200"/>
      <c r="CG902" s="200"/>
      <c r="CH902" s="200"/>
      <c r="CI902" s="200"/>
      <c r="CJ902" s="200"/>
      <c r="CK902" s="200"/>
      <c r="CL902" s="200"/>
      <c r="CM902" s="200"/>
      <c r="CN902" s="200"/>
      <c r="CO902" s="200"/>
      <c r="CP902" s="200"/>
      <c r="CQ902" s="200"/>
      <c r="CR902" s="200"/>
      <c r="CS902" s="200"/>
      <c r="CT902" s="200"/>
      <c r="CU902" s="200"/>
      <c r="CV902" s="200"/>
      <c r="CW902" s="200"/>
      <c r="CX902" s="200"/>
      <c r="CY902" s="200"/>
      <c r="CZ902" s="200"/>
      <c r="DA902" s="200"/>
      <c r="DB902" s="200"/>
      <c r="DC902" s="200"/>
      <c r="DD902" s="200"/>
      <c r="DE902" s="200"/>
      <c r="DF902" s="200"/>
      <c r="DG902" s="200"/>
      <c r="DH902" s="200"/>
      <c r="DI902" s="200"/>
      <c r="DJ902" s="200"/>
      <c r="DK902" s="200"/>
      <c r="DL902" s="200"/>
      <c r="DM902" s="200"/>
      <c r="DN902" s="200"/>
      <c r="DO902" s="200"/>
      <c r="DP902" s="200"/>
      <c r="DQ902" s="200"/>
      <c r="DR902" s="200"/>
      <c r="DS902" s="200"/>
      <c r="DT902" s="200"/>
      <c r="DU902" s="200"/>
      <c r="DV902" s="200"/>
      <c r="DW902" s="200"/>
      <c r="DX902" s="200"/>
      <c r="DY902" s="200"/>
      <c r="DZ902" s="200"/>
      <c r="EA902" s="200"/>
      <c r="EB902" s="200"/>
      <c r="EC902" s="200"/>
      <c r="ED902" s="200"/>
      <c r="EE902" s="200"/>
      <c r="EF902" s="200"/>
      <c r="EG902" s="200"/>
      <c r="EH902" s="200"/>
      <c r="EI902" s="200"/>
      <c r="EJ902" s="200"/>
      <c r="EK902" s="200"/>
      <c r="EL902" s="200"/>
      <c r="EM902" s="200"/>
      <c r="EN902" s="200"/>
      <c r="EO902" s="200"/>
      <c r="EP902" s="200"/>
      <c r="EQ902" s="200"/>
      <c r="ER902" s="200"/>
      <c r="ES902" s="200"/>
      <c r="ET902" s="200"/>
      <c r="EU902" s="200"/>
      <c r="EV902" s="200"/>
      <c r="EW902" s="200"/>
      <c r="EX902" s="200"/>
      <c r="EY902" s="200"/>
      <c r="EZ902" s="200"/>
      <c r="FA902" s="200"/>
      <c r="FB902" s="200"/>
      <c r="FC902" s="200"/>
      <c r="FD902" s="200"/>
      <c r="FE902" s="200"/>
      <c r="FF902" s="200"/>
      <c r="FG902" s="200"/>
      <c r="FH902" s="200"/>
      <c r="FI902" s="200"/>
      <c r="FJ902" s="200"/>
      <c r="FK902" s="200"/>
      <c r="FL902" s="200"/>
      <c r="FM902" s="200"/>
      <c r="FN902" s="200"/>
      <c r="FO902" s="200"/>
      <c r="FP902" s="200"/>
      <c r="FQ902" s="200"/>
      <c r="FR902" s="200"/>
      <c r="FS902" s="200"/>
      <c r="FT902" s="200"/>
      <c r="FU902" s="200"/>
      <c r="FV902" s="200"/>
      <c r="FW902" s="200"/>
      <c r="FX902" s="200"/>
      <c r="FY902" s="200"/>
      <c r="FZ902" s="200"/>
      <c r="GA902" s="200"/>
      <c r="GB902" s="200"/>
      <c r="GC902" s="200"/>
      <c r="GD902" s="200"/>
      <c r="GE902" s="200"/>
      <c r="GF902" s="200"/>
      <c r="GG902" s="200"/>
      <c r="GH902" s="200"/>
      <c r="GI902" s="200"/>
      <c r="GJ902" s="200"/>
      <c r="GK902" s="200"/>
      <c r="GL902" s="200"/>
      <c r="GM902" s="200"/>
      <c r="GN902" s="200"/>
      <c r="GO902" s="200"/>
      <c r="GP902" s="200"/>
      <c r="GQ902" s="200"/>
      <c r="GR902" s="200"/>
      <c r="GS902" s="200"/>
      <c r="GT902" s="200"/>
      <c r="GU902" s="200"/>
      <c r="GV902" s="200"/>
      <c r="GW902" s="200"/>
      <c r="GX902" s="200"/>
      <c r="GY902" s="200"/>
      <c r="GZ902" s="200"/>
      <c r="HA902" s="200"/>
      <c r="HB902" s="200"/>
      <c r="HC902" s="200"/>
      <c r="HD902" s="200"/>
      <c r="HE902" s="200"/>
      <c r="HF902" s="200"/>
      <c r="HG902" s="200"/>
      <c r="HH902" s="200"/>
      <c r="HI902" s="200"/>
      <c r="HJ902" s="200"/>
      <c r="HK902" s="200"/>
      <c r="HL902" s="200"/>
      <c r="HM902" s="200"/>
      <c r="HN902" s="200"/>
      <c r="HO902" s="200"/>
      <c r="HP902" s="200"/>
      <c r="HQ902" s="200"/>
      <c r="HR902" s="200"/>
      <c r="HS902" s="200"/>
      <c r="HT902" s="200"/>
      <c r="HU902" s="200"/>
      <c r="HV902" s="200"/>
      <c r="HW902" s="200"/>
      <c r="HX902" s="200"/>
      <c r="HY902" s="200"/>
      <c r="HZ902" s="200"/>
    </row>
    <row r="903" spans="1:234" s="200" customFormat="1" x14ac:dyDescent="0.25">
      <c r="A903" s="312">
        <v>890</v>
      </c>
      <c r="B903" s="100" t="s">
        <v>2581</v>
      </c>
      <c r="C903" s="74" t="s">
        <v>2711</v>
      </c>
      <c r="D903" s="272" t="s">
        <v>2712</v>
      </c>
      <c r="E903" s="164"/>
      <c r="F903" s="145" t="s">
        <v>27</v>
      </c>
      <c r="G903" s="299">
        <v>149331.73000000001</v>
      </c>
      <c r="H903" s="531" t="s">
        <v>3181</v>
      </c>
      <c r="I903" s="357">
        <v>2</v>
      </c>
      <c r="J903" s="772" t="s">
        <v>3201</v>
      </c>
      <c r="K903" s="773"/>
      <c r="L903" s="566"/>
      <c r="N903" s="112"/>
      <c r="O903" s="112"/>
      <c r="P903" s="300"/>
    </row>
    <row r="904" spans="1:234" s="140" customFormat="1" ht="22.5" x14ac:dyDescent="0.25">
      <c r="A904" s="312">
        <v>891</v>
      </c>
      <c r="B904" s="504" t="s">
        <v>2581</v>
      </c>
      <c r="C904" s="74" t="s">
        <v>3010</v>
      </c>
      <c r="D904" s="326" t="s">
        <v>3009</v>
      </c>
      <c r="E904" s="497"/>
      <c r="F904" s="499" t="s">
        <v>27</v>
      </c>
      <c r="G904" s="299">
        <v>316569.07999999996</v>
      </c>
      <c r="H904" s="531" t="s">
        <v>3182</v>
      </c>
      <c r="I904" s="357">
        <v>6</v>
      </c>
      <c r="J904" s="772" t="s">
        <v>3201</v>
      </c>
      <c r="K904" s="773"/>
      <c r="L904" s="566"/>
      <c r="M904" s="200"/>
      <c r="N904" s="112"/>
      <c r="O904" s="112"/>
      <c r="P904" s="300"/>
      <c r="Q904" s="200"/>
      <c r="R904" s="200"/>
      <c r="S904" s="200"/>
    </row>
    <row r="905" spans="1:234" s="112" customFormat="1" ht="22.5" x14ac:dyDescent="0.25">
      <c r="A905" s="312">
        <v>892</v>
      </c>
      <c r="B905" s="504" t="s">
        <v>2581</v>
      </c>
      <c r="C905" s="74" t="s">
        <v>3015</v>
      </c>
      <c r="D905" s="145" t="s">
        <v>3016</v>
      </c>
      <c r="E905" s="505"/>
      <c r="F905" s="506" t="s">
        <v>27</v>
      </c>
      <c r="G905" s="299">
        <v>213889.07</v>
      </c>
      <c r="H905" s="531" t="s">
        <v>3183</v>
      </c>
      <c r="I905" s="357">
        <v>6</v>
      </c>
      <c r="J905" s="772" t="s">
        <v>3201</v>
      </c>
      <c r="K905" s="773"/>
      <c r="L905" s="566"/>
      <c r="M905" s="200"/>
      <c r="P905" s="300"/>
      <c r="Q905" s="200"/>
      <c r="R905" s="200"/>
      <c r="S905" s="200"/>
      <c r="T905" s="200"/>
      <c r="U905" s="200"/>
      <c r="V905" s="200"/>
      <c r="W905" s="200"/>
      <c r="X905" s="200"/>
      <c r="Y905" s="200"/>
      <c r="Z905" s="200"/>
      <c r="AA905" s="200"/>
      <c r="AB905" s="200"/>
      <c r="AC905" s="200"/>
      <c r="AD905" s="200"/>
      <c r="AE905" s="200"/>
      <c r="AF905" s="200"/>
      <c r="AI905" s="200"/>
      <c r="AJ905" s="200"/>
      <c r="AK905" s="200"/>
      <c r="AL905" s="200"/>
      <c r="AM905" s="200"/>
      <c r="AN905" s="200"/>
      <c r="AO905" s="200"/>
      <c r="AP905" s="200"/>
      <c r="AQ905" s="200"/>
      <c r="AR905" s="200"/>
      <c r="AS905" s="200"/>
      <c r="AT905" s="200"/>
      <c r="AU905" s="200"/>
      <c r="AV905" s="200"/>
      <c r="AW905" s="200"/>
      <c r="AX905" s="200"/>
      <c r="AY905" s="200"/>
      <c r="AZ905" s="200"/>
      <c r="BA905" s="200"/>
      <c r="BB905" s="200"/>
      <c r="BC905" s="200"/>
      <c r="BD905" s="200"/>
      <c r="BE905" s="200"/>
      <c r="BF905" s="200"/>
      <c r="BG905" s="200"/>
      <c r="BH905" s="200"/>
      <c r="BI905" s="200"/>
      <c r="BJ905" s="200"/>
      <c r="BK905" s="200"/>
      <c r="BL905" s="200"/>
      <c r="BM905" s="200"/>
      <c r="BN905" s="200"/>
      <c r="BO905" s="200"/>
      <c r="BP905" s="200"/>
      <c r="BQ905" s="200"/>
      <c r="BR905" s="200"/>
      <c r="BS905" s="200"/>
      <c r="BT905" s="200"/>
      <c r="BU905" s="200"/>
      <c r="BV905" s="200"/>
      <c r="BW905" s="200"/>
      <c r="BX905" s="200"/>
      <c r="BY905" s="200"/>
      <c r="BZ905" s="200"/>
      <c r="CA905" s="200"/>
      <c r="CB905" s="200"/>
      <c r="CC905" s="200"/>
      <c r="CD905" s="200"/>
      <c r="CE905" s="200"/>
      <c r="CF905" s="200"/>
      <c r="CG905" s="200"/>
      <c r="CH905" s="200"/>
      <c r="CI905" s="200"/>
      <c r="CJ905" s="200"/>
      <c r="CK905" s="200"/>
      <c r="CL905" s="200"/>
      <c r="CM905" s="200"/>
      <c r="CN905" s="200"/>
      <c r="CO905" s="200"/>
      <c r="CP905" s="200"/>
      <c r="CQ905" s="200"/>
      <c r="CR905" s="200"/>
      <c r="CS905" s="200"/>
      <c r="CT905" s="200"/>
      <c r="CU905" s="200"/>
      <c r="CV905" s="200"/>
      <c r="CW905" s="200"/>
      <c r="CX905" s="200"/>
      <c r="CY905" s="200"/>
      <c r="CZ905" s="200"/>
      <c r="DA905" s="200"/>
      <c r="DB905" s="200"/>
      <c r="DC905" s="200"/>
      <c r="DD905" s="200"/>
      <c r="DE905" s="200"/>
      <c r="DF905" s="200"/>
      <c r="DG905" s="200"/>
      <c r="DH905" s="200"/>
      <c r="DI905" s="200"/>
      <c r="DJ905" s="200"/>
      <c r="DK905" s="200"/>
      <c r="DL905" s="200"/>
      <c r="DM905" s="200"/>
      <c r="DN905" s="200"/>
      <c r="DO905" s="200"/>
      <c r="DP905" s="200"/>
      <c r="DQ905" s="200"/>
      <c r="DR905" s="200"/>
      <c r="DS905" s="200"/>
      <c r="DT905" s="200"/>
      <c r="DU905" s="200"/>
      <c r="DV905" s="200"/>
      <c r="DW905" s="200"/>
      <c r="DX905" s="200"/>
      <c r="DY905" s="200"/>
      <c r="DZ905" s="200"/>
      <c r="EA905" s="200"/>
      <c r="EB905" s="200"/>
      <c r="EC905" s="200"/>
      <c r="ED905" s="200"/>
      <c r="EE905" s="200"/>
      <c r="EF905" s="200"/>
      <c r="EG905" s="200"/>
      <c r="EH905" s="200"/>
      <c r="EI905" s="200"/>
      <c r="EJ905" s="200"/>
      <c r="EK905" s="200"/>
      <c r="EL905" s="200"/>
      <c r="EM905" s="200"/>
      <c r="EN905" s="200"/>
      <c r="EO905" s="200"/>
      <c r="EP905" s="200"/>
      <c r="EQ905" s="200"/>
      <c r="ER905" s="200"/>
      <c r="ES905" s="200"/>
      <c r="ET905" s="200"/>
      <c r="EU905" s="200"/>
      <c r="EV905" s="200"/>
      <c r="EW905" s="200"/>
      <c r="EX905" s="200"/>
      <c r="EY905" s="200"/>
      <c r="EZ905" s="200"/>
      <c r="FA905" s="200"/>
      <c r="FB905" s="200"/>
      <c r="FC905" s="200"/>
      <c r="FD905" s="200"/>
      <c r="FE905" s="200"/>
      <c r="FF905" s="200"/>
      <c r="FG905" s="200"/>
      <c r="FH905" s="200"/>
      <c r="FI905" s="200"/>
      <c r="FJ905" s="200"/>
      <c r="FK905" s="200"/>
      <c r="FL905" s="200"/>
      <c r="FM905" s="200"/>
      <c r="FN905" s="200"/>
      <c r="FO905" s="200"/>
      <c r="FP905" s="200"/>
      <c r="FQ905" s="200"/>
      <c r="FR905" s="200"/>
      <c r="FS905" s="200"/>
      <c r="FT905" s="200"/>
      <c r="FU905" s="200"/>
      <c r="FV905" s="200"/>
      <c r="FW905" s="200"/>
      <c r="FX905" s="200"/>
      <c r="FY905" s="200"/>
      <c r="FZ905" s="200"/>
      <c r="GA905" s="200"/>
      <c r="GB905" s="200"/>
      <c r="GC905" s="200"/>
      <c r="GD905" s="200"/>
      <c r="GE905" s="200"/>
      <c r="GF905" s="200"/>
      <c r="GG905" s="200"/>
      <c r="GH905" s="200"/>
      <c r="GI905" s="200"/>
      <c r="GJ905" s="200"/>
      <c r="GK905" s="200"/>
      <c r="GL905" s="200"/>
      <c r="GM905" s="200"/>
      <c r="GN905" s="200"/>
      <c r="GO905" s="200"/>
      <c r="GP905" s="200"/>
      <c r="GQ905" s="200"/>
      <c r="GR905" s="200"/>
      <c r="GS905" s="200"/>
      <c r="GT905" s="200"/>
      <c r="GU905" s="200"/>
      <c r="GV905" s="200"/>
      <c r="GW905" s="200"/>
      <c r="GX905" s="200"/>
      <c r="GY905" s="200"/>
      <c r="GZ905" s="200"/>
      <c r="HA905" s="200"/>
      <c r="HB905" s="200"/>
      <c r="HC905" s="200"/>
      <c r="HD905" s="200"/>
      <c r="HE905" s="200"/>
      <c r="HF905" s="200"/>
      <c r="HG905" s="200"/>
      <c r="HH905" s="200"/>
      <c r="HI905" s="200"/>
      <c r="HJ905" s="200"/>
      <c r="HK905" s="200"/>
      <c r="HL905" s="200"/>
      <c r="HM905" s="200"/>
      <c r="HN905" s="200"/>
      <c r="HO905" s="200"/>
      <c r="HP905" s="200"/>
      <c r="HQ905" s="200"/>
      <c r="HR905" s="200"/>
      <c r="HS905" s="200"/>
      <c r="HT905" s="200"/>
      <c r="HU905" s="200"/>
      <c r="HV905" s="200"/>
      <c r="HW905" s="200"/>
      <c r="HX905" s="200"/>
      <c r="HY905" s="200"/>
      <c r="HZ905" s="200"/>
    </row>
    <row r="906" spans="1:234" ht="22.5" x14ac:dyDescent="0.25">
      <c r="A906" s="312">
        <v>893</v>
      </c>
      <c r="B906" s="100"/>
      <c r="C906" s="74" t="s">
        <v>2752</v>
      </c>
      <c r="D906" s="272" t="s">
        <v>2751</v>
      </c>
      <c r="E906" s="164"/>
      <c r="F906" s="145" t="s">
        <v>27</v>
      </c>
      <c r="G906" s="150">
        <f>140550+322402.79</f>
        <v>462952.79</v>
      </c>
      <c r="H906" s="531" t="s">
        <v>3184</v>
      </c>
      <c r="I906" s="357">
        <v>7</v>
      </c>
      <c r="J906" s="772"/>
      <c r="K906" s="773"/>
      <c r="L906" s="566"/>
      <c r="M906" s="200"/>
      <c r="P906" s="200"/>
      <c r="Q906" s="200"/>
      <c r="R906" s="200"/>
      <c r="S906" s="200"/>
      <c r="T906" s="200"/>
    </row>
    <row r="907" spans="1:234" s="112" customFormat="1" x14ac:dyDescent="0.25">
      <c r="A907" s="312">
        <v>894</v>
      </c>
      <c r="B907" s="100" t="s">
        <v>2581</v>
      </c>
      <c r="C907" s="74" t="s">
        <v>2658</v>
      </c>
      <c r="D907" s="145" t="s">
        <v>2657</v>
      </c>
      <c r="E907" s="164"/>
      <c r="F907" s="145" t="s">
        <v>27</v>
      </c>
      <c r="G907" s="299">
        <v>472749.89</v>
      </c>
      <c r="H907" s="531" t="s">
        <v>3186</v>
      </c>
      <c r="I907" s="357">
        <v>4</v>
      </c>
      <c r="J907" s="772" t="s">
        <v>3201</v>
      </c>
      <c r="K907" s="773"/>
      <c r="L907" s="566"/>
      <c r="M907" s="200"/>
      <c r="P907" s="300"/>
      <c r="Q907" s="200"/>
      <c r="R907" s="200"/>
      <c r="S907" s="200"/>
      <c r="T907" s="200"/>
      <c r="W907" s="200"/>
      <c r="X907" s="200"/>
      <c r="Y907" s="200"/>
      <c r="Z907" s="200"/>
      <c r="AA907" s="200"/>
      <c r="AB907" s="200"/>
      <c r="AC907" s="200"/>
      <c r="AD907" s="200"/>
      <c r="AE907" s="200"/>
      <c r="AF907" s="200"/>
      <c r="AG907" s="200"/>
      <c r="AH907" s="200"/>
      <c r="AI907" s="200"/>
      <c r="AJ907" s="200"/>
      <c r="AK907" s="200"/>
      <c r="AL907" s="200"/>
      <c r="AM907" s="200"/>
      <c r="AN907" s="200"/>
      <c r="AO907" s="200"/>
      <c r="AP907" s="200"/>
      <c r="AQ907" s="200"/>
      <c r="AR907" s="200"/>
      <c r="AS907" s="200"/>
      <c r="AT907" s="200"/>
      <c r="AU907" s="200"/>
      <c r="AV907" s="200"/>
      <c r="AW907" s="200"/>
      <c r="AX907" s="200"/>
      <c r="AY907" s="200"/>
      <c r="AZ907" s="200"/>
      <c r="BA907" s="200"/>
      <c r="BB907" s="200"/>
      <c r="BC907" s="200"/>
      <c r="BD907" s="200"/>
      <c r="BE907" s="200"/>
      <c r="BF907" s="200"/>
      <c r="BG907" s="200"/>
      <c r="BH907" s="200"/>
      <c r="BI907" s="200"/>
      <c r="BJ907" s="200"/>
      <c r="BK907" s="200"/>
      <c r="BL907" s="200"/>
      <c r="BM907" s="200"/>
      <c r="BN907" s="200"/>
      <c r="BO907" s="200"/>
      <c r="BP907" s="200"/>
      <c r="BQ907" s="200"/>
      <c r="BR907" s="200"/>
      <c r="BS907" s="200"/>
      <c r="BT907" s="200"/>
      <c r="BU907" s="200"/>
      <c r="BV907" s="200"/>
      <c r="BW907" s="200"/>
      <c r="BX907" s="200"/>
      <c r="BY907" s="200"/>
      <c r="BZ907" s="200"/>
      <c r="CA907" s="200"/>
      <c r="CB907" s="200"/>
      <c r="CC907" s="200"/>
      <c r="CD907" s="200"/>
      <c r="CE907" s="200"/>
      <c r="CF907" s="200"/>
      <c r="CG907" s="200"/>
      <c r="CH907" s="200"/>
      <c r="CI907" s="200"/>
      <c r="CJ907" s="200"/>
      <c r="CK907" s="200"/>
      <c r="CL907" s="200"/>
      <c r="CM907" s="200"/>
      <c r="CN907" s="200"/>
      <c r="CO907" s="200"/>
      <c r="CP907" s="200"/>
      <c r="CQ907" s="200"/>
      <c r="CR907" s="200"/>
      <c r="CS907" s="200"/>
      <c r="CT907" s="200"/>
      <c r="CU907" s="200"/>
      <c r="CV907" s="200"/>
      <c r="CW907" s="200"/>
      <c r="CX907" s="200"/>
      <c r="CY907" s="200"/>
      <c r="CZ907" s="200"/>
      <c r="DA907" s="200"/>
      <c r="DB907" s="200"/>
      <c r="DC907" s="200"/>
      <c r="DD907" s="200"/>
      <c r="DE907" s="200"/>
      <c r="DF907" s="200"/>
      <c r="DG907" s="200"/>
      <c r="DH907" s="200"/>
      <c r="DI907" s="200"/>
      <c r="DJ907" s="200"/>
      <c r="DK907" s="200"/>
      <c r="DL907" s="200"/>
      <c r="DM907" s="200"/>
      <c r="DN907" s="200"/>
      <c r="DO907" s="200"/>
      <c r="DP907" s="200"/>
      <c r="DQ907" s="200"/>
      <c r="DR907" s="200"/>
      <c r="DS907" s="200"/>
      <c r="DT907" s="200"/>
      <c r="DU907" s="200"/>
      <c r="DV907" s="200"/>
      <c r="DW907" s="200"/>
      <c r="DX907" s="200"/>
      <c r="DY907" s="200"/>
      <c r="DZ907" s="200"/>
      <c r="EA907" s="200"/>
      <c r="EB907" s="200"/>
      <c r="EC907" s="200"/>
      <c r="ED907" s="200"/>
      <c r="EE907" s="200"/>
      <c r="EF907" s="200"/>
      <c r="EG907" s="200"/>
      <c r="EH907" s="200"/>
      <c r="EI907" s="200"/>
      <c r="EJ907" s="200"/>
      <c r="EK907" s="200"/>
      <c r="EL907" s="200"/>
      <c r="EM907" s="200"/>
      <c r="EN907" s="200"/>
      <c r="EO907" s="200"/>
      <c r="EP907" s="200"/>
      <c r="EQ907" s="200"/>
      <c r="ER907" s="200"/>
      <c r="ES907" s="200"/>
      <c r="ET907" s="200"/>
      <c r="EU907" s="200"/>
      <c r="EV907" s="200"/>
      <c r="EW907" s="200"/>
      <c r="EX907" s="200"/>
      <c r="EY907" s="200"/>
      <c r="EZ907" s="200"/>
      <c r="FA907" s="200"/>
      <c r="FB907" s="200"/>
      <c r="FC907" s="200"/>
      <c r="FD907" s="200"/>
      <c r="FE907" s="200"/>
      <c r="FF907" s="200"/>
      <c r="FG907" s="200"/>
      <c r="FH907" s="200"/>
      <c r="FI907" s="200"/>
      <c r="FJ907" s="200"/>
      <c r="FK907" s="200"/>
      <c r="FL907" s="200"/>
      <c r="FM907" s="200"/>
      <c r="FN907" s="200"/>
      <c r="FO907" s="200"/>
      <c r="FP907" s="200"/>
      <c r="FQ907" s="200"/>
      <c r="FR907" s="200"/>
      <c r="FS907" s="200"/>
      <c r="FT907" s="200"/>
      <c r="FU907" s="200"/>
      <c r="FV907" s="200"/>
      <c r="FW907" s="200"/>
      <c r="FX907" s="200"/>
      <c r="FY907" s="200"/>
      <c r="FZ907" s="200"/>
      <c r="GA907" s="200"/>
      <c r="GB907" s="200"/>
      <c r="GC907" s="200"/>
      <c r="GD907" s="200"/>
      <c r="GE907" s="200"/>
      <c r="GF907" s="200"/>
      <c r="GG907" s="200"/>
      <c r="GH907" s="200"/>
      <c r="GI907" s="200"/>
      <c r="GJ907" s="200"/>
      <c r="GK907" s="200"/>
      <c r="GL907" s="200"/>
      <c r="GM907" s="200"/>
      <c r="GN907" s="200"/>
      <c r="GO907" s="200"/>
      <c r="GP907" s="200"/>
      <c r="GQ907" s="200"/>
      <c r="GR907" s="200"/>
      <c r="GS907" s="200"/>
      <c r="GT907" s="200"/>
      <c r="GU907" s="200"/>
      <c r="GV907" s="200"/>
      <c r="GW907" s="200"/>
      <c r="GX907" s="200"/>
      <c r="GY907" s="200"/>
      <c r="GZ907" s="200"/>
      <c r="HA907" s="200"/>
      <c r="HB907" s="200"/>
      <c r="HC907" s="200"/>
      <c r="HD907" s="200"/>
      <c r="HE907" s="200"/>
      <c r="HF907" s="200"/>
      <c r="HG907" s="200"/>
      <c r="HH907" s="200"/>
      <c r="HI907" s="200"/>
      <c r="HJ907" s="200"/>
      <c r="HK907" s="200"/>
      <c r="HL907" s="200"/>
      <c r="HM907" s="200"/>
      <c r="HN907" s="200"/>
      <c r="HO907" s="200"/>
      <c r="HP907" s="200"/>
      <c r="HQ907" s="200"/>
      <c r="HR907" s="200"/>
      <c r="HS907" s="200"/>
      <c r="HT907" s="200"/>
      <c r="HU907" s="200"/>
      <c r="HV907" s="200"/>
      <c r="HW907" s="200"/>
      <c r="HX907" s="200"/>
      <c r="HY907" s="200"/>
      <c r="HZ907" s="200"/>
    </row>
    <row r="908" spans="1:234" s="200" customFormat="1" ht="22.5" x14ac:dyDescent="0.25">
      <c r="A908" s="312">
        <v>895</v>
      </c>
      <c r="B908" s="100" t="s">
        <v>2581</v>
      </c>
      <c r="C908" s="74" t="s">
        <v>2795</v>
      </c>
      <c r="D908" s="272" t="s">
        <v>2796</v>
      </c>
      <c r="E908" s="164"/>
      <c r="F908" s="145" t="s">
        <v>27</v>
      </c>
      <c r="G908" s="299">
        <v>152879.44</v>
      </c>
      <c r="H908" s="531" t="s">
        <v>3187</v>
      </c>
      <c r="I908" s="357">
        <v>4</v>
      </c>
      <c r="J908" s="772" t="s">
        <v>3201</v>
      </c>
      <c r="K908" s="773"/>
      <c r="L908" s="566"/>
      <c r="N908" s="112"/>
      <c r="O908" s="112"/>
      <c r="S908" s="128"/>
      <c r="T908" s="128"/>
      <c r="U908" s="128"/>
      <c r="V908" s="128"/>
      <c r="W908" s="128"/>
      <c r="X908" s="128"/>
      <c r="Y908" s="128"/>
      <c r="Z908" s="128"/>
      <c r="AA908" s="128"/>
      <c r="AB908" s="128"/>
      <c r="AC908" s="128"/>
      <c r="AD908" s="128"/>
      <c r="AE908" s="128"/>
      <c r="AF908" s="128"/>
      <c r="AG908" s="128"/>
      <c r="AH908" s="128"/>
      <c r="AI908" s="128"/>
      <c r="AJ908" s="128"/>
      <c r="AK908" s="128"/>
      <c r="AL908" s="128"/>
      <c r="AM908" s="128"/>
      <c r="AN908" s="128"/>
      <c r="AO908" s="128"/>
      <c r="AR908" s="128"/>
      <c r="AS908" s="128"/>
      <c r="AT908" s="128"/>
      <c r="AU908" s="128"/>
      <c r="AV908" s="128"/>
      <c r="AW908" s="128"/>
      <c r="AX908" s="128"/>
      <c r="AY908" s="128"/>
      <c r="AZ908" s="128"/>
      <c r="BA908" s="128"/>
      <c r="BB908" s="128"/>
      <c r="BC908" s="128"/>
      <c r="BD908" s="128"/>
      <c r="BE908" s="128"/>
      <c r="BF908" s="128"/>
      <c r="BG908" s="128"/>
      <c r="BH908" s="128"/>
      <c r="BI908" s="128"/>
      <c r="BJ908" s="128"/>
      <c r="BK908" s="128"/>
      <c r="BL908" s="128"/>
      <c r="BM908" s="128"/>
      <c r="BN908" s="128"/>
      <c r="BO908" s="128"/>
      <c r="BP908" s="128"/>
      <c r="BQ908" s="128"/>
      <c r="BR908" s="128"/>
      <c r="BS908" s="128"/>
      <c r="BT908" s="128"/>
      <c r="BU908" s="128"/>
      <c r="BV908" s="128"/>
      <c r="BW908" s="128"/>
      <c r="BX908" s="128"/>
      <c r="BY908" s="128"/>
      <c r="BZ908" s="128"/>
      <c r="CA908" s="128"/>
      <c r="CB908" s="128"/>
      <c r="CC908" s="128"/>
      <c r="CD908" s="128"/>
      <c r="CE908" s="128"/>
      <c r="CF908" s="128"/>
      <c r="CG908" s="128"/>
      <c r="CH908" s="128"/>
      <c r="CI908" s="128"/>
      <c r="CJ908" s="128"/>
      <c r="CK908" s="128"/>
      <c r="CL908" s="128"/>
      <c r="CM908" s="128"/>
      <c r="CN908" s="128"/>
      <c r="CO908" s="128"/>
      <c r="CP908" s="128"/>
      <c r="CQ908" s="128"/>
      <c r="CR908" s="128"/>
      <c r="CS908" s="128"/>
      <c r="CT908" s="128"/>
      <c r="CU908" s="128"/>
      <c r="CV908" s="128"/>
      <c r="CW908" s="128"/>
      <c r="CX908" s="128"/>
      <c r="CY908" s="128"/>
      <c r="CZ908" s="128"/>
      <c r="DA908" s="128"/>
      <c r="DB908" s="128"/>
      <c r="DC908" s="128"/>
      <c r="DD908" s="128"/>
      <c r="DE908" s="128"/>
      <c r="DF908" s="128"/>
      <c r="DG908" s="128"/>
      <c r="DH908" s="128"/>
      <c r="DI908" s="128"/>
      <c r="DJ908" s="128"/>
      <c r="DK908" s="128"/>
      <c r="DL908" s="128"/>
      <c r="DM908" s="128"/>
      <c r="DN908" s="128"/>
      <c r="DO908" s="128"/>
      <c r="DP908" s="128"/>
      <c r="DQ908" s="128"/>
      <c r="DR908" s="128"/>
      <c r="DS908" s="128"/>
      <c r="DT908" s="128"/>
      <c r="DU908" s="128"/>
      <c r="DV908" s="128"/>
      <c r="DW908" s="128"/>
      <c r="DX908" s="128"/>
      <c r="DY908" s="128"/>
      <c r="DZ908" s="128"/>
      <c r="EA908" s="128"/>
      <c r="EB908" s="128"/>
      <c r="EC908" s="128"/>
      <c r="ED908" s="128"/>
      <c r="EE908" s="128"/>
      <c r="EF908" s="128"/>
      <c r="EG908" s="128"/>
      <c r="EH908" s="128"/>
      <c r="EI908" s="128"/>
      <c r="EJ908" s="128"/>
      <c r="EK908" s="128"/>
      <c r="EL908" s="128"/>
      <c r="EM908" s="128"/>
      <c r="EN908" s="128"/>
      <c r="EO908" s="128"/>
      <c r="EP908" s="128"/>
      <c r="EQ908" s="128"/>
      <c r="ER908" s="128"/>
      <c r="ES908" s="128"/>
      <c r="ET908" s="128"/>
      <c r="EU908" s="128"/>
      <c r="EV908" s="128"/>
      <c r="EW908" s="128"/>
      <c r="EX908" s="128"/>
      <c r="EY908" s="128"/>
      <c r="EZ908" s="128"/>
      <c r="FA908" s="128"/>
      <c r="FB908" s="128"/>
      <c r="FC908" s="128"/>
      <c r="FD908" s="128"/>
      <c r="FE908" s="128"/>
      <c r="FF908" s="128"/>
      <c r="FG908" s="128"/>
      <c r="FH908" s="128"/>
      <c r="FI908" s="128"/>
      <c r="FJ908" s="128"/>
      <c r="FK908" s="128"/>
      <c r="FL908" s="128"/>
      <c r="FM908" s="128"/>
      <c r="FN908" s="128"/>
      <c r="FO908" s="128"/>
      <c r="FP908" s="128"/>
      <c r="FQ908" s="128"/>
      <c r="FR908" s="128"/>
      <c r="FS908" s="128"/>
      <c r="FT908" s="128"/>
      <c r="FU908" s="128"/>
      <c r="FV908" s="128"/>
      <c r="FW908" s="128"/>
      <c r="FX908" s="128"/>
      <c r="FY908" s="128"/>
      <c r="FZ908" s="128"/>
      <c r="GA908" s="128"/>
      <c r="GB908" s="128"/>
      <c r="GC908" s="128"/>
      <c r="GD908" s="128"/>
      <c r="GE908" s="128"/>
      <c r="GF908" s="128"/>
      <c r="GG908" s="128"/>
      <c r="GH908" s="128"/>
      <c r="GI908" s="128"/>
      <c r="GJ908" s="128"/>
      <c r="GK908" s="128"/>
      <c r="GL908" s="128"/>
      <c r="GM908" s="128"/>
      <c r="GN908" s="128"/>
      <c r="GO908" s="128"/>
      <c r="GP908" s="128"/>
      <c r="GQ908" s="128"/>
      <c r="GR908" s="128"/>
      <c r="GS908" s="128"/>
      <c r="GT908" s="128"/>
      <c r="GU908" s="128"/>
      <c r="GV908" s="128"/>
      <c r="GW908" s="128"/>
      <c r="GX908" s="128"/>
      <c r="GY908" s="128"/>
      <c r="GZ908" s="128"/>
      <c r="HA908" s="128"/>
      <c r="HB908" s="128"/>
      <c r="HC908" s="128"/>
      <c r="HD908" s="128"/>
      <c r="HE908" s="128"/>
      <c r="HF908" s="128"/>
      <c r="HG908" s="128"/>
      <c r="HH908" s="128"/>
      <c r="HI908" s="128"/>
      <c r="HJ908" s="128"/>
      <c r="HK908" s="128"/>
      <c r="HL908" s="128"/>
      <c r="HM908" s="128"/>
      <c r="HN908" s="128"/>
      <c r="HO908" s="128"/>
      <c r="HP908" s="128"/>
      <c r="HQ908" s="128"/>
      <c r="HR908" s="128"/>
      <c r="HS908" s="128"/>
      <c r="HT908" s="128"/>
      <c r="HU908" s="128"/>
      <c r="HV908" s="128"/>
      <c r="HW908" s="128"/>
      <c r="HX908" s="128"/>
      <c r="HY908" s="128"/>
      <c r="HZ908" s="128"/>
    </row>
    <row r="909" spans="1:234" s="112" customFormat="1" x14ac:dyDescent="0.25">
      <c r="A909" s="312">
        <v>896</v>
      </c>
      <c r="B909" s="525" t="s">
        <v>2581</v>
      </c>
      <c r="C909" s="74" t="s">
        <v>3230</v>
      </c>
      <c r="D909" s="534" t="s">
        <v>3231</v>
      </c>
      <c r="E909" s="74"/>
      <c r="F909" s="361" t="s">
        <v>27</v>
      </c>
      <c r="G909" s="459">
        <v>481099.37</v>
      </c>
      <c r="H909" s="531" t="s">
        <v>3262</v>
      </c>
      <c r="I909" s="357">
        <v>1</v>
      </c>
      <c r="J909" s="772" t="s">
        <v>3261</v>
      </c>
      <c r="K909" s="773"/>
      <c r="L909" s="566"/>
      <c r="M909" s="555"/>
      <c r="P909" s="300"/>
      <c r="Q909" s="555"/>
      <c r="R909" s="555"/>
      <c r="S909" s="555"/>
      <c r="T909" s="555"/>
      <c r="W909" s="555"/>
      <c r="X909" s="555"/>
      <c r="Y909" s="555"/>
      <c r="Z909" s="555"/>
      <c r="AA909" s="555"/>
      <c r="AB909" s="555"/>
      <c r="AC909" s="555"/>
      <c r="AD909" s="555"/>
      <c r="AE909" s="555"/>
      <c r="AF909" s="555"/>
      <c r="AG909" s="555"/>
      <c r="AH909" s="555"/>
      <c r="AI909" s="555"/>
      <c r="AJ909" s="555"/>
    </row>
    <row r="910" spans="1:234" s="538" customFormat="1" ht="22.5" x14ac:dyDescent="0.25">
      <c r="A910" s="312">
        <v>897</v>
      </c>
      <c r="B910" s="535" t="s">
        <v>2581</v>
      </c>
      <c r="C910" s="312" t="s">
        <v>3084</v>
      </c>
      <c r="D910" s="326" t="s">
        <v>3085</v>
      </c>
      <c r="E910" s="374"/>
      <c r="F910" s="361" t="s">
        <v>905</v>
      </c>
      <c r="G910" s="405">
        <v>21618.17</v>
      </c>
      <c r="H910" s="556" t="s">
        <v>3273</v>
      </c>
      <c r="I910" s="551">
        <v>4</v>
      </c>
      <c r="J910" s="772"/>
      <c r="K910" s="773"/>
      <c r="L910" s="566"/>
      <c r="M910" s="550"/>
      <c r="N910" s="112"/>
      <c r="O910" s="112"/>
      <c r="P910" s="300"/>
      <c r="Q910" s="550"/>
      <c r="R910" s="550"/>
      <c r="S910" s="550"/>
      <c r="T910" s="550"/>
      <c r="U910" s="550"/>
      <c r="V910" s="140"/>
      <c r="W910" s="140"/>
      <c r="X910" s="140"/>
      <c r="Y910" s="140"/>
      <c r="Z910" s="140"/>
      <c r="AA910" s="140"/>
      <c r="AB910" s="140"/>
      <c r="AC910" s="140"/>
      <c r="AD910" s="140"/>
      <c r="AE910" s="140"/>
      <c r="AF910" s="140"/>
      <c r="AG910" s="140"/>
      <c r="AH910" s="140"/>
      <c r="AI910" s="140"/>
      <c r="AJ910" s="140"/>
      <c r="AK910" s="140"/>
      <c r="AL910" s="140"/>
      <c r="AM910" s="140"/>
      <c r="AN910" s="140"/>
      <c r="AO910" s="140"/>
      <c r="AP910" s="140"/>
      <c r="AQ910" s="140"/>
      <c r="AR910" s="140"/>
      <c r="AS910" s="140"/>
      <c r="AT910" s="140"/>
      <c r="AU910" s="140"/>
      <c r="AV910" s="140"/>
      <c r="AW910" s="140"/>
      <c r="AX910" s="140"/>
      <c r="AY910" s="140"/>
      <c r="AZ910" s="140"/>
      <c r="BA910" s="140"/>
      <c r="BB910" s="140"/>
      <c r="BC910" s="140"/>
      <c r="BD910" s="140"/>
      <c r="BE910" s="140"/>
      <c r="BF910" s="140"/>
      <c r="BG910" s="140"/>
      <c r="BH910" s="140"/>
      <c r="BI910" s="140"/>
      <c r="BJ910" s="140"/>
      <c r="BK910" s="140"/>
      <c r="BL910" s="140"/>
      <c r="BM910" s="140"/>
      <c r="BN910" s="140"/>
      <c r="BO910" s="140"/>
      <c r="BP910" s="140"/>
      <c r="BQ910" s="140"/>
      <c r="BR910" s="140"/>
      <c r="BS910" s="140"/>
      <c r="BT910" s="140"/>
      <c r="BU910" s="140"/>
      <c r="BV910" s="140"/>
      <c r="BW910" s="140"/>
      <c r="BX910" s="140"/>
      <c r="BY910" s="140"/>
      <c r="BZ910" s="140"/>
      <c r="CA910" s="140"/>
      <c r="CB910" s="140"/>
      <c r="CC910" s="140"/>
      <c r="CD910" s="140"/>
      <c r="CE910" s="140"/>
      <c r="CF910" s="140"/>
      <c r="CG910" s="140"/>
      <c r="CH910" s="140"/>
      <c r="CI910" s="140"/>
      <c r="CJ910" s="140"/>
      <c r="CK910" s="140"/>
      <c r="CL910" s="140"/>
      <c r="CM910" s="140"/>
      <c r="CN910" s="140"/>
      <c r="CO910" s="140"/>
      <c r="CP910" s="140"/>
      <c r="CQ910" s="140"/>
      <c r="CR910" s="140"/>
      <c r="CS910" s="140"/>
      <c r="CT910" s="140"/>
      <c r="CU910" s="140"/>
      <c r="CV910" s="140"/>
      <c r="CW910" s="140"/>
      <c r="CX910" s="140"/>
      <c r="CY910" s="140"/>
      <c r="CZ910" s="140"/>
      <c r="DA910" s="140"/>
      <c r="DB910" s="140"/>
      <c r="DC910" s="140"/>
      <c r="DD910" s="140"/>
      <c r="DE910" s="140"/>
      <c r="DF910" s="140"/>
      <c r="DG910" s="140"/>
      <c r="DH910" s="140"/>
      <c r="DI910" s="140"/>
      <c r="DJ910" s="140"/>
      <c r="DK910" s="140"/>
      <c r="DL910" s="140"/>
      <c r="DM910" s="140"/>
      <c r="DN910" s="140"/>
      <c r="DO910" s="140"/>
      <c r="DP910" s="140"/>
      <c r="DQ910" s="140"/>
      <c r="DR910" s="140"/>
      <c r="DS910" s="140"/>
      <c r="DT910" s="140"/>
      <c r="DU910" s="140"/>
      <c r="DV910" s="140"/>
      <c r="DW910" s="140"/>
      <c r="DX910" s="140"/>
      <c r="DY910" s="140"/>
      <c r="DZ910" s="140"/>
      <c r="EA910" s="140"/>
      <c r="EB910" s="140"/>
      <c r="EC910" s="140"/>
      <c r="ED910" s="140"/>
      <c r="EE910" s="140"/>
      <c r="EF910" s="140"/>
      <c r="EG910" s="140"/>
      <c r="EH910" s="140"/>
      <c r="EI910" s="140"/>
      <c r="EJ910" s="140"/>
      <c r="EK910" s="140"/>
      <c r="EL910" s="140"/>
      <c r="EM910" s="140"/>
      <c r="EN910" s="140"/>
      <c r="EO910" s="140"/>
      <c r="EP910" s="140"/>
      <c r="EQ910" s="140"/>
      <c r="ER910" s="140"/>
      <c r="ES910" s="140"/>
      <c r="ET910" s="140"/>
      <c r="EU910" s="140"/>
      <c r="EV910" s="140"/>
      <c r="EW910" s="140"/>
      <c r="EX910" s="140"/>
      <c r="EY910" s="140"/>
      <c r="EZ910" s="140"/>
      <c r="FA910" s="140"/>
      <c r="FB910" s="140"/>
      <c r="FC910" s="140"/>
      <c r="FD910" s="140"/>
      <c r="FE910" s="140"/>
      <c r="FF910" s="140"/>
      <c r="FG910" s="140"/>
      <c r="FH910" s="140"/>
      <c r="FI910" s="140"/>
      <c r="FJ910" s="140"/>
      <c r="FK910" s="140"/>
      <c r="FL910" s="140"/>
      <c r="FM910" s="140"/>
      <c r="FN910" s="140"/>
      <c r="FO910" s="140"/>
      <c r="FP910" s="140"/>
      <c r="FQ910" s="140"/>
      <c r="FR910" s="140"/>
      <c r="FS910" s="140"/>
      <c r="FT910" s="140"/>
      <c r="FU910" s="140"/>
      <c r="FV910" s="140"/>
      <c r="FW910" s="140"/>
      <c r="FX910" s="140"/>
      <c r="FY910" s="140"/>
      <c r="FZ910" s="140"/>
      <c r="GA910" s="140"/>
      <c r="GB910" s="140"/>
      <c r="GC910" s="140"/>
      <c r="GD910" s="140"/>
      <c r="GE910" s="140"/>
      <c r="GF910" s="140"/>
      <c r="GG910" s="140"/>
      <c r="GH910" s="140"/>
      <c r="GI910" s="140"/>
      <c r="GJ910" s="140"/>
      <c r="GK910" s="140"/>
      <c r="GL910" s="140"/>
      <c r="GM910" s="140"/>
      <c r="GN910" s="140"/>
      <c r="GO910" s="140"/>
      <c r="GP910" s="140"/>
      <c r="GQ910" s="140"/>
      <c r="GR910" s="140"/>
      <c r="GS910" s="140"/>
      <c r="GT910" s="140"/>
      <c r="GU910" s="140"/>
      <c r="GV910" s="140"/>
      <c r="GW910" s="140"/>
      <c r="GX910" s="140"/>
      <c r="GY910" s="140"/>
      <c r="GZ910" s="140"/>
      <c r="HA910" s="140"/>
      <c r="HB910" s="140"/>
      <c r="HC910" s="140"/>
      <c r="HD910" s="140"/>
      <c r="HE910" s="140"/>
      <c r="HF910" s="140"/>
      <c r="HG910" s="140"/>
      <c r="HH910" s="140"/>
      <c r="HI910" s="140"/>
      <c r="HJ910" s="140"/>
      <c r="HK910" s="140"/>
      <c r="HL910" s="140"/>
      <c r="HM910" s="140"/>
      <c r="HN910" s="140"/>
      <c r="HO910" s="140"/>
      <c r="HP910" s="140"/>
      <c r="HQ910" s="140"/>
      <c r="HR910" s="140"/>
      <c r="HS910" s="140"/>
      <c r="HT910" s="140"/>
      <c r="HU910" s="140"/>
      <c r="HV910" s="140"/>
      <c r="HW910" s="140"/>
      <c r="HX910" s="140"/>
      <c r="HY910" s="140"/>
      <c r="HZ910" s="140"/>
    </row>
    <row r="911" spans="1:234" s="539" customFormat="1" x14ac:dyDescent="0.25">
      <c r="A911" s="312">
        <v>898</v>
      </c>
      <c r="B911" s="325" t="s">
        <v>2581</v>
      </c>
      <c r="C911" s="312" t="s">
        <v>3110</v>
      </c>
      <c r="D911" s="326" t="s">
        <v>3272</v>
      </c>
      <c r="E911" s="374"/>
      <c r="F911" s="361" t="s">
        <v>905</v>
      </c>
      <c r="G911" s="405">
        <v>46004.47</v>
      </c>
      <c r="H911" s="556" t="s">
        <v>3274</v>
      </c>
      <c r="I911" s="458">
        <v>2</v>
      </c>
      <c r="J911" s="772"/>
      <c r="K911" s="773"/>
      <c r="L911" s="566"/>
      <c r="M911" s="550"/>
      <c r="N911" s="112"/>
      <c r="O911" s="112"/>
      <c r="P911" s="300"/>
      <c r="Q911" s="550"/>
      <c r="R911" s="550"/>
      <c r="S911" s="550"/>
      <c r="T911" s="550"/>
      <c r="U911" s="550"/>
      <c r="V911" s="140"/>
      <c r="W911" s="140"/>
      <c r="X911" s="140"/>
      <c r="Y911" s="140"/>
      <c r="Z911" s="140"/>
      <c r="AA911" s="140"/>
      <c r="AB911" s="140"/>
      <c r="AC911" s="140"/>
      <c r="AD911" s="140"/>
      <c r="AE911" s="140"/>
      <c r="AF911" s="140"/>
      <c r="AG911" s="140"/>
      <c r="AH911" s="140"/>
      <c r="AI911" s="140"/>
      <c r="AJ911" s="140"/>
      <c r="AK911" s="140"/>
      <c r="AL911" s="140"/>
      <c r="AM911" s="140"/>
      <c r="AN911" s="140"/>
      <c r="AO911" s="140"/>
      <c r="AP911" s="140"/>
      <c r="AQ911" s="140"/>
      <c r="AR911" s="140"/>
      <c r="AS911" s="140"/>
      <c r="AT911" s="140"/>
      <c r="AU911" s="140"/>
      <c r="AV911" s="140"/>
      <c r="AW911" s="140"/>
      <c r="AX911" s="140"/>
      <c r="AY911" s="140"/>
      <c r="AZ911" s="140"/>
      <c r="BA911" s="140"/>
      <c r="BB911" s="140"/>
      <c r="BC911" s="140"/>
      <c r="BD911" s="140"/>
      <c r="BE911" s="140"/>
      <c r="BF911" s="140"/>
      <c r="BG911" s="140"/>
      <c r="BH911" s="140"/>
      <c r="BI911" s="140"/>
      <c r="BJ911" s="140"/>
      <c r="BK911" s="140"/>
      <c r="BL911" s="140"/>
      <c r="BM911" s="140"/>
      <c r="BN911" s="140"/>
      <c r="BO911" s="140"/>
      <c r="BP911" s="140"/>
      <c r="BQ911" s="140"/>
      <c r="BR911" s="140"/>
      <c r="BS911" s="140"/>
      <c r="BT911" s="140"/>
      <c r="BU911" s="140"/>
      <c r="BV911" s="140"/>
      <c r="BW911" s="140"/>
      <c r="BX911" s="140"/>
      <c r="BY911" s="140"/>
      <c r="BZ911" s="140"/>
      <c r="CA911" s="140"/>
      <c r="CB911" s="140"/>
      <c r="CC911" s="140"/>
      <c r="CD911" s="140"/>
      <c r="CE911" s="140"/>
      <c r="CF911" s="140"/>
      <c r="CG911" s="140"/>
      <c r="CH911" s="140"/>
      <c r="CI911" s="140"/>
      <c r="CJ911" s="140"/>
      <c r="CK911" s="140"/>
      <c r="CL911" s="140"/>
      <c r="CM911" s="140"/>
      <c r="CN911" s="140"/>
      <c r="CO911" s="140"/>
      <c r="CP911" s="140"/>
      <c r="CQ911" s="140"/>
      <c r="CR911" s="140"/>
      <c r="CS911" s="140"/>
      <c r="CT911" s="140"/>
      <c r="CU911" s="140"/>
      <c r="CV911" s="140"/>
      <c r="CW911" s="140"/>
      <c r="CX911" s="140"/>
      <c r="CY911" s="140"/>
      <c r="CZ911" s="140"/>
      <c r="DA911" s="140"/>
      <c r="DB911" s="140"/>
      <c r="DC911" s="140"/>
      <c r="DD911" s="140"/>
      <c r="DE911" s="140"/>
      <c r="DF911" s="140"/>
      <c r="DG911" s="140"/>
      <c r="DH911" s="140"/>
      <c r="DI911" s="140"/>
      <c r="DJ911" s="140"/>
      <c r="DK911" s="140"/>
      <c r="DL911" s="140"/>
      <c r="DM911" s="140"/>
      <c r="DN911" s="140"/>
      <c r="DO911" s="140"/>
      <c r="DP911" s="140"/>
      <c r="DQ911" s="140"/>
      <c r="DR911" s="140"/>
      <c r="DS911" s="140"/>
      <c r="DT911" s="140"/>
      <c r="DU911" s="140"/>
      <c r="DV911" s="140"/>
      <c r="DW911" s="140"/>
      <c r="DX911" s="140"/>
      <c r="DY911" s="140"/>
      <c r="DZ911" s="140"/>
      <c r="EA911" s="140"/>
      <c r="EB911" s="140"/>
      <c r="EC911" s="140"/>
      <c r="ED911" s="140"/>
      <c r="EE911" s="140"/>
      <c r="EF911" s="140"/>
      <c r="EG911" s="140"/>
      <c r="EH911" s="140"/>
      <c r="EI911" s="140"/>
      <c r="EJ911" s="140"/>
      <c r="EK911" s="140"/>
      <c r="EL911" s="140"/>
      <c r="EM911" s="140"/>
      <c r="EN911" s="140"/>
      <c r="EO911" s="140"/>
      <c r="EP911" s="140"/>
      <c r="EQ911" s="140"/>
      <c r="ER911" s="140"/>
      <c r="ES911" s="140"/>
      <c r="ET911" s="140"/>
      <c r="EU911" s="140"/>
      <c r="EV911" s="140"/>
      <c r="EW911" s="140"/>
      <c r="EX911" s="140"/>
      <c r="EY911" s="140"/>
      <c r="EZ911" s="140"/>
      <c r="FA911" s="140"/>
      <c r="FB911" s="140"/>
      <c r="FC911" s="140"/>
      <c r="FD911" s="140"/>
      <c r="FE911" s="140"/>
      <c r="FF911" s="140"/>
      <c r="FG911" s="140"/>
      <c r="FH911" s="140"/>
      <c r="FI911" s="140"/>
      <c r="FJ911" s="140"/>
      <c r="FK911" s="140"/>
      <c r="FL911" s="140"/>
      <c r="FM911" s="140"/>
      <c r="FN911" s="140"/>
      <c r="FO911" s="140"/>
      <c r="FP911" s="140"/>
      <c r="FQ911" s="140"/>
      <c r="FR911" s="140"/>
      <c r="FS911" s="140"/>
      <c r="FT911" s="140"/>
      <c r="FU911" s="140"/>
      <c r="FV911" s="140"/>
      <c r="FW911" s="140"/>
      <c r="FX911" s="140"/>
      <c r="FY911" s="140"/>
      <c r="FZ911" s="140"/>
      <c r="GA911" s="140"/>
      <c r="GB911" s="140"/>
      <c r="GC911" s="140"/>
      <c r="GD911" s="140"/>
      <c r="GE911" s="140"/>
      <c r="GF911" s="140"/>
      <c r="GG911" s="140"/>
      <c r="GH911" s="140"/>
      <c r="GI911" s="140"/>
      <c r="GJ911" s="140"/>
      <c r="GK911" s="140"/>
      <c r="GL911" s="140"/>
      <c r="GM911" s="140"/>
      <c r="GN911" s="140"/>
      <c r="GO911" s="140"/>
      <c r="GP911" s="140"/>
      <c r="GQ911" s="140"/>
      <c r="GR911" s="140"/>
      <c r="GS911" s="140"/>
      <c r="GT911" s="140"/>
      <c r="GU911" s="140"/>
      <c r="GV911" s="140"/>
      <c r="GW911" s="140"/>
      <c r="GX911" s="140"/>
      <c r="GY911" s="140"/>
      <c r="GZ911" s="140"/>
      <c r="HA911" s="140"/>
      <c r="HB911" s="140"/>
      <c r="HC911" s="140"/>
      <c r="HD911" s="140"/>
      <c r="HE911" s="140"/>
      <c r="HF911" s="140"/>
      <c r="HG911" s="140"/>
      <c r="HH911" s="140"/>
      <c r="HI911" s="140"/>
      <c r="HJ911" s="140"/>
      <c r="HK911" s="140"/>
      <c r="HL911" s="140"/>
      <c r="HM911" s="140"/>
      <c r="HN911" s="140"/>
      <c r="HO911" s="140"/>
      <c r="HP911" s="140"/>
      <c r="HQ911" s="140"/>
      <c r="HR911" s="140"/>
      <c r="HS911" s="140"/>
      <c r="HT911" s="140"/>
      <c r="HU911" s="140"/>
      <c r="HV911" s="140"/>
      <c r="HW911" s="140"/>
      <c r="HX911" s="140"/>
      <c r="HY911" s="140"/>
      <c r="HZ911" s="140"/>
    </row>
    <row r="912" spans="1:234" s="538" customFormat="1" x14ac:dyDescent="0.25">
      <c r="A912" s="312">
        <v>899</v>
      </c>
      <c r="B912" s="325" t="s">
        <v>2581</v>
      </c>
      <c r="C912" s="312" t="s">
        <v>3108</v>
      </c>
      <c r="D912" s="326" t="s">
        <v>3109</v>
      </c>
      <c r="E912" s="374"/>
      <c r="F912" s="361" t="s">
        <v>905</v>
      </c>
      <c r="G912" s="405">
        <v>20223.2</v>
      </c>
      <c r="H912" s="556" t="s">
        <v>3275</v>
      </c>
      <c r="I912" s="458">
        <v>2</v>
      </c>
      <c r="J912" s="772" t="s">
        <v>3201</v>
      </c>
      <c r="K912" s="773"/>
      <c r="L912" s="566"/>
      <c r="M912" s="550"/>
      <c r="N912" s="112"/>
      <c r="O912" s="112"/>
      <c r="P912" s="300"/>
      <c r="Q912" s="550"/>
      <c r="R912" s="550"/>
      <c r="S912" s="550"/>
      <c r="T912" s="550"/>
      <c r="U912" s="550"/>
      <c r="V912" s="140"/>
      <c r="W912" s="140"/>
      <c r="X912" s="140"/>
      <c r="Y912" s="140"/>
      <c r="Z912" s="140"/>
      <c r="AA912" s="140"/>
      <c r="AB912" s="140"/>
      <c r="AC912" s="140"/>
      <c r="AD912" s="140"/>
      <c r="AE912" s="140"/>
      <c r="AF912" s="140"/>
      <c r="AG912" s="140"/>
      <c r="AH912" s="140"/>
      <c r="AI912" s="140"/>
      <c r="AJ912" s="140"/>
      <c r="AK912" s="140"/>
      <c r="AL912" s="140"/>
      <c r="AM912" s="140"/>
      <c r="AN912" s="140"/>
      <c r="AO912" s="140"/>
      <c r="AP912" s="140"/>
      <c r="AQ912" s="140"/>
      <c r="AR912" s="140"/>
      <c r="AS912" s="140"/>
      <c r="AT912" s="140"/>
      <c r="AU912" s="140"/>
      <c r="AV912" s="140"/>
      <c r="AW912" s="140"/>
      <c r="AX912" s="140"/>
      <c r="AY912" s="140"/>
      <c r="AZ912" s="140"/>
      <c r="BA912" s="140"/>
      <c r="BB912" s="140"/>
      <c r="BC912" s="140"/>
      <c r="BD912" s="140"/>
      <c r="BE912" s="140"/>
      <c r="BF912" s="140"/>
      <c r="BG912" s="140"/>
      <c r="BH912" s="140"/>
      <c r="BI912" s="140"/>
      <c r="BJ912" s="140"/>
      <c r="BK912" s="140"/>
      <c r="BL912" s="140"/>
      <c r="BM912" s="140"/>
      <c r="BN912" s="140"/>
      <c r="BO912" s="140"/>
      <c r="BP912" s="140"/>
      <c r="BQ912" s="140"/>
      <c r="BR912" s="140"/>
      <c r="BS912" s="140"/>
      <c r="BT912" s="140"/>
      <c r="BU912" s="140"/>
      <c r="BV912" s="140"/>
      <c r="BW912" s="140"/>
      <c r="BX912" s="140"/>
      <c r="BY912" s="140"/>
      <c r="BZ912" s="140"/>
      <c r="CA912" s="140"/>
      <c r="CB912" s="140"/>
      <c r="CC912" s="140"/>
      <c r="CD912" s="140"/>
      <c r="CE912" s="140"/>
      <c r="CF912" s="140"/>
      <c r="CG912" s="140"/>
      <c r="CH912" s="140"/>
      <c r="CI912" s="140"/>
      <c r="CJ912" s="140"/>
      <c r="CK912" s="140"/>
      <c r="CL912" s="140"/>
      <c r="CM912" s="140"/>
      <c r="CN912" s="140"/>
      <c r="CO912" s="140"/>
      <c r="CP912" s="140"/>
      <c r="CQ912" s="140"/>
      <c r="CR912" s="140"/>
      <c r="CS912" s="140"/>
      <c r="CT912" s="140"/>
      <c r="CU912" s="140"/>
      <c r="CV912" s="140"/>
      <c r="CW912" s="140"/>
      <c r="CX912" s="140"/>
      <c r="CY912" s="140"/>
      <c r="CZ912" s="140"/>
      <c r="DA912" s="140"/>
      <c r="DB912" s="140"/>
      <c r="DC912" s="140"/>
      <c r="DD912" s="140"/>
      <c r="DE912" s="140"/>
      <c r="DF912" s="140"/>
      <c r="DG912" s="140"/>
      <c r="DH912" s="140"/>
      <c r="DI912" s="140"/>
      <c r="DJ912" s="140"/>
      <c r="DK912" s="140"/>
      <c r="DL912" s="140"/>
      <c r="DM912" s="140"/>
      <c r="DN912" s="140"/>
      <c r="DO912" s="140"/>
      <c r="DP912" s="140"/>
      <c r="DQ912" s="140"/>
      <c r="DR912" s="140"/>
      <c r="DS912" s="140"/>
      <c r="DT912" s="140"/>
      <c r="DU912" s="140"/>
      <c r="DV912" s="140"/>
      <c r="DW912" s="140"/>
      <c r="DX912" s="140"/>
      <c r="DY912" s="140"/>
      <c r="DZ912" s="140"/>
      <c r="EA912" s="140"/>
      <c r="EB912" s="140"/>
      <c r="EC912" s="140"/>
      <c r="ED912" s="140"/>
      <c r="EE912" s="140"/>
      <c r="EF912" s="140"/>
      <c r="EG912" s="140"/>
      <c r="EH912" s="140"/>
      <c r="EI912" s="140"/>
      <c r="EJ912" s="140"/>
      <c r="EK912" s="140"/>
      <c r="EL912" s="140"/>
      <c r="EM912" s="140"/>
      <c r="EN912" s="140"/>
      <c r="EO912" s="140"/>
      <c r="EP912" s="140"/>
      <c r="EQ912" s="140"/>
      <c r="ER912" s="140"/>
      <c r="ES912" s="140"/>
      <c r="ET912" s="140"/>
      <c r="EU912" s="140"/>
      <c r="EV912" s="140"/>
      <c r="EW912" s="140"/>
      <c r="EX912" s="140"/>
      <c r="EY912" s="140"/>
      <c r="EZ912" s="140"/>
      <c r="FA912" s="140"/>
      <c r="FB912" s="140"/>
      <c r="FC912" s="140"/>
      <c r="FD912" s="140"/>
      <c r="FE912" s="140"/>
      <c r="FF912" s="140"/>
      <c r="FG912" s="140"/>
      <c r="FH912" s="140"/>
      <c r="FI912" s="140"/>
      <c r="FJ912" s="140"/>
      <c r="FK912" s="140"/>
      <c r="FL912" s="140"/>
      <c r="FM912" s="140"/>
      <c r="FN912" s="140"/>
      <c r="FO912" s="140"/>
      <c r="FP912" s="140"/>
      <c r="FQ912" s="140"/>
      <c r="FR912" s="140"/>
      <c r="FS912" s="140"/>
      <c r="FT912" s="140"/>
      <c r="FU912" s="140"/>
      <c r="FV912" s="140"/>
      <c r="FW912" s="140"/>
      <c r="FX912" s="140"/>
      <c r="FY912" s="140"/>
      <c r="FZ912" s="140"/>
      <c r="GA912" s="140"/>
      <c r="GB912" s="140"/>
      <c r="GC912" s="140"/>
      <c r="GD912" s="140"/>
      <c r="GE912" s="140"/>
      <c r="GF912" s="140"/>
      <c r="GG912" s="140"/>
      <c r="GH912" s="140"/>
      <c r="GI912" s="140"/>
      <c r="GJ912" s="140"/>
      <c r="GK912" s="140"/>
      <c r="GL912" s="140"/>
      <c r="GM912" s="140"/>
      <c r="GN912" s="140"/>
      <c r="GO912" s="140"/>
      <c r="GP912" s="140"/>
      <c r="GQ912" s="140"/>
      <c r="GR912" s="140"/>
      <c r="GS912" s="140"/>
      <c r="GT912" s="140"/>
      <c r="GU912" s="140"/>
      <c r="GV912" s="140"/>
      <c r="GW912" s="140"/>
      <c r="GX912" s="140"/>
      <c r="GY912" s="140"/>
      <c r="GZ912" s="140"/>
      <c r="HA912" s="140"/>
      <c r="HB912" s="140"/>
      <c r="HC912" s="140"/>
      <c r="HD912" s="140"/>
      <c r="HE912" s="140"/>
      <c r="HF912" s="140"/>
      <c r="HG912" s="140"/>
      <c r="HH912" s="140"/>
      <c r="HI912" s="140"/>
      <c r="HJ912" s="140"/>
      <c r="HK912" s="140"/>
      <c r="HL912" s="140"/>
      <c r="HM912" s="140"/>
      <c r="HN912" s="140"/>
      <c r="HO912" s="140"/>
      <c r="HP912" s="140"/>
      <c r="HQ912" s="140"/>
      <c r="HR912" s="140"/>
      <c r="HS912" s="140"/>
      <c r="HT912" s="140"/>
      <c r="HU912" s="140"/>
      <c r="HV912" s="140"/>
      <c r="HW912" s="140"/>
      <c r="HX912" s="140"/>
      <c r="HY912" s="140"/>
      <c r="HZ912" s="140"/>
    </row>
    <row r="913" spans="1:234" s="538" customFormat="1" ht="22.5" x14ac:dyDescent="0.25">
      <c r="A913" s="312">
        <v>900</v>
      </c>
      <c r="B913" s="325" t="s">
        <v>2581</v>
      </c>
      <c r="C913" s="312" t="s">
        <v>3111</v>
      </c>
      <c r="D913" s="326" t="s">
        <v>3112</v>
      </c>
      <c r="E913" s="374"/>
      <c r="F913" s="361" t="s">
        <v>905</v>
      </c>
      <c r="G913" s="405">
        <v>53895.27</v>
      </c>
      <c r="H913" s="556" t="s">
        <v>3276</v>
      </c>
      <c r="I913" s="553">
        <v>6</v>
      </c>
      <c r="J913" s="772"/>
      <c r="K913" s="773"/>
      <c r="L913" s="566"/>
      <c r="M913" s="550"/>
      <c r="N913" s="112"/>
      <c r="O913" s="112"/>
      <c r="P913" s="300"/>
      <c r="Q913" s="550"/>
      <c r="R913" s="550"/>
      <c r="S913" s="550"/>
      <c r="T913" s="550"/>
      <c r="U913" s="550"/>
      <c r="V913" s="140"/>
      <c r="W913" s="140"/>
      <c r="X913" s="140"/>
      <c r="Y913" s="140"/>
      <c r="Z913" s="140"/>
      <c r="AA913" s="140"/>
      <c r="AB913" s="140"/>
      <c r="AC913" s="140"/>
      <c r="AD913" s="140"/>
      <c r="AE913" s="140"/>
      <c r="AF913" s="140"/>
      <c r="AG913" s="140"/>
      <c r="AH913" s="140"/>
      <c r="AI913" s="140"/>
      <c r="AJ913" s="140"/>
      <c r="AK913" s="140"/>
      <c r="AL913" s="140"/>
      <c r="AM913" s="140"/>
      <c r="AN913" s="140"/>
      <c r="AO913" s="140"/>
      <c r="AP913" s="140"/>
      <c r="AQ913" s="140"/>
      <c r="AR913" s="140"/>
      <c r="AS913" s="140"/>
      <c r="AT913" s="140"/>
      <c r="AU913" s="140"/>
      <c r="AV913" s="140"/>
      <c r="AW913" s="140"/>
      <c r="AX913" s="140"/>
      <c r="AY913" s="140"/>
      <c r="AZ913" s="140"/>
      <c r="BA913" s="140"/>
      <c r="BB913" s="140"/>
      <c r="BC913" s="140"/>
      <c r="BD913" s="140"/>
      <c r="BE913" s="140"/>
      <c r="BF913" s="140"/>
      <c r="BG913" s="140"/>
      <c r="BH913" s="140"/>
      <c r="BI913" s="140"/>
      <c r="BJ913" s="140"/>
      <c r="BK913" s="140"/>
      <c r="BL913" s="140"/>
      <c r="BM913" s="140"/>
      <c r="BN913" s="140"/>
      <c r="BO913" s="140"/>
      <c r="BP913" s="140"/>
      <c r="BQ913" s="140"/>
      <c r="BR913" s="140"/>
      <c r="BS913" s="140"/>
      <c r="BT913" s="140"/>
      <c r="BU913" s="140"/>
      <c r="BV913" s="140"/>
      <c r="BW913" s="140"/>
      <c r="BX913" s="140"/>
      <c r="BY913" s="140"/>
      <c r="BZ913" s="140"/>
      <c r="CA913" s="140"/>
      <c r="CB913" s="140"/>
      <c r="CC913" s="140"/>
      <c r="CD913" s="140"/>
      <c r="CE913" s="140"/>
      <c r="CF913" s="140"/>
      <c r="CG913" s="140"/>
      <c r="CH913" s="140"/>
      <c r="CI913" s="140"/>
      <c r="CJ913" s="140"/>
      <c r="CK913" s="140"/>
      <c r="CL913" s="140"/>
      <c r="CM913" s="140"/>
      <c r="CN913" s="140"/>
      <c r="CO913" s="140"/>
      <c r="CP913" s="140"/>
      <c r="CQ913" s="140"/>
      <c r="CR913" s="140"/>
      <c r="CS913" s="140"/>
      <c r="CT913" s="140"/>
      <c r="CU913" s="140"/>
      <c r="CV913" s="140"/>
      <c r="CW913" s="140"/>
      <c r="CX913" s="140"/>
      <c r="CY913" s="140"/>
      <c r="CZ913" s="140"/>
      <c r="DA913" s="140"/>
      <c r="DB913" s="140"/>
      <c r="DC913" s="140"/>
      <c r="DD913" s="140"/>
      <c r="DE913" s="140"/>
      <c r="DF913" s="140"/>
      <c r="DG913" s="140"/>
      <c r="DH913" s="140"/>
      <c r="DI913" s="140"/>
      <c r="DJ913" s="140"/>
      <c r="DK913" s="140"/>
      <c r="DL913" s="140"/>
      <c r="DM913" s="140"/>
      <c r="DN913" s="140"/>
      <c r="DO913" s="140"/>
      <c r="DP913" s="140"/>
      <c r="DQ913" s="140"/>
      <c r="DR913" s="140"/>
      <c r="DS913" s="140"/>
      <c r="DT913" s="140"/>
      <c r="DU913" s="140"/>
      <c r="DV913" s="140"/>
      <c r="DW913" s="140"/>
      <c r="DX913" s="140"/>
      <c r="DY913" s="140"/>
      <c r="DZ913" s="140"/>
      <c r="EA913" s="140"/>
      <c r="EB913" s="140"/>
      <c r="EC913" s="140"/>
      <c r="ED913" s="140"/>
      <c r="EE913" s="140"/>
      <c r="EF913" s="140"/>
      <c r="EG913" s="140"/>
      <c r="EH913" s="140"/>
      <c r="EI913" s="140"/>
      <c r="EJ913" s="140"/>
      <c r="EK913" s="140"/>
      <c r="EL913" s="140"/>
      <c r="EM913" s="140"/>
      <c r="EN913" s="140"/>
      <c r="EO913" s="140"/>
      <c r="EP913" s="140"/>
      <c r="EQ913" s="140"/>
      <c r="ER913" s="140"/>
      <c r="ES913" s="140"/>
      <c r="ET913" s="140"/>
      <c r="EU913" s="140"/>
      <c r="EV913" s="140"/>
      <c r="EW913" s="140"/>
      <c r="EX913" s="140"/>
      <c r="EY913" s="140"/>
      <c r="EZ913" s="140"/>
      <c r="FA913" s="140"/>
      <c r="FB913" s="140"/>
      <c r="FC913" s="140"/>
      <c r="FD913" s="140"/>
      <c r="FE913" s="140"/>
      <c r="FF913" s="140"/>
      <c r="FG913" s="140"/>
      <c r="FH913" s="140"/>
      <c r="FI913" s="140"/>
      <c r="FJ913" s="140"/>
      <c r="FK913" s="140"/>
      <c r="FL913" s="140"/>
      <c r="FM913" s="140"/>
      <c r="FN913" s="140"/>
      <c r="FO913" s="140"/>
      <c r="FP913" s="140"/>
      <c r="FQ913" s="140"/>
      <c r="FR913" s="140"/>
      <c r="FS913" s="140"/>
      <c r="FT913" s="140"/>
      <c r="FU913" s="140"/>
      <c r="FV913" s="140"/>
      <c r="FW913" s="140"/>
      <c r="FX913" s="140"/>
      <c r="FY913" s="140"/>
      <c r="FZ913" s="140"/>
      <c r="GA913" s="140"/>
      <c r="GB913" s="140"/>
      <c r="GC913" s="140"/>
      <c r="GD913" s="140"/>
      <c r="GE913" s="140"/>
      <c r="GF913" s="140"/>
      <c r="GG913" s="140"/>
      <c r="GH913" s="140"/>
      <c r="GI913" s="140"/>
      <c r="GJ913" s="140"/>
      <c r="GK913" s="140"/>
      <c r="GL913" s="140"/>
      <c r="GM913" s="140"/>
      <c r="GN913" s="140"/>
      <c r="GO913" s="140"/>
      <c r="GP913" s="140"/>
      <c r="GQ913" s="140"/>
      <c r="GR913" s="140"/>
      <c r="GS913" s="140"/>
      <c r="GT913" s="140"/>
      <c r="GU913" s="140"/>
      <c r="GV913" s="140"/>
      <c r="GW913" s="140"/>
      <c r="GX913" s="140"/>
      <c r="GY913" s="140"/>
      <c r="GZ913" s="140"/>
      <c r="HA913" s="140"/>
      <c r="HB913" s="140"/>
      <c r="HC913" s="140"/>
      <c r="HD913" s="140"/>
      <c r="HE913" s="140"/>
      <c r="HF913" s="140"/>
      <c r="HG913" s="140"/>
      <c r="HH913" s="140"/>
      <c r="HI913" s="140"/>
      <c r="HJ913" s="140"/>
      <c r="HK913" s="140"/>
      <c r="HL913" s="140"/>
      <c r="HM913" s="140"/>
      <c r="HN913" s="140"/>
      <c r="HO913" s="140"/>
      <c r="HP913" s="140"/>
      <c r="HQ913" s="140"/>
      <c r="HR913" s="140"/>
      <c r="HS913" s="140"/>
      <c r="HT913" s="140"/>
      <c r="HU913" s="140"/>
      <c r="HV913" s="140"/>
      <c r="HW913" s="140"/>
      <c r="HX913" s="140"/>
      <c r="HY913" s="140"/>
      <c r="HZ913" s="140"/>
    </row>
    <row r="914" spans="1:234" s="140" customFormat="1" ht="22.5" x14ac:dyDescent="0.25">
      <c r="A914" s="312">
        <v>901</v>
      </c>
      <c r="B914" s="525" t="s">
        <v>2581</v>
      </c>
      <c r="C914" s="312" t="s">
        <v>3090</v>
      </c>
      <c r="D914" s="534" t="s">
        <v>3091</v>
      </c>
      <c r="E914" s="497"/>
      <c r="F914" s="501" t="s">
        <v>905</v>
      </c>
      <c r="G914" s="405">
        <v>21812.46</v>
      </c>
      <c r="H914" s="556" t="s">
        <v>3277</v>
      </c>
      <c r="I914" s="553">
        <v>3</v>
      </c>
      <c r="J914" s="772"/>
      <c r="K914" s="773"/>
      <c r="L914" s="566"/>
      <c r="M914" s="550"/>
      <c r="N914" s="112"/>
      <c r="O914" s="112"/>
      <c r="P914" s="300"/>
      <c r="Q914" s="550"/>
      <c r="R914" s="550"/>
      <c r="S914" s="550"/>
      <c r="T914" s="550"/>
      <c r="U914" s="550"/>
    </row>
    <row r="915" spans="1:234" s="140" customFormat="1" ht="22.5" customHeight="1" x14ac:dyDescent="0.25">
      <c r="A915" s="312">
        <v>902</v>
      </c>
      <c r="B915" s="100" t="s">
        <v>2581</v>
      </c>
      <c r="C915" s="312" t="s">
        <v>3103</v>
      </c>
      <c r="D915" s="361" t="s">
        <v>3104</v>
      </c>
      <c r="E915" s="374"/>
      <c r="F915" s="361" t="s">
        <v>905</v>
      </c>
      <c r="G915" s="405">
        <v>41061.94</v>
      </c>
      <c r="H915" s="556" t="s">
        <v>3280</v>
      </c>
      <c r="I915" s="553">
        <v>3</v>
      </c>
      <c r="J915" s="772"/>
      <c r="K915" s="773"/>
      <c r="L915" s="566"/>
      <c r="M915" s="555"/>
      <c r="N915" s="112"/>
      <c r="O915" s="112"/>
      <c r="P915" s="300"/>
      <c r="Q915" s="555"/>
      <c r="R915" s="555"/>
      <c r="S915" s="555"/>
      <c r="T915" s="555"/>
      <c r="U915" s="555"/>
    </row>
    <row r="916" spans="1:234" s="140" customFormat="1" ht="22.5" x14ac:dyDescent="0.25">
      <c r="A916" s="312">
        <v>903</v>
      </c>
      <c r="B916" s="100" t="s">
        <v>2581</v>
      </c>
      <c r="C916" s="312" t="s">
        <v>1784</v>
      </c>
      <c r="D916" s="361" t="s">
        <v>1786</v>
      </c>
      <c r="E916" s="374"/>
      <c r="F916" s="361" t="s">
        <v>905</v>
      </c>
      <c r="G916" s="405">
        <v>35660.75</v>
      </c>
      <c r="H916" s="556" t="s">
        <v>3284</v>
      </c>
      <c r="I916" s="553">
        <v>3</v>
      </c>
      <c r="J916" s="772"/>
      <c r="K916" s="773"/>
      <c r="L916" s="566"/>
      <c r="M916" s="555"/>
      <c r="N916" s="112"/>
      <c r="O916" s="112"/>
      <c r="P916" s="300"/>
      <c r="Q916" s="555"/>
      <c r="R916" s="555"/>
      <c r="S916" s="555"/>
      <c r="T916" s="555"/>
      <c r="U916" s="555"/>
    </row>
    <row r="917" spans="1:234" s="140" customFormat="1" ht="22.5" x14ac:dyDescent="0.25">
      <c r="A917" s="312">
        <v>904</v>
      </c>
      <c r="B917" s="100" t="s">
        <v>2581</v>
      </c>
      <c r="C917" s="312" t="s">
        <v>3119</v>
      </c>
      <c r="D917" s="361" t="s">
        <v>1478</v>
      </c>
      <c r="E917" s="374"/>
      <c r="F917" s="361" t="s">
        <v>27</v>
      </c>
      <c r="G917" s="405">
        <v>166388.31</v>
      </c>
      <c r="H917" s="556" t="s">
        <v>3281</v>
      </c>
      <c r="I917" s="553">
        <v>3</v>
      </c>
      <c r="J917" s="35"/>
      <c r="K917" s="35"/>
      <c r="L917" s="35"/>
      <c r="M917" s="555"/>
      <c r="N917" s="112"/>
      <c r="O917" s="112"/>
      <c r="P917" s="300"/>
      <c r="Q917" s="555"/>
      <c r="R917" s="555"/>
      <c r="S917" s="555"/>
      <c r="T917" s="555"/>
      <c r="U917" s="555"/>
    </row>
    <row r="918" spans="1:234" s="140" customFormat="1" ht="22.5" customHeight="1" x14ac:dyDescent="0.25">
      <c r="A918" s="312">
        <v>905</v>
      </c>
      <c r="B918" s="504" t="s">
        <v>2581</v>
      </c>
      <c r="C918" s="314" t="s">
        <v>3150</v>
      </c>
      <c r="D918" s="511" t="s">
        <v>3151</v>
      </c>
      <c r="E918" s="509"/>
      <c r="F918" s="499" t="s">
        <v>27</v>
      </c>
      <c r="G918" s="317">
        <v>61219.71</v>
      </c>
      <c r="H918" s="556" t="s">
        <v>3282</v>
      </c>
      <c r="I918" s="553">
        <v>5</v>
      </c>
      <c r="J918" s="772"/>
      <c r="K918" s="773"/>
      <c r="L918" s="566"/>
      <c r="M918" s="555"/>
      <c r="N918" s="112"/>
      <c r="O918" s="112"/>
      <c r="P918" s="300"/>
      <c r="Q918" s="555"/>
      <c r="R918" s="555"/>
      <c r="S918" s="555"/>
      <c r="T918" s="555"/>
      <c r="U918" s="555"/>
    </row>
    <row r="919" spans="1:234" s="200" customFormat="1" x14ac:dyDescent="0.25">
      <c r="A919" s="312">
        <v>906</v>
      </c>
      <c r="B919" s="325" t="s">
        <v>2581</v>
      </c>
      <c r="C919" s="314" t="s">
        <v>3140</v>
      </c>
      <c r="D919" s="326" t="s">
        <v>3141</v>
      </c>
      <c r="E919" s="374"/>
      <c r="F919" s="499" t="s">
        <v>27</v>
      </c>
      <c r="G919" s="405">
        <v>440419.4</v>
      </c>
      <c r="H919" s="556" t="s">
        <v>3283</v>
      </c>
      <c r="I919" s="553">
        <v>1</v>
      </c>
      <c r="J919" s="772"/>
      <c r="K919" s="773"/>
      <c r="L919" s="566"/>
      <c r="M919" s="555"/>
      <c r="N919" s="112"/>
      <c r="O919" s="112"/>
      <c r="P919" s="300"/>
      <c r="Q919" s="555"/>
      <c r="R919" s="555"/>
      <c r="S919" s="555"/>
      <c r="T919" s="555"/>
      <c r="U919" s="555"/>
      <c r="V919" s="140"/>
      <c r="W919" s="140"/>
      <c r="X919" s="140"/>
      <c r="Y919" s="140"/>
      <c r="Z919" s="140"/>
      <c r="AA919" s="140"/>
      <c r="AB919" s="140"/>
      <c r="AC919" s="140"/>
      <c r="AD919" s="140"/>
      <c r="AE919" s="140"/>
      <c r="AF919" s="140"/>
      <c r="AG919" s="140"/>
      <c r="AH919" s="140"/>
      <c r="AI919" s="140"/>
      <c r="AJ919" s="140"/>
      <c r="AK919" s="140"/>
      <c r="AL919" s="140"/>
      <c r="AM919" s="140"/>
      <c r="AN919" s="140"/>
      <c r="AO919" s="140"/>
      <c r="AP919" s="140"/>
      <c r="AQ919" s="140"/>
      <c r="AR919" s="140"/>
      <c r="AS919" s="140"/>
      <c r="AT919" s="140"/>
      <c r="AU919" s="140"/>
      <c r="AV919" s="140"/>
      <c r="AW919" s="140"/>
      <c r="AX919" s="140"/>
      <c r="AY919" s="140"/>
      <c r="AZ919" s="140"/>
      <c r="BA919" s="140"/>
      <c r="BB919" s="140"/>
      <c r="BC919" s="140"/>
      <c r="BD919" s="140"/>
      <c r="BE919" s="140"/>
      <c r="BF919" s="140"/>
      <c r="BG919" s="140"/>
      <c r="BH919" s="140"/>
      <c r="BI919" s="140"/>
      <c r="BJ919" s="140"/>
      <c r="BK919" s="140"/>
      <c r="BL919" s="140"/>
      <c r="BM919" s="140"/>
      <c r="BN919" s="140"/>
      <c r="BO919" s="140"/>
      <c r="BP919" s="140"/>
      <c r="BQ919" s="140"/>
      <c r="BR919" s="140"/>
      <c r="BS919" s="140"/>
      <c r="BT919" s="140"/>
      <c r="BU919" s="140"/>
      <c r="BV919" s="140"/>
      <c r="BW919" s="140"/>
      <c r="BX919" s="140"/>
      <c r="BY919" s="140"/>
      <c r="BZ919" s="140"/>
      <c r="CA919" s="140"/>
      <c r="CB919" s="140"/>
      <c r="CC919" s="140"/>
      <c r="CD919" s="140"/>
      <c r="CE919" s="140"/>
      <c r="CF919" s="140"/>
      <c r="CG919" s="140"/>
      <c r="CH919" s="140"/>
      <c r="CI919" s="140"/>
      <c r="CJ919" s="140"/>
      <c r="CK919" s="140"/>
      <c r="CL919" s="140"/>
      <c r="CM919" s="140"/>
      <c r="CN919" s="140"/>
      <c r="CO919" s="140"/>
      <c r="CP919" s="140"/>
      <c r="CQ919" s="140"/>
      <c r="CR919" s="140"/>
      <c r="CS919" s="140"/>
      <c r="CT919" s="140"/>
      <c r="CU919" s="140"/>
      <c r="CV919" s="140"/>
      <c r="CW919" s="140"/>
      <c r="CX919" s="140"/>
      <c r="CY919" s="140"/>
      <c r="CZ919" s="140"/>
      <c r="DA919" s="140"/>
      <c r="DB919" s="140"/>
      <c r="DC919" s="140"/>
      <c r="DD919" s="140"/>
      <c r="DE919" s="140"/>
      <c r="DF919" s="140"/>
      <c r="DG919" s="140"/>
      <c r="DH919" s="140"/>
      <c r="DI919" s="140"/>
      <c r="DJ919" s="140"/>
      <c r="DK919" s="140"/>
      <c r="DL919" s="140"/>
      <c r="DM919" s="140"/>
      <c r="DN919" s="140"/>
      <c r="DO919" s="140"/>
      <c r="DP919" s="140"/>
      <c r="DQ919" s="140"/>
      <c r="DR919" s="140"/>
      <c r="DS919" s="140"/>
      <c r="DT919" s="140"/>
      <c r="DU919" s="140"/>
      <c r="DV919" s="140"/>
      <c r="DW919" s="140"/>
      <c r="DX919" s="140"/>
      <c r="DY919" s="140"/>
      <c r="DZ919" s="140"/>
      <c r="EA919" s="140"/>
      <c r="EB919" s="140"/>
      <c r="EC919" s="140"/>
      <c r="ED919" s="140"/>
      <c r="EE919" s="140"/>
      <c r="EF919" s="140"/>
      <c r="EG919" s="140"/>
      <c r="EH919" s="140"/>
      <c r="EI919" s="140"/>
      <c r="EJ919" s="140"/>
      <c r="EK919" s="140"/>
      <c r="EL919" s="140"/>
      <c r="EM919" s="140"/>
      <c r="EN919" s="140"/>
      <c r="EO919" s="140"/>
      <c r="EP919" s="140"/>
      <c r="EQ919" s="140"/>
      <c r="ER919" s="140"/>
      <c r="ES919" s="140"/>
      <c r="ET919" s="140"/>
      <c r="EU919" s="140"/>
      <c r="EV919" s="140"/>
      <c r="EW919" s="140"/>
      <c r="EX919" s="140"/>
      <c r="EY919" s="140"/>
      <c r="EZ919" s="140"/>
      <c r="FA919" s="140"/>
      <c r="FB919" s="140"/>
      <c r="FC919" s="140"/>
      <c r="FD919" s="140"/>
      <c r="FE919" s="140"/>
      <c r="FF919" s="140"/>
      <c r="FG919" s="140"/>
      <c r="FH919" s="140"/>
      <c r="FI919" s="140"/>
      <c r="FJ919" s="140"/>
      <c r="FK919" s="140"/>
      <c r="FL919" s="140"/>
      <c r="FM919" s="140"/>
      <c r="FN919" s="140"/>
      <c r="FO919" s="140"/>
      <c r="FP919" s="140"/>
      <c r="FQ919" s="140"/>
      <c r="FR919" s="140"/>
      <c r="FS919" s="140"/>
      <c r="FT919" s="140"/>
      <c r="FU919" s="140"/>
      <c r="FV919" s="140"/>
      <c r="FW919" s="140"/>
      <c r="FX919" s="140"/>
      <c r="FY919" s="140"/>
      <c r="FZ919" s="140"/>
      <c r="GA919" s="140"/>
      <c r="GB919" s="140"/>
      <c r="GC919" s="140"/>
      <c r="GD919" s="140"/>
      <c r="GE919" s="140"/>
      <c r="GF919" s="140"/>
      <c r="GG919" s="140"/>
      <c r="GH919" s="140"/>
      <c r="GI919" s="140"/>
      <c r="GJ919" s="140"/>
      <c r="GK919" s="140"/>
      <c r="GL919" s="140"/>
      <c r="GM919" s="140"/>
      <c r="GN919" s="140"/>
      <c r="GO919" s="140"/>
      <c r="GP919" s="140"/>
      <c r="GQ919" s="140"/>
      <c r="GR919" s="140"/>
      <c r="GS919" s="140"/>
      <c r="GT919" s="140"/>
      <c r="GU919" s="140"/>
      <c r="GV919" s="140"/>
      <c r="GW919" s="140"/>
      <c r="GX919" s="140"/>
      <c r="GY919" s="140"/>
      <c r="GZ919" s="140"/>
      <c r="HA919" s="140"/>
      <c r="HB919" s="140"/>
      <c r="HC919" s="140"/>
      <c r="HD919" s="140"/>
      <c r="HE919" s="140"/>
      <c r="HF919" s="140"/>
      <c r="HG919" s="140"/>
      <c r="HH919" s="140"/>
      <c r="HI919" s="140"/>
      <c r="HJ919" s="140"/>
      <c r="HK919" s="140"/>
      <c r="HL919" s="140"/>
      <c r="HM919" s="140"/>
      <c r="HN919" s="140"/>
      <c r="HO919" s="140"/>
      <c r="HP919" s="140"/>
      <c r="HQ919" s="140"/>
      <c r="HR919" s="140"/>
      <c r="HS919" s="140"/>
      <c r="HT919" s="140"/>
      <c r="HU919" s="140"/>
      <c r="HV919" s="140"/>
      <c r="HW919" s="140"/>
      <c r="HX919" s="140"/>
      <c r="HY919" s="140"/>
      <c r="HZ919" s="140"/>
    </row>
    <row r="920" spans="1:234" s="140" customFormat="1" ht="22.5" x14ac:dyDescent="0.25">
      <c r="A920" s="312">
        <v>907</v>
      </c>
      <c r="B920" s="100" t="s">
        <v>2581</v>
      </c>
      <c r="C920" s="312" t="s">
        <v>3122</v>
      </c>
      <c r="D920" s="361" t="s">
        <v>3123</v>
      </c>
      <c r="E920" s="374"/>
      <c r="F920" s="361" t="s">
        <v>27</v>
      </c>
      <c r="G920" s="405">
        <v>214962</v>
      </c>
      <c r="H920" s="556" t="s">
        <v>3285</v>
      </c>
      <c r="I920" s="553">
        <v>3</v>
      </c>
      <c r="J920" s="35"/>
      <c r="K920" s="35"/>
      <c r="L920" s="35"/>
      <c r="M920" s="555"/>
      <c r="N920" s="112"/>
      <c r="O920" s="112"/>
      <c r="P920" s="300"/>
      <c r="Q920" s="555"/>
      <c r="R920" s="555"/>
      <c r="S920" s="555"/>
      <c r="T920" s="555"/>
      <c r="U920" s="555"/>
      <c r="V920" s="542"/>
      <c r="W920" s="542"/>
      <c r="X920" s="542"/>
      <c r="Y920" s="542"/>
      <c r="Z920" s="542"/>
      <c r="AA920" s="542"/>
      <c r="AB920" s="542"/>
      <c r="AC920" s="542"/>
      <c r="AD920" s="542"/>
      <c r="AE920" s="542"/>
      <c r="AF920" s="542"/>
      <c r="AG920" s="542"/>
      <c r="AH920" s="542"/>
      <c r="AI920" s="542"/>
      <c r="AJ920" s="542"/>
      <c r="AK920" s="542"/>
      <c r="AL920" s="542"/>
      <c r="AM920" s="542"/>
      <c r="AN920" s="542"/>
      <c r="AO920" s="542"/>
      <c r="AP920" s="542"/>
      <c r="AQ920" s="542"/>
      <c r="AR920" s="542"/>
      <c r="AS920" s="542"/>
      <c r="AT920" s="542"/>
      <c r="AU920" s="542"/>
      <c r="AV920" s="542"/>
      <c r="AW920" s="542"/>
      <c r="AX920" s="542"/>
      <c r="AY920" s="542"/>
      <c r="AZ920" s="542"/>
      <c r="BA920" s="542"/>
      <c r="BB920" s="542"/>
      <c r="BC920" s="542"/>
      <c r="BD920" s="542"/>
      <c r="BE920" s="542"/>
      <c r="BF920" s="542"/>
      <c r="BG920" s="542"/>
      <c r="BH920" s="542"/>
      <c r="BI920" s="542"/>
      <c r="BJ920" s="542"/>
      <c r="BK920" s="542"/>
      <c r="BL920" s="542"/>
      <c r="BM920" s="542"/>
      <c r="BN920" s="542"/>
      <c r="BO920" s="542"/>
      <c r="BP920" s="542"/>
      <c r="BQ920" s="542"/>
      <c r="BR920" s="542"/>
      <c r="BS920" s="542"/>
      <c r="BT920" s="542"/>
      <c r="BU920" s="542"/>
      <c r="BV920" s="542"/>
      <c r="BW920" s="542"/>
      <c r="BX920" s="542"/>
      <c r="BY920" s="542"/>
      <c r="BZ920" s="542"/>
      <c r="CA920" s="542"/>
      <c r="CB920" s="542"/>
      <c r="CC920" s="542"/>
      <c r="CD920" s="542"/>
      <c r="CE920" s="542"/>
      <c r="CF920" s="542"/>
      <c r="CG920" s="542"/>
      <c r="CH920" s="542"/>
      <c r="CI920" s="542"/>
      <c r="CJ920" s="542"/>
      <c r="CK920" s="542"/>
      <c r="CL920" s="542"/>
      <c r="CM920" s="542"/>
      <c r="CN920" s="542"/>
      <c r="CO920" s="542"/>
      <c r="CP920" s="542"/>
      <c r="CQ920" s="542"/>
      <c r="CR920" s="542"/>
      <c r="CS920" s="542"/>
      <c r="CT920" s="542"/>
      <c r="CU920" s="542"/>
      <c r="CV920" s="542"/>
      <c r="CW920" s="542"/>
      <c r="CX920" s="542"/>
      <c r="CY920" s="542"/>
      <c r="CZ920" s="542"/>
      <c r="DA920" s="542"/>
      <c r="DB920" s="542"/>
      <c r="DC920" s="542"/>
      <c r="DD920" s="542"/>
      <c r="DE920" s="542"/>
      <c r="DF920" s="542"/>
      <c r="DG920" s="542"/>
      <c r="DH920" s="542"/>
      <c r="DI920" s="542"/>
      <c r="DJ920" s="542"/>
      <c r="DK920" s="542"/>
      <c r="DL920" s="542"/>
      <c r="DM920" s="542"/>
      <c r="DN920" s="542"/>
      <c r="DO920" s="542"/>
      <c r="DP920" s="542"/>
      <c r="DQ920" s="542"/>
      <c r="DR920" s="542"/>
      <c r="DS920" s="542"/>
      <c r="DT920" s="542"/>
      <c r="DU920" s="542"/>
      <c r="DV920" s="542"/>
      <c r="DW920" s="542"/>
      <c r="DX920" s="542"/>
      <c r="DY920" s="542"/>
      <c r="DZ920" s="542"/>
      <c r="EA920" s="542"/>
      <c r="EB920" s="542"/>
      <c r="EC920" s="542"/>
      <c r="ED920" s="542"/>
      <c r="EE920" s="542"/>
      <c r="EF920" s="542"/>
      <c r="EG920" s="542"/>
      <c r="EH920" s="542"/>
      <c r="EI920" s="542"/>
      <c r="EJ920" s="542"/>
      <c r="EK920" s="542"/>
      <c r="EL920" s="542"/>
      <c r="EM920" s="542"/>
      <c r="EN920" s="542"/>
      <c r="EO920" s="542"/>
      <c r="EP920" s="542"/>
      <c r="EQ920" s="542"/>
      <c r="ER920" s="542"/>
      <c r="ES920" s="542"/>
      <c r="ET920" s="542"/>
      <c r="EU920" s="542"/>
      <c r="EV920" s="542"/>
      <c r="EW920" s="542"/>
      <c r="EX920" s="542"/>
      <c r="EY920" s="542"/>
      <c r="EZ920" s="542"/>
      <c r="FA920" s="542"/>
      <c r="FB920" s="542"/>
      <c r="FC920" s="542"/>
      <c r="FD920" s="542"/>
      <c r="FE920" s="542"/>
      <c r="FF920" s="542"/>
      <c r="FG920" s="542"/>
      <c r="FH920" s="542"/>
      <c r="FI920" s="542"/>
      <c r="FJ920" s="542"/>
      <c r="FK920" s="542"/>
      <c r="FL920" s="542"/>
      <c r="FM920" s="542"/>
      <c r="FN920" s="542"/>
      <c r="FO920" s="542"/>
      <c r="FP920" s="542"/>
      <c r="FQ920" s="542"/>
      <c r="FR920" s="542"/>
      <c r="FS920" s="542"/>
      <c r="FT920" s="542"/>
      <c r="FU920" s="542"/>
      <c r="FV920" s="542"/>
      <c r="FW920" s="542"/>
      <c r="FX920" s="542"/>
      <c r="FY920" s="542"/>
      <c r="FZ920" s="542"/>
      <c r="GA920" s="542"/>
      <c r="GB920" s="542"/>
      <c r="GC920" s="542"/>
      <c r="GD920" s="542"/>
      <c r="GE920" s="542"/>
      <c r="GF920" s="542"/>
      <c r="GG920" s="542"/>
      <c r="GH920" s="542"/>
      <c r="GI920" s="542"/>
      <c r="GJ920" s="542"/>
      <c r="GK920" s="542"/>
      <c r="GL920" s="542"/>
      <c r="GM920" s="542"/>
      <c r="GN920" s="542"/>
      <c r="GO920" s="542"/>
      <c r="GP920" s="542"/>
      <c r="GQ920" s="542"/>
      <c r="GR920" s="542"/>
      <c r="GS920" s="542"/>
      <c r="GT920" s="542"/>
      <c r="GU920" s="542"/>
      <c r="GV920" s="542"/>
      <c r="GW920" s="542"/>
      <c r="GX920" s="542"/>
      <c r="GY920" s="542"/>
      <c r="GZ920" s="542"/>
      <c r="HA920" s="542"/>
      <c r="HB920" s="542"/>
      <c r="HC920" s="542"/>
      <c r="HD920" s="542"/>
      <c r="HE920" s="542"/>
      <c r="HF920" s="542"/>
      <c r="HG920" s="542"/>
      <c r="HH920" s="542"/>
      <c r="HI920" s="542"/>
      <c r="HJ920" s="542"/>
      <c r="HK920" s="542"/>
      <c r="HL920" s="542"/>
      <c r="HM920" s="542"/>
      <c r="HN920" s="542"/>
      <c r="HO920" s="542"/>
      <c r="HP920" s="542"/>
      <c r="HQ920" s="542"/>
      <c r="HR920" s="542"/>
      <c r="HS920" s="542"/>
      <c r="HT920" s="542"/>
      <c r="HU920" s="542"/>
      <c r="HV920" s="542"/>
      <c r="HW920" s="542"/>
      <c r="HX920" s="542"/>
      <c r="HY920" s="542"/>
      <c r="HZ920" s="542"/>
    </row>
    <row r="921" spans="1:234" s="140" customFormat="1" ht="22.5" x14ac:dyDescent="0.25">
      <c r="A921" s="312">
        <v>908</v>
      </c>
      <c r="B921" s="504" t="s">
        <v>2581</v>
      </c>
      <c r="C921" s="314" t="s">
        <v>3056</v>
      </c>
      <c r="D921" s="409" t="s">
        <v>3057</v>
      </c>
      <c r="E921" s="509"/>
      <c r="F921" s="499" t="s">
        <v>27</v>
      </c>
      <c r="G921" s="483">
        <v>211713.03</v>
      </c>
      <c r="H921" s="556" t="s">
        <v>3286</v>
      </c>
      <c r="I921" s="553">
        <v>4</v>
      </c>
      <c r="J921" s="772"/>
      <c r="K921" s="773"/>
      <c r="L921" s="566"/>
      <c r="M921" s="555"/>
      <c r="N921" s="112"/>
      <c r="P921" s="515"/>
      <c r="Q921" s="555"/>
      <c r="R921" s="555"/>
      <c r="S921" s="555"/>
      <c r="T921" s="555"/>
      <c r="U921" s="555"/>
      <c r="V921" s="540"/>
      <c r="W921" s="540"/>
      <c r="X921" s="540"/>
      <c r="Y921" s="540"/>
      <c r="Z921" s="540"/>
      <c r="AA921" s="540"/>
      <c r="AB921" s="540"/>
      <c r="AC921" s="540"/>
      <c r="AD921" s="540"/>
      <c r="AE921" s="540"/>
      <c r="AF921" s="540"/>
      <c r="AG921" s="540"/>
      <c r="AH921" s="540"/>
      <c r="AI921" s="540"/>
      <c r="AJ921" s="540"/>
      <c r="AK921" s="540"/>
      <c r="AL921" s="540"/>
      <c r="AM921" s="540"/>
      <c r="AN921" s="540"/>
      <c r="AO921" s="540"/>
      <c r="AP921" s="540"/>
      <c r="AQ921" s="540"/>
      <c r="AR921" s="540"/>
      <c r="AS921" s="540"/>
      <c r="AT921" s="540"/>
      <c r="AU921" s="540"/>
      <c r="AV921" s="540"/>
      <c r="AW921" s="540"/>
      <c r="AX921" s="540"/>
      <c r="AY921" s="540"/>
      <c r="AZ921" s="540"/>
      <c r="BA921" s="540"/>
      <c r="BB921" s="540"/>
      <c r="BC921" s="540"/>
      <c r="BD921" s="540"/>
      <c r="BE921" s="540"/>
      <c r="BF921" s="540"/>
      <c r="BG921" s="540"/>
      <c r="BH921" s="540"/>
      <c r="BI921" s="540"/>
      <c r="BJ921" s="540"/>
      <c r="BK921" s="540"/>
      <c r="BL921" s="540"/>
      <c r="BM921" s="540"/>
      <c r="BN921" s="540"/>
      <c r="BO921" s="540"/>
      <c r="BP921" s="540"/>
      <c r="BQ921" s="540"/>
      <c r="BR921" s="540"/>
      <c r="BS921" s="540"/>
      <c r="BT921" s="540"/>
      <c r="BU921" s="540"/>
      <c r="BV921" s="540"/>
      <c r="BW921" s="540"/>
      <c r="BX921" s="540"/>
      <c r="BY921" s="540"/>
      <c r="BZ921" s="540"/>
      <c r="CA921" s="540"/>
      <c r="CB921" s="540"/>
      <c r="CC921" s="540"/>
      <c r="CD921" s="540"/>
      <c r="CE921" s="540"/>
      <c r="CF921" s="540"/>
      <c r="CG921" s="540"/>
      <c r="CH921" s="540"/>
      <c r="CI921" s="540"/>
      <c r="CJ921" s="540"/>
      <c r="CK921" s="540"/>
      <c r="CL921" s="540"/>
      <c r="CM921" s="540"/>
      <c r="CN921" s="540"/>
      <c r="CO921" s="540"/>
      <c r="CP921" s="540"/>
      <c r="CQ921" s="540"/>
      <c r="CR921" s="540"/>
      <c r="CS921" s="540"/>
      <c r="CT921" s="540"/>
      <c r="CU921" s="540"/>
      <c r="CV921" s="540"/>
      <c r="CW921" s="540"/>
      <c r="CX921" s="540"/>
      <c r="CY921" s="540"/>
      <c r="CZ921" s="540"/>
      <c r="DA921" s="540"/>
      <c r="DB921" s="540"/>
      <c r="DC921" s="540"/>
      <c r="DD921" s="540"/>
      <c r="DE921" s="540"/>
      <c r="DF921" s="540"/>
      <c r="DG921" s="540"/>
      <c r="DH921" s="540"/>
      <c r="DI921" s="540"/>
      <c r="DJ921" s="540"/>
      <c r="DK921" s="540"/>
      <c r="DL921" s="540"/>
      <c r="DM921" s="540"/>
      <c r="DN921" s="540"/>
      <c r="DO921" s="540"/>
      <c r="DP921" s="540"/>
      <c r="DQ921" s="540"/>
      <c r="DR921" s="540"/>
      <c r="DS921" s="540"/>
      <c r="DT921" s="540"/>
      <c r="DU921" s="540"/>
      <c r="DV921" s="540"/>
      <c r="DW921" s="540"/>
      <c r="DX921" s="540"/>
      <c r="DY921" s="540"/>
      <c r="DZ921" s="540"/>
      <c r="EA921" s="540"/>
      <c r="EB921" s="540"/>
      <c r="EC921" s="540"/>
      <c r="ED921" s="540"/>
      <c r="EE921" s="540"/>
      <c r="EF921" s="540"/>
      <c r="EG921" s="540"/>
      <c r="EH921" s="540"/>
      <c r="EI921" s="540"/>
      <c r="EJ921" s="540"/>
      <c r="EK921" s="540"/>
      <c r="EL921" s="540"/>
      <c r="EM921" s="540"/>
      <c r="EN921" s="540"/>
      <c r="EO921" s="540"/>
      <c r="EP921" s="540"/>
      <c r="EQ921" s="540"/>
      <c r="ER921" s="540"/>
      <c r="ES921" s="540"/>
      <c r="ET921" s="540"/>
      <c r="EU921" s="540"/>
      <c r="EV921" s="540"/>
      <c r="EW921" s="540"/>
      <c r="EX921" s="540"/>
      <c r="EY921" s="540"/>
      <c r="EZ921" s="540"/>
      <c r="FA921" s="540"/>
      <c r="FB921" s="540"/>
      <c r="FC921" s="540"/>
      <c r="FD921" s="540"/>
      <c r="FE921" s="540"/>
      <c r="FF921" s="540"/>
      <c r="FG921" s="540"/>
      <c r="FH921" s="540"/>
      <c r="FI921" s="540"/>
      <c r="FJ921" s="540"/>
      <c r="FK921" s="540"/>
      <c r="FL921" s="540"/>
      <c r="FM921" s="540"/>
      <c r="FN921" s="540"/>
      <c r="FO921" s="540"/>
      <c r="FP921" s="540"/>
      <c r="FQ921" s="540"/>
      <c r="FR921" s="540"/>
      <c r="FS921" s="540"/>
      <c r="FT921" s="540"/>
      <c r="FU921" s="540"/>
      <c r="FV921" s="540"/>
      <c r="FW921" s="540"/>
      <c r="FX921" s="540"/>
      <c r="FY921" s="540"/>
      <c r="FZ921" s="540"/>
      <c r="GA921" s="540"/>
      <c r="GB921" s="540"/>
      <c r="GC921" s="540"/>
      <c r="GD921" s="540"/>
      <c r="GE921" s="540"/>
      <c r="GF921" s="540"/>
      <c r="GG921" s="540"/>
      <c r="GH921" s="540"/>
      <c r="GI921" s="540"/>
      <c r="GJ921" s="540"/>
      <c r="GK921" s="540"/>
      <c r="GL921" s="540"/>
      <c r="GM921" s="540"/>
      <c r="GN921" s="540"/>
      <c r="GO921" s="540"/>
      <c r="GP921" s="540"/>
      <c r="GQ921" s="540"/>
      <c r="GR921" s="540"/>
      <c r="GS921" s="540"/>
      <c r="GT921" s="540"/>
      <c r="GU921" s="540"/>
      <c r="GV921" s="540"/>
      <c r="GW921" s="540"/>
      <c r="GX921" s="540"/>
      <c r="GY921" s="540"/>
      <c r="GZ921" s="540"/>
      <c r="HA921" s="540"/>
      <c r="HB921" s="540"/>
      <c r="HC921" s="540"/>
      <c r="HD921" s="540"/>
      <c r="HE921" s="540"/>
      <c r="HF921" s="540"/>
      <c r="HG921" s="540"/>
      <c r="HH921" s="540"/>
      <c r="HI921" s="540"/>
      <c r="HJ921" s="540"/>
      <c r="HK921" s="540"/>
      <c r="HL921" s="540"/>
      <c r="HM921" s="540"/>
      <c r="HN921" s="540"/>
      <c r="HO921" s="540"/>
      <c r="HP921" s="540"/>
      <c r="HQ921" s="540"/>
      <c r="HR921" s="540"/>
      <c r="HS921" s="540"/>
      <c r="HT921" s="540"/>
      <c r="HU921" s="540"/>
      <c r="HV921" s="540"/>
      <c r="HW921" s="540"/>
      <c r="HX921" s="540"/>
      <c r="HY921" s="540"/>
      <c r="HZ921" s="540"/>
    </row>
    <row r="922" spans="1:234" s="140" customFormat="1" ht="22.5" customHeight="1" x14ac:dyDescent="0.25">
      <c r="A922" s="312">
        <v>909</v>
      </c>
      <c r="B922" s="504" t="s">
        <v>2581</v>
      </c>
      <c r="C922" s="314" t="s">
        <v>3148</v>
      </c>
      <c r="D922" s="511" t="s">
        <v>3149</v>
      </c>
      <c r="E922" s="509"/>
      <c r="F922" s="499" t="s">
        <v>27</v>
      </c>
      <c r="G922" s="512">
        <v>991460.64</v>
      </c>
      <c r="H922" s="556" t="s">
        <v>3287</v>
      </c>
      <c r="I922" s="553">
        <v>4</v>
      </c>
      <c r="J922" s="772"/>
      <c r="K922" s="773"/>
      <c r="L922" s="566"/>
      <c r="M922" s="555"/>
      <c r="N922" s="112"/>
      <c r="O922" s="112"/>
      <c r="P922" s="300"/>
      <c r="Q922" s="559"/>
      <c r="R922" s="559"/>
      <c r="S922" s="559"/>
      <c r="T922" s="559"/>
      <c r="U922" s="559"/>
      <c r="V922" s="540"/>
      <c r="W922" s="540"/>
      <c r="X922" s="540"/>
      <c r="Y922" s="540"/>
      <c r="Z922" s="540"/>
      <c r="AA922" s="540"/>
      <c r="AB922" s="540"/>
      <c r="AC922" s="540"/>
      <c r="AD922" s="540"/>
      <c r="AE922" s="540"/>
      <c r="AF922" s="540"/>
      <c r="AG922" s="540"/>
      <c r="AH922" s="540"/>
      <c r="AI922" s="540"/>
      <c r="AJ922" s="540"/>
      <c r="AK922" s="540"/>
      <c r="AL922" s="540"/>
      <c r="AM922" s="540"/>
      <c r="AN922" s="540"/>
      <c r="AO922" s="540"/>
      <c r="AP922" s="540"/>
      <c r="AQ922" s="540"/>
      <c r="AR922" s="540"/>
      <c r="AS922" s="540"/>
      <c r="AT922" s="540"/>
      <c r="AU922" s="540"/>
      <c r="AV922" s="540"/>
      <c r="AW922" s="540"/>
      <c r="AX922" s="540"/>
      <c r="AY922" s="540"/>
      <c r="AZ922" s="540"/>
      <c r="BA922" s="540"/>
      <c r="BB922" s="540"/>
      <c r="BC922" s="540"/>
      <c r="BD922" s="540"/>
      <c r="BE922" s="540"/>
      <c r="BF922" s="540"/>
      <c r="BG922" s="540"/>
      <c r="BH922" s="540"/>
      <c r="BI922" s="540"/>
      <c r="BJ922" s="540"/>
      <c r="BK922" s="540"/>
      <c r="BL922" s="540"/>
      <c r="BM922" s="540"/>
      <c r="BN922" s="540"/>
      <c r="BO922" s="540"/>
      <c r="BP922" s="540"/>
      <c r="BQ922" s="540"/>
      <c r="BR922" s="540"/>
      <c r="BS922" s="540"/>
      <c r="BT922" s="540"/>
      <c r="BU922" s="540"/>
      <c r="BV922" s="540"/>
      <c r="BW922" s="540"/>
      <c r="BX922" s="540"/>
      <c r="BY922" s="540"/>
      <c r="BZ922" s="540"/>
      <c r="CA922" s="540"/>
      <c r="CB922" s="540"/>
      <c r="CC922" s="540"/>
      <c r="CD922" s="540"/>
      <c r="CE922" s="540"/>
      <c r="CF922" s="540"/>
      <c r="CG922" s="540"/>
      <c r="CH922" s="540"/>
      <c r="CI922" s="540"/>
      <c r="CJ922" s="540"/>
      <c r="CK922" s="540"/>
      <c r="CL922" s="540"/>
      <c r="CM922" s="540"/>
      <c r="CN922" s="540"/>
      <c r="CO922" s="540"/>
      <c r="CP922" s="540"/>
      <c r="CQ922" s="540"/>
      <c r="CR922" s="540"/>
      <c r="CS922" s="540"/>
      <c r="CT922" s="540"/>
      <c r="CU922" s="540"/>
      <c r="CV922" s="540"/>
      <c r="CW922" s="540"/>
      <c r="CX922" s="540"/>
      <c r="CY922" s="540"/>
      <c r="CZ922" s="540"/>
      <c r="DA922" s="540"/>
      <c r="DB922" s="540"/>
      <c r="DC922" s="540"/>
      <c r="DD922" s="540"/>
      <c r="DE922" s="540"/>
      <c r="DF922" s="540"/>
      <c r="DG922" s="540"/>
      <c r="DH922" s="540"/>
      <c r="DI922" s="540"/>
      <c r="DJ922" s="540"/>
      <c r="DK922" s="540"/>
      <c r="DL922" s="540"/>
      <c r="DM922" s="540"/>
      <c r="DN922" s="540"/>
      <c r="DO922" s="540"/>
      <c r="DP922" s="540"/>
      <c r="DQ922" s="540"/>
      <c r="DR922" s="540"/>
      <c r="DS922" s="540"/>
      <c r="DT922" s="540"/>
      <c r="DU922" s="540"/>
      <c r="DV922" s="540"/>
      <c r="DW922" s="540"/>
      <c r="DX922" s="540"/>
      <c r="DY922" s="540"/>
      <c r="DZ922" s="540"/>
      <c r="EA922" s="540"/>
      <c r="EB922" s="540"/>
      <c r="EC922" s="540"/>
      <c r="ED922" s="540"/>
      <c r="EE922" s="540"/>
      <c r="EF922" s="540"/>
      <c r="EG922" s="540"/>
      <c r="EH922" s="540"/>
      <c r="EI922" s="540"/>
      <c r="EJ922" s="540"/>
      <c r="EK922" s="540"/>
      <c r="EL922" s="540"/>
      <c r="EM922" s="540"/>
      <c r="EN922" s="540"/>
      <c r="EO922" s="540"/>
      <c r="EP922" s="540"/>
      <c r="EQ922" s="540"/>
      <c r="ER922" s="540"/>
      <c r="ES922" s="540"/>
      <c r="ET922" s="540"/>
      <c r="EU922" s="540"/>
      <c r="EV922" s="540"/>
      <c r="EW922" s="540"/>
      <c r="EX922" s="540"/>
      <c r="EY922" s="540"/>
      <c r="EZ922" s="540"/>
      <c r="FA922" s="540"/>
      <c r="FB922" s="540"/>
      <c r="FC922" s="540"/>
      <c r="FD922" s="540"/>
      <c r="FE922" s="540"/>
      <c r="FF922" s="540"/>
      <c r="FG922" s="540"/>
      <c r="FH922" s="540"/>
      <c r="FI922" s="540"/>
      <c r="FJ922" s="540"/>
      <c r="FK922" s="540"/>
      <c r="FL922" s="540"/>
      <c r="FM922" s="540"/>
      <c r="FN922" s="540"/>
      <c r="FO922" s="540"/>
      <c r="FP922" s="540"/>
      <c r="FQ922" s="540"/>
      <c r="FR922" s="540"/>
      <c r="FS922" s="540"/>
      <c r="FT922" s="540"/>
      <c r="FU922" s="540"/>
      <c r="FV922" s="540"/>
      <c r="FW922" s="540"/>
      <c r="FX922" s="540"/>
      <c r="FY922" s="540"/>
      <c r="FZ922" s="540"/>
      <c r="GA922" s="540"/>
      <c r="GB922" s="540"/>
      <c r="GC922" s="540"/>
      <c r="GD922" s="540"/>
      <c r="GE922" s="540"/>
      <c r="GF922" s="540"/>
      <c r="GG922" s="540"/>
      <c r="GH922" s="540"/>
      <c r="GI922" s="540"/>
      <c r="GJ922" s="540"/>
      <c r="GK922" s="540"/>
      <c r="GL922" s="540"/>
      <c r="GM922" s="540"/>
      <c r="GN922" s="540"/>
      <c r="GO922" s="540"/>
      <c r="GP922" s="540"/>
      <c r="GQ922" s="540"/>
      <c r="GR922" s="540"/>
      <c r="GS922" s="540"/>
      <c r="GT922" s="540"/>
      <c r="GU922" s="540"/>
      <c r="GV922" s="540"/>
      <c r="GW922" s="540"/>
      <c r="GX922" s="540"/>
      <c r="GY922" s="540"/>
      <c r="GZ922" s="540"/>
      <c r="HA922" s="540"/>
      <c r="HB922" s="540"/>
      <c r="HC922" s="540"/>
      <c r="HD922" s="540"/>
      <c r="HE922" s="540"/>
      <c r="HF922" s="540"/>
      <c r="HG922" s="540"/>
      <c r="HH922" s="540"/>
      <c r="HI922" s="540"/>
      <c r="HJ922" s="540"/>
      <c r="HK922" s="540"/>
      <c r="HL922" s="540"/>
      <c r="HM922" s="540"/>
      <c r="HN922" s="540"/>
      <c r="HO922" s="540"/>
      <c r="HP922" s="540"/>
      <c r="HQ922" s="540"/>
      <c r="HR922" s="540"/>
      <c r="HS922" s="540"/>
      <c r="HT922" s="540"/>
      <c r="HU922" s="540"/>
      <c r="HV922" s="540"/>
      <c r="HW922" s="540"/>
      <c r="HX922" s="540"/>
      <c r="HY922" s="540"/>
      <c r="HZ922" s="540"/>
    </row>
    <row r="923" spans="1:234" s="140" customFormat="1" ht="22.5" x14ac:dyDescent="0.25">
      <c r="A923" s="312">
        <v>910</v>
      </c>
      <c r="B923" s="100" t="s">
        <v>2581</v>
      </c>
      <c r="C923" s="312" t="s">
        <v>2755</v>
      </c>
      <c r="D923" s="361" t="s">
        <v>2756</v>
      </c>
      <c r="E923" s="374"/>
      <c r="F923" s="361" t="s">
        <v>27</v>
      </c>
      <c r="G923" s="317">
        <v>69420.899999999994</v>
      </c>
      <c r="H923" s="556" t="s">
        <v>3290</v>
      </c>
      <c r="I923" s="553">
        <v>3</v>
      </c>
      <c r="J923" s="35"/>
      <c r="K923" s="35"/>
      <c r="L923" s="35"/>
      <c r="M923" s="558"/>
      <c r="N923" s="112"/>
      <c r="O923" s="112"/>
      <c r="P923" s="300"/>
      <c r="Q923" s="559"/>
      <c r="R923" s="559"/>
      <c r="S923" s="559"/>
      <c r="T923" s="559"/>
      <c r="U923" s="559"/>
      <c r="V923" s="112"/>
      <c r="W923" s="112"/>
      <c r="X923" s="112"/>
      <c r="Y923" s="112"/>
      <c r="Z923" s="112"/>
      <c r="AA923" s="112"/>
      <c r="AB923" s="112"/>
      <c r="AC923" s="112"/>
      <c r="AD923" s="112"/>
      <c r="AE923" s="112"/>
      <c r="AF923" s="112"/>
      <c r="AG923" s="112"/>
      <c r="AH923" s="112"/>
      <c r="AI923" s="112"/>
      <c r="AJ923" s="112"/>
      <c r="AK923" s="112"/>
      <c r="AL923" s="112"/>
      <c r="AM923" s="112"/>
      <c r="AN923" s="112"/>
      <c r="AO923" s="112"/>
      <c r="AP923" s="112"/>
      <c r="AQ923" s="112"/>
      <c r="AR923" s="112"/>
      <c r="AS923" s="112"/>
      <c r="AT923" s="112"/>
      <c r="AU923" s="112"/>
      <c r="AV923" s="112"/>
      <c r="AW923" s="112"/>
      <c r="AX923" s="112"/>
      <c r="AY923" s="112"/>
      <c r="AZ923" s="112"/>
      <c r="BA923" s="112"/>
      <c r="BB923" s="112"/>
      <c r="BC923" s="112"/>
      <c r="BD923" s="112"/>
      <c r="BE923" s="112"/>
      <c r="BF923" s="112"/>
      <c r="BG923" s="112"/>
      <c r="BH923" s="112"/>
      <c r="BI923" s="112"/>
      <c r="BJ923" s="112"/>
      <c r="BK923" s="112"/>
      <c r="BL923" s="112"/>
      <c r="BM923" s="112"/>
      <c r="BN923" s="112"/>
      <c r="BO923" s="112"/>
      <c r="BP923" s="112"/>
      <c r="BQ923" s="112"/>
      <c r="BR923" s="112"/>
      <c r="BS923" s="112"/>
      <c r="BT923" s="112"/>
      <c r="BU923" s="112"/>
      <c r="BV923" s="112"/>
      <c r="BW923" s="112"/>
      <c r="BX923" s="112"/>
      <c r="BY923" s="112"/>
      <c r="BZ923" s="112"/>
      <c r="CA923" s="112"/>
      <c r="CB923" s="112"/>
      <c r="CC923" s="112"/>
      <c r="CD923" s="112"/>
      <c r="CE923" s="112"/>
      <c r="CF923" s="112"/>
      <c r="CG923" s="112"/>
      <c r="CH923" s="112"/>
      <c r="CI923" s="112"/>
      <c r="CJ923" s="112"/>
      <c r="CK923" s="112"/>
      <c r="CL923" s="112"/>
      <c r="CM923" s="112"/>
      <c r="CN923" s="112"/>
      <c r="CO923" s="112"/>
      <c r="CP923" s="112"/>
      <c r="CQ923" s="112"/>
      <c r="CR923" s="112"/>
      <c r="CS923" s="112"/>
      <c r="CT923" s="112"/>
      <c r="CU923" s="112"/>
      <c r="CV923" s="112"/>
      <c r="CW923" s="112"/>
      <c r="CX923" s="112"/>
      <c r="CY923" s="112"/>
      <c r="CZ923" s="112"/>
      <c r="DA923" s="112"/>
      <c r="DB923" s="112"/>
      <c r="DC923" s="112"/>
      <c r="DD923" s="112"/>
      <c r="DE923" s="112"/>
      <c r="DF923" s="112"/>
      <c r="DG923" s="112"/>
      <c r="DH923" s="112"/>
      <c r="DI923" s="112"/>
      <c r="DJ923" s="112"/>
      <c r="DK923" s="112"/>
      <c r="DL923" s="112"/>
      <c r="DM923" s="112"/>
      <c r="DN923" s="112"/>
      <c r="DO923" s="112"/>
      <c r="DP923" s="112"/>
      <c r="DQ923" s="112"/>
      <c r="DR923" s="112"/>
      <c r="DS923" s="112"/>
      <c r="DT923" s="112"/>
      <c r="DU923" s="112"/>
      <c r="DV923" s="112"/>
      <c r="DW923" s="112"/>
      <c r="DX923" s="112"/>
      <c r="DY923" s="112"/>
      <c r="DZ923" s="112"/>
      <c r="EA923" s="112"/>
      <c r="EB923" s="112"/>
      <c r="EC923" s="112"/>
      <c r="ED923" s="112"/>
      <c r="EE923" s="112"/>
      <c r="EF923" s="112"/>
      <c r="EG923" s="112"/>
      <c r="EH923" s="112"/>
      <c r="EI923" s="112"/>
      <c r="EJ923" s="112"/>
      <c r="EK923" s="112"/>
      <c r="EL923" s="112"/>
      <c r="EM923" s="112"/>
      <c r="EN923" s="112"/>
      <c r="EO923" s="112"/>
      <c r="EP923" s="112"/>
      <c r="EQ923" s="112"/>
      <c r="ER923" s="112"/>
      <c r="ES923" s="112"/>
      <c r="ET923" s="112"/>
      <c r="EU923" s="112"/>
      <c r="EV923" s="112"/>
      <c r="EW923" s="112"/>
      <c r="EX923" s="112"/>
      <c r="EY923" s="112"/>
      <c r="EZ923" s="112"/>
      <c r="FA923" s="112"/>
      <c r="FB923" s="112"/>
      <c r="FC923" s="112"/>
      <c r="FD923" s="112"/>
      <c r="FE923" s="112"/>
      <c r="FF923" s="112"/>
      <c r="FG923" s="112"/>
      <c r="FH923" s="112"/>
      <c r="FI923" s="112"/>
      <c r="FJ923" s="112"/>
      <c r="FK923" s="112"/>
      <c r="FL923" s="112"/>
      <c r="FM923" s="112"/>
      <c r="FN923" s="112"/>
      <c r="FO923" s="112"/>
      <c r="FP923" s="112"/>
      <c r="FQ923" s="112"/>
      <c r="FR923" s="112"/>
      <c r="FS923" s="112"/>
      <c r="FT923" s="112"/>
      <c r="FU923" s="112"/>
      <c r="FV923" s="112"/>
      <c r="FW923" s="112"/>
      <c r="FX923" s="112"/>
      <c r="FY923" s="112"/>
      <c r="FZ923" s="112"/>
      <c r="GA923" s="112"/>
      <c r="GB923" s="112"/>
      <c r="GC923" s="112"/>
      <c r="GD923" s="112"/>
      <c r="GE923" s="112"/>
      <c r="GF923" s="112"/>
      <c r="GG923" s="112"/>
      <c r="GH923" s="112"/>
      <c r="GI923" s="112"/>
      <c r="GJ923" s="112"/>
      <c r="GK923" s="112"/>
      <c r="GL923" s="112"/>
      <c r="GM923" s="112"/>
      <c r="GN923" s="112"/>
      <c r="GO923" s="112"/>
      <c r="GP923" s="112"/>
      <c r="GQ923" s="112"/>
      <c r="GR923" s="112"/>
      <c r="GS923" s="112"/>
      <c r="GT923" s="112"/>
      <c r="GU923" s="112"/>
      <c r="GV923" s="112"/>
      <c r="GW923" s="112"/>
      <c r="GX923" s="112"/>
      <c r="GY923" s="112"/>
      <c r="GZ923" s="112"/>
      <c r="HA923" s="112"/>
      <c r="HB923" s="112"/>
      <c r="HC923" s="112"/>
      <c r="HD923" s="112"/>
      <c r="HE923" s="112"/>
      <c r="HF923" s="112"/>
      <c r="HG923" s="112"/>
      <c r="HH923" s="112"/>
      <c r="HI923" s="112"/>
      <c r="HJ923" s="112"/>
      <c r="HK923" s="112"/>
      <c r="HL923" s="112"/>
      <c r="HM923" s="112"/>
      <c r="HN923" s="112"/>
      <c r="HO923" s="112"/>
      <c r="HP923" s="112"/>
      <c r="HQ923" s="112"/>
      <c r="HR923" s="112"/>
      <c r="HS923" s="112"/>
      <c r="HT923" s="112"/>
      <c r="HU923" s="112"/>
      <c r="HV923" s="112"/>
      <c r="HW923" s="112"/>
      <c r="HX923" s="112"/>
    </row>
    <row r="924" spans="1:234" s="140" customFormat="1" ht="22.5" x14ac:dyDescent="0.25">
      <c r="A924" s="312">
        <v>911</v>
      </c>
      <c r="B924" s="100" t="s">
        <v>2581</v>
      </c>
      <c r="C924" s="312" t="s">
        <v>3146</v>
      </c>
      <c r="D924" s="326" t="s">
        <v>3128</v>
      </c>
      <c r="E924" s="374"/>
      <c r="F924" s="361" t="s">
        <v>27</v>
      </c>
      <c r="G924" s="405">
        <v>198411.25</v>
      </c>
      <c r="H924" s="556" t="s">
        <v>3291</v>
      </c>
      <c r="I924" s="553">
        <v>5</v>
      </c>
      <c r="J924" s="772"/>
      <c r="K924" s="773"/>
      <c r="L924" s="566"/>
      <c r="M924" s="559"/>
      <c r="N924" s="112"/>
      <c r="O924" s="112"/>
      <c r="P924" s="300"/>
      <c r="Q924" s="559"/>
      <c r="R924" s="559"/>
      <c r="S924" s="559"/>
    </row>
    <row r="925" spans="1:234" s="140" customFormat="1" ht="22.5" x14ac:dyDescent="0.25">
      <c r="A925" s="312">
        <v>912</v>
      </c>
      <c r="B925" s="100" t="s">
        <v>2581</v>
      </c>
      <c r="C925" s="314" t="s">
        <v>1166</v>
      </c>
      <c r="D925" s="511" t="s">
        <v>3055</v>
      </c>
      <c r="E925" s="509"/>
      <c r="F925" s="361" t="s">
        <v>905</v>
      </c>
      <c r="G925" s="405">
        <v>21409.26</v>
      </c>
      <c r="H925" s="556" t="s">
        <v>3311</v>
      </c>
      <c r="I925" s="409"/>
      <c r="J925" s="35"/>
      <c r="K925" s="35"/>
      <c r="L925" s="35"/>
      <c r="M925" s="559"/>
      <c r="N925" s="112"/>
      <c r="O925" s="112"/>
      <c r="P925" s="300"/>
      <c r="Q925" s="559"/>
      <c r="R925" s="559"/>
      <c r="S925" s="559"/>
      <c r="T925" s="559"/>
      <c r="U925" s="559"/>
    </row>
    <row r="926" spans="1:234" s="140" customFormat="1" ht="22.5" customHeight="1" x14ac:dyDescent="0.25">
      <c r="A926" s="312">
        <v>913</v>
      </c>
      <c r="B926" s="100" t="s">
        <v>2581</v>
      </c>
      <c r="C926" s="312" t="s">
        <v>3115</v>
      </c>
      <c r="D926" s="361" t="s">
        <v>3116</v>
      </c>
      <c r="E926" s="374"/>
      <c r="F926" s="361" t="s">
        <v>27</v>
      </c>
      <c r="G926" s="405">
        <v>507398.2</v>
      </c>
      <c r="H926" s="556" t="s">
        <v>3304</v>
      </c>
      <c r="I926" s="458"/>
      <c r="J926" s="559"/>
      <c r="K926" s="559"/>
      <c r="L926" s="566"/>
      <c r="M926" s="559"/>
      <c r="N926" s="559"/>
      <c r="O926" s="559"/>
      <c r="P926" s="559"/>
      <c r="Q926" s="559"/>
      <c r="R926" s="559"/>
      <c r="S926" s="559"/>
      <c r="T926" s="559"/>
      <c r="U926" s="559"/>
      <c r="V926" s="112"/>
      <c r="W926" s="112"/>
      <c r="X926" s="112"/>
      <c r="Y926" s="112"/>
      <c r="Z926" s="112"/>
      <c r="AA926" s="112"/>
      <c r="AB926" s="112"/>
      <c r="AC926" s="112"/>
      <c r="AD926" s="112"/>
      <c r="AE926" s="112"/>
      <c r="AF926" s="112"/>
      <c r="AG926" s="112"/>
      <c r="AH926" s="112"/>
      <c r="AI926" s="112"/>
      <c r="AJ926" s="112"/>
      <c r="AK926" s="112"/>
      <c r="AL926" s="112"/>
      <c r="AM926" s="112"/>
      <c r="AN926" s="112"/>
      <c r="AO926" s="112"/>
      <c r="AP926" s="112"/>
      <c r="AQ926" s="112"/>
      <c r="AR926" s="112"/>
      <c r="AS926" s="112"/>
      <c r="AT926" s="112"/>
      <c r="AU926" s="112"/>
      <c r="AV926" s="112"/>
      <c r="AW926" s="112"/>
      <c r="AX926" s="112"/>
      <c r="AY926" s="112"/>
      <c r="AZ926" s="112"/>
      <c r="BA926" s="112"/>
      <c r="BB926" s="112"/>
      <c r="BC926" s="112"/>
      <c r="BD926" s="112"/>
      <c r="BE926" s="112"/>
      <c r="BF926" s="112"/>
      <c r="BG926" s="112"/>
      <c r="BH926" s="112"/>
      <c r="BI926" s="112"/>
      <c r="BJ926" s="112"/>
      <c r="BK926" s="112"/>
      <c r="BL926" s="112"/>
      <c r="BM926" s="112"/>
      <c r="BN926" s="112"/>
      <c r="BO926" s="112"/>
      <c r="BP926" s="112"/>
      <c r="BQ926" s="112"/>
      <c r="BR926" s="112"/>
      <c r="BS926" s="112"/>
      <c r="BT926" s="112"/>
      <c r="BU926" s="112"/>
      <c r="BV926" s="112"/>
      <c r="BW926" s="112"/>
      <c r="BX926" s="112"/>
      <c r="BY926" s="112"/>
      <c r="BZ926" s="112"/>
      <c r="CA926" s="112"/>
      <c r="CB926" s="112"/>
      <c r="CC926" s="112"/>
      <c r="CD926" s="112"/>
      <c r="CE926" s="112"/>
      <c r="CF926" s="112"/>
      <c r="CG926" s="112"/>
      <c r="CH926" s="112"/>
      <c r="CI926" s="112"/>
      <c r="CJ926" s="112"/>
      <c r="CK926" s="112"/>
      <c r="CL926" s="112"/>
      <c r="CM926" s="112"/>
      <c r="CN926" s="112"/>
      <c r="CO926" s="112"/>
      <c r="CP926" s="112"/>
      <c r="CQ926" s="112"/>
      <c r="CR926" s="112"/>
      <c r="CS926" s="112"/>
      <c r="CT926" s="112"/>
      <c r="CU926" s="112"/>
      <c r="CV926" s="112"/>
      <c r="CW926" s="112"/>
      <c r="CX926" s="112"/>
      <c r="CY926" s="112"/>
      <c r="CZ926" s="112"/>
      <c r="DA926" s="112"/>
      <c r="DB926" s="112"/>
      <c r="DC926" s="112"/>
      <c r="DD926" s="112"/>
      <c r="DE926" s="112"/>
      <c r="DF926" s="112"/>
      <c r="DG926" s="112"/>
      <c r="DH926" s="112"/>
      <c r="DI926" s="112"/>
      <c r="DJ926" s="112"/>
      <c r="DK926" s="112"/>
      <c r="DL926" s="112"/>
      <c r="DM926" s="112"/>
      <c r="DN926" s="112"/>
      <c r="DO926" s="112"/>
      <c r="DP926" s="112"/>
      <c r="DQ926" s="112"/>
      <c r="DR926" s="112"/>
      <c r="DS926" s="112"/>
      <c r="DT926" s="112"/>
      <c r="DU926" s="112"/>
      <c r="DV926" s="112"/>
      <c r="DW926" s="112"/>
      <c r="DX926" s="112"/>
      <c r="DY926" s="112"/>
      <c r="DZ926" s="112"/>
      <c r="EA926" s="112"/>
      <c r="EB926" s="112"/>
      <c r="EC926" s="112"/>
      <c r="ED926" s="112"/>
      <c r="EE926" s="112"/>
      <c r="EF926" s="112"/>
      <c r="EG926" s="112"/>
      <c r="EH926" s="112"/>
      <c r="EI926" s="112"/>
      <c r="EJ926" s="112"/>
      <c r="EK926" s="112"/>
      <c r="EL926" s="112"/>
      <c r="EM926" s="112"/>
      <c r="EN926" s="112"/>
      <c r="EO926" s="112"/>
      <c r="EP926" s="112"/>
      <c r="EQ926" s="112"/>
      <c r="ER926" s="112"/>
      <c r="ES926" s="112"/>
      <c r="ET926" s="112"/>
      <c r="EU926" s="112"/>
      <c r="EV926" s="112"/>
      <c r="EW926" s="112"/>
      <c r="EX926" s="112"/>
      <c r="EY926" s="112"/>
      <c r="EZ926" s="112"/>
      <c r="FA926" s="112"/>
      <c r="FB926" s="112"/>
      <c r="FC926" s="112"/>
      <c r="FD926" s="112"/>
      <c r="FE926" s="112"/>
      <c r="FF926" s="112"/>
      <c r="FG926" s="112"/>
      <c r="FH926" s="112"/>
      <c r="FI926" s="112"/>
      <c r="FJ926" s="112"/>
      <c r="FK926" s="112"/>
      <c r="FL926" s="112"/>
      <c r="FM926" s="112"/>
      <c r="FN926" s="112"/>
      <c r="FO926" s="112"/>
      <c r="FP926" s="112"/>
      <c r="FQ926" s="112"/>
      <c r="FR926" s="112"/>
      <c r="FS926" s="112"/>
      <c r="FT926" s="112"/>
      <c r="FU926" s="112"/>
      <c r="FV926" s="112"/>
      <c r="FW926" s="112"/>
      <c r="FX926" s="112"/>
      <c r="FY926" s="112"/>
      <c r="FZ926" s="112"/>
      <c r="GA926" s="112"/>
      <c r="GB926" s="112"/>
      <c r="GC926" s="112"/>
      <c r="GD926" s="112"/>
      <c r="GE926" s="112"/>
      <c r="GF926" s="112"/>
      <c r="GG926" s="112"/>
      <c r="GH926" s="112"/>
      <c r="GI926" s="112"/>
      <c r="GJ926" s="112"/>
      <c r="GK926" s="112"/>
      <c r="GL926" s="112"/>
      <c r="GM926" s="112"/>
      <c r="GN926" s="112"/>
      <c r="GO926" s="112"/>
      <c r="GP926" s="112"/>
      <c r="GQ926" s="112"/>
      <c r="GR926" s="112"/>
      <c r="GS926" s="112"/>
      <c r="GT926" s="112"/>
      <c r="GU926" s="112"/>
      <c r="GV926" s="112"/>
      <c r="GW926" s="112"/>
      <c r="GX926" s="112"/>
      <c r="GY926" s="112"/>
      <c r="GZ926" s="112"/>
      <c r="HA926" s="112"/>
      <c r="HB926" s="112"/>
      <c r="HC926" s="112"/>
      <c r="HD926" s="112"/>
      <c r="HE926" s="112"/>
      <c r="HF926" s="112"/>
      <c r="HG926" s="112"/>
      <c r="HH926" s="112"/>
      <c r="HI926" s="112"/>
      <c r="HJ926" s="112"/>
      <c r="HK926" s="112"/>
      <c r="HL926" s="112"/>
      <c r="HM926" s="112"/>
      <c r="HN926" s="112"/>
      <c r="HO926" s="112"/>
      <c r="HP926" s="112"/>
      <c r="HQ926" s="112"/>
      <c r="HR926" s="112"/>
      <c r="HS926" s="112"/>
      <c r="HT926" s="112"/>
      <c r="HU926" s="112"/>
      <c r="HV926" s="112"/>
      <c r="HW926" s="112"/>
      <c r="HX926" s="112"/>
    </row>
    <row r="927" spans="1:234" s="140" customFormat="1" ht="22.5" customHeight="1" x14ac:dyDescent="0.25">
      <c r="A927" s="312">
        <v>914</v>
      </c>
      <c r="B927" s="100" t="s">
        <v>2581</v>
      </c>
      <c r="C927" s="312" t="s">
        <v>2978</v>
      </c>
      <c r="D927" s="24" t="s">
        <v>2979</v>
      </c>
      <c r="E927" s="374"/>
      <c r="F927" s="324" t="s">
        <v>27</v>
      </c>
      <c r="G927" s="405">
        <v>89166.81</v>
      </c>
      <c r="H927" s="556" t="s">
        <v>3305</v>
      </c>
      <c r="I927" s="458"/>
      <c r="J927" s="773"/>
      <c r="K927" s="773"/>
      <c r="L927" s="566"/>
      <c r="M927" s="559"/>
      <c r="N927" s="112"/>
      <c r="P927" s="515"/>
      <c r="Q927" s="559"/>
      <c r="R927" s="559"/>
      <c r="S927" s="559"/>
      <c r="T927" s="559"/>
      <c r="U927" s="112"/>
      <c r="V927" s="112"/>
      <c r="W927" s="112"/>
      <c r="X927" s="112"/>
      <c r="Y927" s="112"/>
      <c r="Z927" s="112"/>
      <c r="AA927" s="112"/>
      <c r="AB927" s="112"/>
      <c r="AC927" s="112"/>
      <c r="AD927" s="112"/>
      <c r="AE927" s="112"/>
      <c r="AF927" s="112"/>
      <c r="AG927" s="112"/>
      <c r="AH927" s="112"/>
      <c r="AI927" s="112"/>
      <c r="AJ927" s="112"/>
      <c r="AK927" s="112"/>
      <c r="AL927" s="112"/>
      <c r="AM927" s="112"/>
      <c r="AN927" s="112"/>
      <c r="AO927" s="112"/>
      <c r="AP927" s="112"/>
      <c r="AQ927" s="112"/>
      <c r="AR927" s="112"/>
      <c r="AS927" s="112"/>
      <c r="AT927" s="112"/>
      <c r="AU927" s="112"/>
      <c r="AV927" s="112"/>
      <c r="AW927" s="112"/>
      <c r="AX927" s="112"/>
      <c r="AY927" s="112"/>
      <c r="AZ927" s="112"/>
      <c r="BA927" s="112"/>
      <c r="BB927" s="112"/>
      <c r="BC927" s="112"/>
      <c r="BD927" s="112"/>
      <c r="BE927" s="112"/>
      <c r="BF927" s="112"/>
      <c r="BG927" s="112"/>
      <c r="BH927" s="112"/>
      <c r="BI927" s="112"/>
      <c r="BJ927" s="112"/>
      <c r="BK927" s="112"/>
      <c r="BL927" s="112"/>
      <c r="BM927" s="112"/>
      <c r="BN927" s="112"/>
      <c r="BO927" s="112"/>
      <c r="BP927" s="112"/>
      <c r="BQ927" s="112"/>
      <c r="BR927" s="112"/>
      <c r="BS927" s="112"/>
      <c r="BT927" s="112"/>
      <c r="BU927" s="112"/>
      <c r="BV927" s="112"/>
      <c r="BW927" s="112"/>
      <c r="BX927" s="112"/>
      <c r="BY927" s="112"/>
      <c r="BZ927" s="112"/>
      <c r="CA927" s="112"/>
      <c r="CB927" s="112"/>
      <c r="CC927" s="112"/>
      <c r="CD927" s="112"/>
      <c r="CE927" s="112"/>
      <c r="CF927" s="112"/>
      <c r="CG927" s="112"/>
      <c r="CH927" s="112"/>
      <c r="CI927" s="112"/>
      <c r="CJ927" s="112"/>
      <c r="CK927" s="112"/>
      <c r="CL927" s="112"/>
      <c r="CM927" s="112"/>
      <c r="CN927" s="112"/>
      <c r="CO927" s="112"/>
      <c r="CP927" s="112"/>
      <c r="CQ927" s="112"/>
      <c r="CR927" s="112"/>
      <c r="CS927" s="112"/>
      <c r="CT927" s="112"/>
      <c r="CU927" s="112"/>
      <c r="CV927" s="112"/>
      <c r="CW927" s="112"/>
      <c r="CX927" s="112"/>
      <c r="CY927" s="112"/>
      <c r="CZ927" s="112"/>
      <c r="DA927" s="112"/>
      <c r="DB927" s="112"/>
      <c r="DC927" s="112"/>
      <c r="DD927" s="112"/>
      <c r="DE927" s="112"/>
      <c r="DF927" s="112"/>
      <c r="DG927" s="112"/>
      <c r="DH927" s="112"/>
      <c r="DI927" s="112"/>
      <c r="DJ927" s="112"/>
      <c r="DK927" s="112"/>
      <c r="DL927" s="112"/>
      <c r="DM927" s="112"/>
      <c r="DN927" s="112"/>
      <c r="DO927" s="112"/>
      <c r="DP927" s="112"/>
      <c r="DQ927" s="112"/>
      <c r="DR927" s="112"/>
      <c r="DS927" s="112"/>
      <c r="DT927" s="112"/>
      <c r="DU927" s="112"/>
      <c r="DV927" s="112"/>
      <c r="DW927" s="112"/>
      <c r="DX927" s="112"/>
      <c r="DY927" s="112"/>
      <c r="DZ927" s="112"/>
      <c r="EA927" s="112"/>
      <c r="EB927" s="112"/>
      <c r="EC927" s="112"/>
      <c r="ED927" s="112"/>
      <c r="EE927" s="112"/>
      <c r="EF927" s="112"/>
      <c r="EG927" s="112"/>
      <c r="EH927" s="112"/>
      <c r="EI927" s="112"/>
      <c r="EJ927" s="112"/>
      <c r="EK927" s="112"/>
      <c r="EL927" s="112"/>
      <c r="EM927" s="112"/>
      <c r="EN927" s="112"/>
      <c r="EO927" s="112"/>
      <c r="EP927" s="112"/>
      <c r="EQ927" s="112"/>
      <c r="ER927" s="112"/>
      <c r="ES927" s="112"/>
      <c r="ET927" s="112"/>
      <c r="EU927" s="112"/>
      <c r="EV927" s="112"/>
      <c r="EW927" s="112"/>
      <c r="EX927" s="112"/>
      <c r="EY927" s="112"/>
      <c r="EZ927" s="112"/>
      <c r="FA927" s="112"/>
      <c r="FB927" s="112"/>
      <c r="FC927" s="112"/>
      <c r="FD927" s="112"/>
      <c r="FE927" s="112"/>
      <c r="FF927" s="112"/>
      <c r="FG927" s="112"/>
      <c r="FH927" s="112"/>
      <c r="FI927" s="112"/>
      <c r="FJ927" s="112"/>
      <c r="FK927" s="112"/>
      <c r="FL927" s="112"/>
      <c r="FM927" s="112"/>
      <c r="FN927" s="112"/>
      <c r="FO927" s="112"/>
      <c r="FP927" s="112"/>
      <c r="FQ927" s="112"/>
      <c r="FR927" s="112"/>
      <c r="FS927" s="112"/>
      <c r="FT927" s="112"/>
      <c r="FU927" s="112"/>
      <c r="FV927" s="112"/>
      <c r="FW927" s="112"/>
      <c r="FX927" s="112"/>
      <c r="FY927" s="112"/>
      <c r="FZ927" s="112"/>
      <c r="GA927" s="112"/>
      <c r="GB927" s="112"/>
      <c r="GC927" s="112"/>
      <c r="GD927" s="112"/>
      <c r="GE927" s="112"/>
      <c r="GF927" s="112"/>
      <c r="GG927" s="112"/>
      <c r="GH927" s="112"/>
      <c r="GI927" s="112"/>
      <c r="GJ927" s="112"/>
      <c r="GK927" s="112"/>
      <c r="GL927" s="112"/>
      <c r="GM927" s="112"/>
      <c r="GN927" s="112"/>
      <c r="GO927" s="112"/>
      <c r="GP927" s="112"/>
      <c r="GQ927" s="112"/>
      <c r="GR927" s="112"/>
      <c r="GS927" s="112"/>
      <c r="GT927" s="112"/>
      <c r="GU927" s="112"/>
      <c r="GV927" s="112"/>
      <c r="GW927" s="112"/>
      <c r="GX927" s="112"/>
      <c r="GY927" s="112"/>
      <c r="GZ927" s="112"/>
      <c r="HA927" s="112"/>
      <c r="HB927" s="112"/>
      <c r="HC927" s="112"/>
      <c r="HD927" s="112"/>
      <c r="HE927" s="112"/>
      <c r="HF927" s="112"/>
      <c r="HG927" s="112"/>
      <c r="HH927" s="112"/>
      <c r="HI927" s="112"/>
      <c r="HJ927" s="112"/>
      <c r="HK927" s="112"/>
      <c r="HL927" s="112"/>
      <c r="HM927" s="112"/>
      <c r="HN927" s="112"/>
      <c r="HO927" s="112"/>
      <c r="HP927" s="112"/>
      <c r="HQ927" s="112"/>
      <c r="HR927" s="112"/>
      <c r="HS927" s="112"/>
      <c r="HT927" s="112"/>
      <c r="HU927" s="112"/>
      <c r="HV927" s="112"/>
      <c r="HW927" s="112"/>
      <c r="HX927" s="112"/>
    </row>
    <row r="928" spans="1:234" s="140" customFormat="1" ht="22.5" x14ac:dyDescent="0.25">
      <c r="A928" s="312">
        <v>915</v>
      </c>
      <c r="B928" s="100" t="s">
        <v>2581</v>
      </c>
      <c r="C928" s="314" t="s">
        <v>2452</v>
      </c>
      <c r="D928" s="526" t="s">
        <v>3147</v>
      </c>
      <c r="E928" s="509"/>
      <c r="F928" s="324" t="s">
        <v>27</v>
      </c>
      <c r="G928" s="405">
        <v>3268876.7</v>
      </c>
      <c r="H928" s="556" t="s">
        <v>3306</v>
      </c>
      <c r="I928" s="409"/>
      <c r="J928" s="464"/>
      <c r="K928" s="560"/>
      <c r="L928" s="560"/>
      <c r="M928" s="465"/>
      <c r="N928" s="515"/>
      <c r="O928" s="112"/>
      <c r="P928" s="300"/>
      <c r="Q928" s="559"/>
      <c r="R928" s="559"/>
      <c r="S928" s="128"/>
      <c r="T928" s="542"/>
      <c r="U928" s="542"/>
      <c r="V928" s="542"/>
      <c r="W928" s="542"/>
      <c r="X928" s="542"/>
      <c r="Y928" s="542"/>
      <c r="Z928" s="542"/>
      <c r="AA928" s="542"/>
      <c r="AB928" s="542"/>
      <c r="AC928" s="542"/>
      <c r="AD928" s="542"/>
      <c r="AE928" s="542"/>
      <c r="AF928" s="542"/>
      <c r="AG928" s="542"/>
      <c r="AH928" s="542"/>
      <c r="AI928" s="542"/>
      <c r="AJ928" s="542"/>
      <c r="AK928" s="542"/>
      <c r="AL928" s="542"/>
      <c r="AM928" s="542"/>
      <c r="AN928" s="542"/>
      <c r="AO928" s="542"/>
      <c r="AP928" s="542"/>
      <c r="AQ928" s="542"/>
      <c r="AR928" s="542"/>
      <c r="AS928" s="542"/>
      <c r="AT928" s="542"/>
      <c r="AU928" s="542"/>
      <c r="AV928" s="542"/>
      <c r="AW928" s="542"/>
      <c r="AX928" s="542"/>
      <c r="AY928" s="542"/>
      <c r="AZ928" s="542"/>
      <c r="BA928" s="542"/>
      <c r="BB928" s="542"/>
      <c r="BC928" s="542"/>
      <c r="BD928" s="542"/>
      <c r="BE928" s="542"/>
      <c r="BF928" s="542"/>
      <c r="BG928" s="542"/>
      <c r="BH928" s="542"/>
      <c r="BI928" s="542"/>
      <c r="BJ928" s="542"/>
      <c r="BK928" s="542"/>
      <c r="BL928" s="542"/>
      <c r="BM928" s="542"/>
      <c r="BN928" s="542"/>
      <c r="BO928" s="542"/>
      <c r="BP928" s="542"/>
      <c r="BQ928" s="542"/>
      <c r="BR928" s="542"/>
      <c r="BS928" s="542"/>
      <c r="BT928" s="542"/>
      <c r="BU928" s="542"/>
      <c r="BV928" s="542"/>
      <c r="BW928" s="542"/>
      <c r="BX928" s="542"/>
      <c r="BY928" s="542"/>
      <c r="BZ928" s="542"/>
      <c r="CA928" s="542"/>
      <c r="CB928" s="542"/>
      <c r="CC928" s="542"/>
      <c r="CD928" s="542"/>
      <c r="CE928" s="542"/>
      <c r="CF928" s="542"/>
      <c r="CG928" s="542"/>
      <c r="CH928" s="542"/>
      <c r="CI928" s="542"/>
      <c r="CJ928" s="542"/>
      <c r="CK928" s="542"/>
      <c r="CL928" s="542"/>
      <c r="CM928" s="542"/>
      <c r="CN928" s="542"/>
      <c r="CO928" s="542"/>
      <c r="CP928" s="542"/>
      <c r="CQ928" s="542"/>
      <c r="CR928" s="542"/>
      <c r="CS928" s="542"/>
      <c r="CT928" s="542"/>
      <c r="CU928" s="542"/>
      <c r="CV928" s="542"/>
      <c r="CW928" s="542"/>
      <c r="CX928" s="542"/>
      <c r="CY928" s="542"/>
      <c r="CZ928" s="542"/>
      <c r="DA928" s="542"/>
      <c r="DB928" s="542"/>
      <c r="DC928" s="542"/>
      <c r="DD928" s="542"/>
      <c r="DE928" s="542"/>
      <c r="DF928" s="542"/>
      <c r="DG928" s="542"/>
      <c r="DH928" s="542"/>
      <c r="DI928" s="542"/>
      <c r="DJ928" s="542"/>
      <c r="DK928" s="542"/>
      <c r="DL928" s="542"/>
      <c r="DM928" s="542"/>
      <c r="DN928" s="542"/>
      <c r="DO928" s="542"/>
      <c r="DP928" s="542"/>
      <c r="DQ928" s="542"/>
      <c r="DR928" s="542"/>
      <c r="DS928" s="542"/>
      <c r="DT928" s="542"/>
      <c r="DU928" s="542"/>
      <c r="DV928" s="542"/>
      <c r="DW928" s="542"/>
      <c r="DX928" s="542"/>
      <c r="DY928" s="542"/>
      <c r="DZ928" s="542"/>
      <c r="EA928" s="542"/>
      <c r="EB928" s="542"/>
      <c r="EC928" s="542"/>
      <c r="ED928" s="542"/>
      <c r="EE928" s="542"/>
      <c r="EF928" s="542"/>
      <c r="EG928" s="542"/>
      <c r="EH928" s="542"/>
      <c r="EI928" s="542"/>
      <c r="EJ928" s="542"/>
      <c r="EK928" s="542"/>
      <c r="EL928" s="542"/>
      <c r="EM928" s="542"/>
      <c r="EN928" s="542"/>
      <c r="EO928" s="542"/>
      <c r="EP928" s="542"/>
      <c r="EQ928" s="542"/>
      <c r="ER928" s="542"/>
      <c r="ES928" s="542"/>
      <c r="ET928" s="542"/>
      <c r="EU928" s="542"/>
      <c r="EV928" s="542"/>
      <c r="EW928" s="542"/>
      <c r="EX928" s="542"/>
      <c r="EY928" s="542"/>
      <c r="EZ928" s="542"/>
      <c r="FA928" s="542"/>
      <c r="FB928" s="542"/>
      <c r="FC928" s="542"/>
      <c r="FD928" s="542"/>
      <c r="FE928" s="542"/>
      <c r="FF928" s="542"/>
      <c r="FG928" s="542"/>
      <c r="FH928" s="542"/>
      <c r="FI928" s="542"/>
      <c r="FJ928" s="542"/>
      <c r="FK928" s="542"/>
      <c r="FL928" s="542"/>
      <c r="FM928" s="542"/>
      <c r="FN928" s="542"/>
      <c r="FO928" s="542"/>
      <c r="FP928" s="542"/>
      <c r="FQ928" s="542"/>
      <c r="FR928" s="542"/>
      <c r="FS928" s="542"/>
      <c r="FT928" s="542"/>
      <c r="FU928" s="542"/>
      <c r="FV928" s="542"/>
      <c r="FW928" s="542"/>
      <c r="FX928" s="542"/>
      <c r="FY928" s="542"/>
      <c r="FZ928" s="542"/>
      <c r="GA928" s="542"/>
      <c r="GB928" s="542"/>
      <c r="GC928" s="542"/>
      <c r="GD928" s="542"/>
      <c r="GE928" s="542"/>
      <c r="GF928" s="542"/>
      <c r="GG928" s="542"/>
      <c r="GH928" s="542"/>
      <c r="GI928" s="542"/>
      <c r="GJ928" s="542"/>
      <c r="GK928" s="542"/>
      <c r="GL928" s="542"/>
      <c r="GM928" s="542"/>
      <c r="GN928" s="542"/>
      <c r="GO928" s="542"/>
      <c r="GP928" s="542"/>
      <c r="GQ928" s="542"/>
      <c r="GR928" s="542"/>
      <c r="GS928" s="542"/>
      <c r="GT928" s="542"/>
      <c r="GU928" s="542"/>
      <c r="GV928" s="542"/>
      <c r="GW928" s="542"/>
      <c r="GX928" s="542"/>
      <c r="GY928" s="542"/>
      <c r="GZ928" s="542"/>
      <c r="HA928" s="542"/>
      <c r="HB928" s="542"/>
      <c r="HC928" s="542"/>
      <c r="HD928" s="542"/>
      <c r="HE928" s="542"/>
      <c r="HF928" s="542"/>
      <c r="HG928" s="542"/>
      <c r="HH928" s="542"/>
      <c r="HI928" s="542"/>
      <c r="HJ928" s="542"/>
      <c r="HK928" s="542"/>
      <c r="HL928" s="542"/>
      <c r="HM928" s="542"/>
      <c r="HN928" s="542"/>
      <c r="HO928" s="542"/>
      <c r="HP928" s="542"/>
      <c r="HQ928" s="542"/>
      <c r="HR928" s="542"/>
      <c r="HS928" s="542"/>
      <c r="HT928" s="542"/>
      <c r="HU928" s="542"/>
      <c r="HV928" s="542"/>
      <c r="HW928" s="542"/>
      <c r="HX928" s="542"/>
    </row>
    <row r="929" spans="1:232" s="140" customFormat="1" ht="22.5" x14ac:dyDescent="0.25">
      <c r="A929" s="312">
        <v>916</v>
      </c>
      <c r="B929" s="100" t="s">
        <v>2581</v>
      </c>
      <c r="C929" s="314" t="s">
        <v>3076</v>
      </c>
      <c r="D929" s="410" t="s">
        <v>3077</v>
      </c>
      <c r="E929" s="509"/>
      <c r="F929" s="499" t="s">
        <v>27</v>
      </c>
      <c r="G929" s="317">
        <v>178803.25</v>
      </c>
      <c r="H929" s="556" t="s">
        <v>3310</v>
      </c>
      <c r="I929" s="335"/>
      <c r="J929" s="654" t="s">
        <v>3404</v>
      </c>
      <c r="K929" s="35"/>
      <c r="L929" s="35"/>
      <c r="M929" s="465"/>
      <c r="N929" s="515"/>
      <c r="O929" s="112"/>
      <c r="P929" s="300"/>
      <c r="Q929" s="559"/>
      <c r="R929" s="559"/>
      <c r="S929" s="128"/>
      <c r="T929" s="542"/>
      <c r="U929" s="542"/>
      <c r="V929" s="542"/>
      <c r="W929" s="542"/>
      <c r="X929" s="542"/>
      <c r="Y929" s="542"/>
      <c r="Z929" s="542"/>
      <c r="AA929" s="542"/>
      <c r="AB929" s="542"/>
      <c r="AC929" s="542"/>
      <c r="AD929" s="542"/>
      <c r="AE929" s="542"/>
      <c r="AF929" s="542"/>
      <c r="AG929" s="542"/>
      <c r="AH929" s="542"/>
      <c r="AI929" s="542"/>
      <c r="AJ929" s="542"/>
      <c r="AK929" s="542"/>
      <c r="AL929" s="542"/>
      <c r="AM929" s="542"/>
      <c r="AN929" s="542"/>
      <c r="AO929" s="542"/>
      <c r="AP929" s="542"/>
      <c r="AQ929" s="542"/>
      <c r="AR929" s="542"/>
      <c r="AS929" s="542"/>
      <c r="AT929" s="542"/>
      <c r="AU929" s="542"/>
      <c r="AV929" s="542"/>
      <c r="AW929" s="542"/>
      <c r="AX929" s="542"/>
      <c r="AY929" s="542"/>
      <c r="AZ929" s="542"/>
      <c r="BA929" s="542"/>
      <c r="BB929" s="542"/>
      <c r="BC929" s="542"/>
      <c r="BD929" s="542"/>
      <c r="BE929" s="542"/>
      <c r="BF929" s="542"/>
      <c r="BG929" s="542"/>
      <c r="BH929" s="542"/>
      <c r="BI929" s="542"/>
      <c r="BJ929" s="542"/>
      <c r="BK929" s="542"/>
      <c r="BL929" s="542"/>
      <c r="BM929" s="542"/>
      <c r="BN929" s="542"/>
      <c r="BO929" s="542"/>
      <c r="BP929" s="542"/>
      <c r="BQ929" s="542"/>
      <c r="BR929" s="542"/>
      <c r="BS929" s="542"/>
      <c r="BT929" s="542"/>
      <c r="BU929" s="542"/>
      <c r="BV929" s="542"/>
      <c r="BW929" s="542"/>
      <c r="BX929" s="542"/>
      <c r="BY929" s="542"/>
      <c r="BZ929" s="542"/>
      <c r="CA929" s="542"/>
      <c r="CB929" s="542"/>
      <c r="CC929" s="542"/>
      <c r="CD929" s="542"/>
      <c r="CE929" s="542"/>
      <c r="CF929" s="542"/>
      <c r="CG929" s="542"/>
      <c r="CH929" s="542"/>
      <c r="CI929" s="542"/>
      <c r="CJ929" s="542"/>
      <c r="CK929" s="542"/>
      <c r="CL929" s="542"/>
      <c r="CM929" s="542"/>
      <c r="CN929" s="542"/>
      <c r="CO929" s="542"/>
      <c r="CP929" s="542"/>
      <c r="CQ929" s="542"/>
      <c r="CR929" s="542"/>
      <c r="CS929" s="542"/>
      <c r="CT929" s="542"/>
      <c r="CU929" s="542"/>
      <c r="CV929" s="542"/>
      <c r="CW929" s="542"/>
      <c r="CX929" s="542"/>
      <c r="CY929" s="542"/>
      <c r="CZ929" s="542"/>
      <c r="DA929" s="542"/>
      <c r="DB929" s="542"/>
      <c r="DC929" s="542"/>
      <c r="DD929" s="542"/>
      <c r="DE929" s="542"/>
      <c r="DF929" s="542"/>
      <c r="DG929" s="542"/>
      <c r="DH929" s="542"/>
      <c r="DI929" s="542"/>
      <c r="DJ929" s="542"/>
      <c r="DK929" s="542"/>
      <c r="DL929" s="542"/>
      <c r="DM929" s="542"/>
      <c r="DN929" s="542"/>
      <c r="DO929" s="542"/>
      <c r="DP929" s="542"/>
      <c r="DQ929" s="542"/>
      <c r="DR929" s="542"/>
      <c r="DS929" s="542"/>
      <c r="DT929" s="542"/>
      <c r="DU929" s="542"/>
      <c r="DV929" s="542"/>
      <c r="DW929" s="542"/>
      <c r="DX929" s="542"/>
      <c r="DY929" s="542"/>
      <c r="DZ929" s="542"/>
      <c r="EA929" s="542"/>
      <c r="EB929" s="542"/>
      <c r="EC929" s="542"/>
      <c r="ED929" s="542"/>
      <c r="EE929" s="542"/>
      <c r="EF929" s="542"/>
      <c r="EG929" s="542"/>
      <c r="EH929" s="542"/>
      <c r="EI929" s="542"/>
      <c r="EJ929" s="542"/>
      <c r="EK929" s="542"/>
      <c r="EL929" s="542"/>
      <c r="EM929" s="542"/>
      <c r="EN929" s="542"/>
      <c r="EO929" s="542"/>
      <c r="EP929" s="542"/>
      <c r="EQ929" s="542"/>
      <c r="ER929" s="542"/>
      <c r="ES929" s="542"/>
      <c r="ET929" s="542"/>
      <c r="EU929" s="542"/>
      <c r="EV929" s="542"/>
      <c r="EW929" s="542"/>
      <c r="EX929" s="542"/>
      <c r="EY929" s="542"/>
      <c r="EZ929" s="542"/>
      <c r="FA929" s="542"/>
      <c r="FB929" s="542"/>
      <c r="FC929" s="542"/>
      <c r="FD929" s="542"/>
      <c r="FE929" s="542"/>
      <c r="FF929" s="542"/>
      <c r="FG929" s="542"/>
      <c r="FH929" s="542"/>
      <c r="FI929" s="542"/>
      <c r="FJ929" s="542"/>
      <c r="FK929" s="542"/>
      <c r="FL929" s="542"/>
      <c r="FM929" s="542"/>
      <c r="FN929" s="542"/>
      <c r="FO929" s="542"/>
      <c r="FP929" s="542"/>
      <c r="FQ929" s="542"/>
      <c r="FR929" s="542"/>
      <c r="FS929" s="542"/>
      <c r="FT929" s="542"/>
      <c r="FU929" s="542"/>
      <c r="FV929" s="542"/>
      <c r="FW929" s="542"/>
      <c r="FX929" s="542"/>
      <c r="FY929" s="542"/>
      <c r="FZ929" s="542"/>
      <c r="GA929" s="542"/>
      <c r="GB929" s="542"/>
      <c r="GC929" s="542"/>
      <c r="GD929" s="542"/>
      <c r="GE929" s="542"/>
      <c r="GF929" s="542"/>
      <c r="GG929" s="542"/>
      <c r="GH929" s="542"/>
      <c r="GI929" s="542"/>
      <c r="GJ929" s="542"/>
      <c r="GK929" s="542"/>
      <c r="GL929" s="542"/>
      <c r="GM929" s="542"/>
      <c r="GN929" s="542"/>
      <c r="GO929" s="542"/>
      <c r="GP929" s="542"/>
      <c r="GQ929" s="542"/>
      <c r="GR929" s="542"/>
      <c r="GS929" s="542"/>
      <c r="GT929" s="542"/>
      <c r="GU929" s="542"/>
      <c r="GV929" s="542"/>
      <c r="GW929" s="542"/>
      <c r="GX929" s="542"/>
      <c r="GY929" s="542"/>
      <c r="GZ929" s="542"/>
      <c r="HA929" s="542"/>
      <c r="HB929" s="542"/>
      <c r="HC929" s="542"/>
      <c r="HD929" s="542"/>
      <c r="HE929" s="542"/>
      <c r="HF929" s="542"/>
      <c r="HG929" s="542"/>
      <c r="HH929" s="542"/>
      <c r="HI929" s="542"/>
      <c r="HJ929" s="542"/>
      <c r="HK929" s="542"/>
      <c r="HL929" s="542"/>
      <c r="HM929" s="542"/>
      <c r="HN929" s="542"/>
      <c r="HO929" s="542"/>
      <c r="HP929" s="542"/>
      <c r="HQ929" s="542"/>
      <c r="HR929" s="542"/>
      <c r="HS929" s="542"/>
      <c r="HT929" s="542"/>
      <c r="HU929" s="542"/>
      <c r="HV929" s="542"/>
      <c r="HW929" s="542"/>
      <c r="HX929" s="542"/>
    </row>
    <row r="930" spans="1:232" s="140" customFormat="1" ht="22.5" customHeight="1" x14ac:dyDescent="0.25">
      <c r="A930" s="312">
        <v>917</v>
      </c>
      <c r="B930" s="100" t="s">
        <v>2581</v>
      </c>
      <c r="C930" s="312" t="s">
        <v>3126</v>
      </c>
      <c r="D930" s="326" t="s">
        <v>3127</v>
      </c>
      <c r="E930" s="374"/>
      <c r="F930" s="361" t="s">
        <v>27</v>
      </c>
      <c r="G930" s="405">
        <v>177280.25</v>
      </c>
      <c r="H930" s="556" t="s">
        <v>3307</v>
      </c>
      <c r="I930" s="458"/>
      <c r="J930" s="464"/>
      <c r="K930" s="141"/>
      <c r="L930" s="141"/>
      <c r="M930" s="465"/>
      <c r="N930" s="300"/>
      <c r="O930" s="112"/>
      <c r="P930" s="300"/>
      <c r="Q930" s="559"/>
      <c r="R930" s="559"/>
      <c r="S930" s="128"/>
      <c r="T930" s="540"/>
      <c r="U930" s="540"/>
      <c r="V930" s="540"/>
      <c r="W930" s="540"/>
      <c r="X930" s="540"/>
      <c r="Y930" s="540"/>
      <c r="Z930" s="540"/>
      <c r="AA930" s="540"/>
      <c r="AB930" s="540"/>
      <c r="AC930" s="540"/>
      <c r="AD930" s="540"/>
      <c r="AE930" s="540"/>
      <c r="AF930" s="540"/>
      <c r="AG930" s="540"/>
      <c r="AH930" s="540"/>
      <c r="AI930" s="540"/>
      <c r="AJ930" s="540"/>
      <c r="AK930" s="540"/>
      <c r="AL930" s="540"/>
      <c r="AM930" s="540"/>
      <c r="AN930" s="540"/>
      <c r="AO930" s="540"/>
      <c r="AP930" s="540"/>
      <c r="AQ930" s="540"/>
      <c r="AR930" s="540"/>
      <c r="AS930" s="540"/>
      <c r="AT930" s="540"/>
      <c r="AU930" s="540"/>
      <c r="AV930" s="540"/>
      <c r="AW930" s="540"/>
      <c r="AX930" s="540"/>
      <c r="AY930" s="540"/>
      <c r="AZ930" s="540"/>
      <c r="BA930" s="540"/>
      <c r="BB930" s="540"/>
      <c r="BC930" s="540"/>
      <c r="BD930" s="540"/>
      <c r="BE930" s="540"/>
      <c r="BF930" s="540"/>
      <c r="BG930" s="540"/>
      <c r="BH930" s="540"/>
      <c r="BI930" s="540"/>
      <c r="BJ930" s="540"/>
      <c r="BK930" s="540"/>
      <c r="BL930" s="540"/>
      <c r="BM930" s="540"/>
      <c r="BN930" s="540"/>
      <c r="BO930" s="540"/>
      <c r="BP930" s="540"/>
      <c r="BQ930" s="540"/>
      <c r="BR930" s="540"/>
      <c r="BS930" s="540"/>
      <c r="BT930" s="540"/>
      <c r="BU930" s="540"/>
      <c r="BV930" s="540"/>
      <c r="BW930" s="540"/>
      <c r="BX930" s="540"/>
      <c r="BY930" s="540"/>
      <c r="BZ930" s="540"/>
      <c r="CA930" s="540"/>
      <c r="CB930" s="540"/>
      <c r="CC930" s="540"/>
      <c r="CD930" s="540"/>
      <c r="CE930" s="540"/>
      <c r="CF930" s="540"/>
      <c r="CG930" s="540"/>
      <c r="CH930" s="540"/>
      <c r="CI930" s="540"/>
      <c r="CJ930" s="540"/>
      <c r="CK930" s="540"/>
      <c r="CL930" s="540"/>
      <c r="CM930" s="540"/>
      <c r="CN930" s="540"/>
      <c r="CO930" s="540"/>
      <c r="CP930" s="540"/>
      <c r="CQ930" s="540"/>
      <c r="CR930" s="540"/>
      <c r="CS930" s="540"/>
      <c r="CT930" s="540"/>
      <c r="CU930" s="540"/>
      <c r="CV930" s="540"/>
      <c r="CW930" s="540"/>
      <c r="CX930" s="540"/>
      <c r="CY930" s="540"/>
      <c r="CZ930" s="540"/>
      <c r="DA930" s="540"/>
      <c r="DB930" s="540"/>
      <c r="DC930" s="540"/>
      <c r="DD930" s="540"/>
      <c r="DE930" s="540"/>
      <c r="DF930" s="540"/>
      <c r="DG930" s="540"/>
      <c r="DH930" s="540"/>
      <c r="DI930" s="540"/>
      <c r="DJ930" s="540"/>
      <c r="DK930" s="540"/>
      <c r="DL930" s="540"/>
      <c r="DM930" s="540"/>
      <c r="DN930" s="540"/>
      <c r="DO930" s="540"/>
      <c r="DP930" s="540"/>
      <c r="DQ930" s="540"/>
      <c r="DR930" s="540"/>
      <c r="DS930" s="540"/>
      <c r="DT930" s="540"/>
      <c r="DU930" s="540"/>
      <c r="DV930" s="540"/>
      <c r="DW930" s="540"/>
      <c r="DX930" s="540"/>
      <c r="DY930" s="540"/>
      <c r="DZ930" s="540"/>
      <c r="EA930" s="540"/>
      <c r="EB930" s="540"/>
      <c r="EC930" s="540"/>
      <c r="ED930" s="540"/>
      <c r="EE930" s="540"/>
      <c r="EF930" s="540"/>
      <c r="EG930" s="540"/>
      <c r="EH930" s="540"/>
      <c r="EI930" s="540"/>
      <c r="EJ930" s="540"/>
      <c r="EK930" s="540"/>
      <c r="EL930" s="540"/>
      <c r="EM930" s="540"/>
      <c r="EN930" s="540"/>
      <c r="EO930" s="540"/>
      <c r="EP930" s="540"/>
      <c r="EQ930" s="540"/>
      <c r="ER930" s="540"/>
      <c r="ES930" s="540"/>
      <c r="ET930" s="540"/>
      <c r="EU930" s="540"/>
      <c r="EV930" s="540"/>
      <c r="EW930" s="540"/>
      <c r="EX930" s="540"/>
      <c r="EY930" s="540"/>
      <c r="EZ930" s="540"/>
      <c r="FA930" s="540"/>
      <c r="FB930" s="540"/>
      <c r="FC930" s="540"/>
      <c r="FD930" s="540"/>
      <c r="FE930" s="540"/>
      <c r="FF930" s="540"/>
      <c r="FG930" s="540"/>
      <c r="FH930" s="540"/>
      <c r="FI930" s="540"/>
      <c r="FJ930" s="540"/>
      <c r="FK930" s="540"/>
      <c r="FL930" s="540"/>
      <c r="FM930" s="540"/>
      <c r="FN930" s="540"/>
      <c r="FO930" s="540"/>
      <c r="FP930" s="540"/>
      <c r="FQ930" s="540"/>
      <c r="FR930" s="540"/>
      <c r="FS930" s="540"/>
      <c r="FT930" s="540"/>
      <c r="FU930" s="540"/>
      <c r="FV930" s="540"/>
      <c r="FW930" s="540"/>
      <c r="FX930" s="540"/>
      <c r="FY930" s="540"/>
      <c r="FZ930" s="540"/>
      <c r="GA930" s="540"/>
      <c r="GB930" s="540"/>
      <c r="GC930" s="540"/>
      <c r="GD930" s="540"/>
      <c r="GE930" s="540"/>
      <c r="GF930" s="540"/>
      <c r="GG930" s="540"/>
      <c r="GH930" s="540"/>
      <c r="GI930" s="540"/>
      <c r="GJ930" s="540"/>
      <c r="GK930" s="540"/>
      <c r="GL930" s="540"/>
      <c r="GM930" s="540"/>
      <c r="GN930" s="540"/>
      <c r="GO930" s="540"/>
      <c r="GP930" s="540"/>
      <c r="GQ930" s="540"/>
      <c r="GR930" s="540"/>
      <c r="GS930" s="540"/>
      <c r="GT930" s="540"/>
      <c r="GU930" s="540"/>
      <c r="GV930" s="540"/>
      <c r="GW930" s="540"/>
      <c r="GX930" s="540"/>
      <c r="GY930" s="540"/>
      <c r="GZ930" s="540"/>
      <c r="HA930" s="540"/>
      <c r="HB930" s="540"/>
      <c r="HC930" s="540"/>
      <c r="HD930" s="540"/>
      <c r="HE930" s="540"/>
      <c r="HF930" s="540"/>
      <c r="HG930" s="540"/>
      <c r="HH930" s="540"/>
      <c r="HI930" s="540"/>
      <c r="HJ930" s="540"/>
      <c r="HK930" s="540"/>
      <c r="HL930" s="540"/>
      <c r="HM930" s="540"/>
      <c r="HN930" s="540"/>
      <c r="HO930" s="540"/>
      <c r="HP930" s="540"/>
      <c r="HQ930" s="540"/>
      <c r="HR930" s="540"/>
      <c r="HS930" s="540"/>
      <c r="HT930" s="540"/>
      <c r="HU930" s="540"/>
      <c r="HV930" s="540"/>
      <c r="HW930" s="540"/>
      <c r="HX930" s="540"/>
    </row>
    <row r="931" spans="1:232" s="140" customFormat="1" ht="22.5" customHeight="1" x14ac:dyDescent="0.25">
      <c r="A931" s="312">
        <v>918</v>
      </c>
      <c r="B931" s="100" t="s">
        <v>2581</v>
      </c>
      <c r="C931" s="312" t="s">
        <v>3105</v>
      </c>
      <c r="D931" s="326" t="s">
        <v>3107</v>
      </c>
      <c r="E931" s="374"/>
      <c r="F931" s="361" t="s">
        <v>27</v>
      </c>
      <c r="G931" s="405">
        <v>384944.27</v>
      </c>
      <c r="H931" s="556" t="s">
        <v>3303</v>
      </c>
      <c r="I931" s="458"/>
      <c r="J931" s="464"/>
      <c r="K931" s="141"/>
      <c r="L931" s="141"/>
      <c r="M931" s="465"/>
      <c r="N931" s="300"/>
      <c r="O931" s="112"/>
      <c r="P931" s="300"/>
      <c r="Q931" s="559"/>
      <c r="R931" s="559"/>
      <c r="S931" s="128"/>
      <c r="T931" s="542"/>
      <c r="U931" s="542"/>
      <c r="V931" s="542"/>
      <c r="W931" s="542"/>
      <c r="X931" s="542"/>
      <c r="Y931" s="542"/>
      <c r="Z931" s="542"/>
      <c r="AA931" s="542"/>
      <c r="AB931" s="542"/>
      <c r="AC931" s="542"/>
      <c r="AD931" s="542"/>
      <c r="AE931" s="542"/>
      <c r="AF931" s="542"/>
      <c r="AG931" s="542"/>
      <c r="AH931" s="542"/>
      <c r="AI931" s="542"/>
      <c r="AJ931" s="542"/>
      <c r="AK931" s="542"/>
      <c r="AL931" s="542"/>
      <c r="AM931" s="542"/>
      <c r="AN931" s="542"/>
      <c r="AO931" s="542"/>
      <c r="AP931" s="542"/>
      <c r="AQ931" s="542"/>
      <c r="AR931" s="542"/>
      <c r="AS931" s="542"/>
      <c r="AT931" s="542"/>
      <c r="AU931" s="542"/>
      <c r="AV931" s="542"/>
      <c r="AW931" s="542"/>
      <c r="AX931" s="542"/>
      <c r="AY931" s="542"/>
      <c r="AZ931" s="542"/>
      <c r="BA931" s="542"/>
      <c r="BB931" s="542"/>
      <c r="BC931" s="542"/>
      <c r="BD931" s="542"/>
      <c r="BE931" s="542"/>
      <c r="BF931" s="542"/>
      <c r="BG931" s="542"/>
      <c r="BH931" s="542"/>
      <c r="BI931" s="542"/>
      <c r="BJ931" s="542"/>
      <c r="BK931" s="542"/>
      <c r="BL931" s="542"/>
      <c r="BM931" s="542"/>
      <c r="BN931" s="542"/>
      <c r="BO931" s="542"/>
      <c r="BP931" s="542"/>
      <c r="BQ931" s="542"/>
      <c r="BR931" s="542"/>
      <c r="BS931" s="542"/>
      <c r="BT931" s="542"/>
      <c r="BU931" s="542"/>
      <c r="BV931" s="542"/>
      <c r="BW931" s="542"/>
      <c r="BX931" s="542"/>
      <c r="BY931" s="542"/>
      <c r="BZ931" s="542"/>
      <c r="CA931" s="542"/>
      <c r="CB931" s="542"/>
      <c r="CC931" s="542"/>
      <c r="CD931" s="542"/>
      <c r="CE931" s="542"/>
      <c r="CF931" s="542"/>
      <c r="CG931" s="542"/>
      <c r="CH931" s="542"/>
      <c r="CI931" s="542"/>
      <c r="CJ931" s="542"/>
      <c r="CK931" s="542"/>
      <c r="CL931" s="542"/>
      <c r="CM931" s="542"/>
      <c r="CN931" s="542"/>
      <c r="CO931" s="542"/>
      <c r="CP931" s="542"/>
      <c r="CQ931" s="542"/>
      <c r="CR931" s="542"/>
      <c r="CS931" s="542"/>
      <c r="CT931" s="542"/>
      <c r="CU931" s="542"/>
      <c r="CV931" s="542"/>
      <c r="CW931" s="542"/>
      <c r="CX931" s="542"/>
      <c r="CY931" s="542"/>
      <c r="CZ931" s="542"/>
      <c r="DA931" s="542"/>
      <c r="DB931" s="542"/>
      <c r="DC931" s="542"/>
      <c r="DD931" s="542"/>
      <c r="DE931" s="542"/>
      <c r="DF931" s="542"/>
      <c r="DG931" s="542"/>
      <c r="DH931" s="542"/>
      <c r="DI931" s="542"/>
      <c r="DJ931" s="542"/>
      <c r="DK931" s="542"/>
      <c r="DL931" s="542"/>
      <c r="DM931" s="542"/>
      <c r="DN931" s="542"/>
      <c r="DO931" s="542"/>
      <c r="DP931" s="542"/>
      <c r="DQ931" s="542"/>
      <c r="DR931" s="542"/>
      <c r="DS931" s="542"/>
      <c r="DT931" s="542"/>
      <c r="DU931" s="542"/>
      <c r="DV931" s="542"/>
      <c r="DW931" s="542"/>
      <c r="DX931" s="542"/>
      <c r="DY931" s="542"/>
      <c r="DZ931" s="542"/>
      <c r="EA931" s="542"/>
      <c r="EB931" s="542"/>
      <c r="EC931" s="542"/>
      <c r="ED931" s="542"/>
      <c r="EE931" s="542"/>
      <c r="EF931" s="542"/>
      <c r="EG931" s="542"/>
      <c r="EH931" s="542"/>
      <c r="EI931" s="542"/>
      <c r="EJ931" s="542"/>
      <c r="EK931" s="542"/>
      <c r="EL931" s="542"/>
      <c r="EM931" s="542"/>
      <c r="EN931" s="542"/>
      <c r="EO931" s="542"/>
      <c r="EP931" s="542"/>
      <c r="EQ931" s="542"/>
      <c r="ER931" s="542"/>
      <c r="ES931" s="542"/>
      <c r="ET931" s="542"/>
      <c r="EU931" s="542"/>
      <c r="EV931" s="542"/>
      <c r="EW931" s="542"/>
      <c r="EX931" s="542"/>
      <c r="EY931" s="542"/>
      <c r="EZ931" s="542"/>
      <c r="FA931" s="542"/>
      <c r="FB931" s="542"/>
      <c r="FC931" s="542"/>
      <c r="FD931" s="542"/>
      <c r="FE931" s="542"/>
      <c r="FF931" s="542"/>
      <c r="FG931" s="542"/>
      <c r="FH931" s="542"/>
      <c r="FI931" s="542"/>
      <c r="FJ931" s="542"/>
      <c r="FK931" s="542"/>
      <c r="FL931" s="542"/>
      <c r="FM931" s="542"/>
      <c r="FN931" s="542"/>
      <c r="FO931" s="542"/>
      <c r="FP931" s="542"/>
      <c r="FQ931" s="542"/>
      <c r="FR931" s="542"/>
      <c r="FS931" s="542"/>
      <c r="FT931" s="542"/>
      <c r="FU931" s="542"/>
      <c r="FV931" s="542"/>
      <c r="FW931" s="542"/>
      <c r="FX931" s="542"/>
      <c r="FY931" s="542"/>
      <c r="FZ931" s="542"/>
      <c r="GA931" s="542"/>
      <c r="GB931" s="542"/>
      <c r="GC931" s="542"/>
      <c r="GD931" s="542"/>
      <c r="GE931" s="542"/>
      <c r="GF931" s="542"/>
      <c r="GG931" s="542"/>
      <c r="GH931" s="542"/>
      <c r="GI931" s="542"/>
      <c r="GJ931" s="542"/>
      <c r="GK931" s="542"/>
      <c r="GL931" s="542"/>
      <c r="GM931" s="542"/>
      <c r="GN931" s="542"/>
      <c r="GO931" s="542"/>
      <c r="GP931" s="542"/>
      <c r="GQ931" s="542"/>
      <c r="GR931" s="542"/>
      <c r="GS931" s="542"/>
      <c r="GT931" s="542"/>
      <c r="GU931" s="542"/>
      <c r="GV931" s="542"/>
      <c r="GW931" s="542"/>
      <c r="GX931" s="542"/>
      <c r="GY931" s="542"/>
      <c r="GZ931" s="542"/>
      <c r="HA931" s="542"/>
      <c r="HB931" s="542"/>
      <c r="HC931" s="542"/>
      <c r="HD931" s="542"/>
      <c r="HE931" s="542"/>
      <c r="HF931" s="542"/>
      <c r="HG931" s="542"/>
      <c r="HH931" s="542"/>
      <c r="HI931" s="542"/>
      <c r="HJ931" s="542"/>
      <c r="HK931" s="542"/>
      <c r="HL931" s="542"/>
      <c r="HM931" s="542"/>
      <c r="HN931" s="542"/>
      <c r="HO931" s="542"/>
      <c r="HP931" s="542"/>
      <c r="HQ931" s="542"/>
      <c r="HR931" s="542"/>
      <c r="HS931" s="542"/>
      <c r="HT931" s="542"/>
      <c r="HU931" s="542"/>
      <c r="HV931" s="542"/>
      <c r="HW931" s="542"/>
      <c r="HX931" s="542"/>
    </row>
    <row r="932" spans="1:232" s="541" customFormat="1" ht="22.5" x14ac:dyDescent="0.25">
      <c r="A932" s="312">
        <v>919</v>
      </c>
      <c r="B932" s="100" t="s">
        <v>2581</v>
      </c>
      <c r="C932" s="312" t="s">
        <v>581</v>
      </c>
      <c r="D932" s="326" t="s">
        <v>2597</v>
      </c>
      <c r="E932" s="374"/>
      <c r="F932" s="361" t="s">
        <v>27</v>
      </c>
      <c r="G932" s="405">
        <v>129717.24</v>
      </c>
      <c r="H932" s="556" t="s">
        <v>3300</v>
      </c>
      <c r="I932" s="314"/>
      <c r="J932" s="464"/>
      <c r="K932" s="141"/>
      <c r="L932" s="141"/>
      <c r="M932" s="465"/>
      <c r="N932" s="300"/>
      <c r="O932" s="112"/>
      <c r="P932" s="300"/>
      <c r="Q932" s="559"/>
      <c r="R932" s="559"/>
      <c r="S932" s="128"/>
    </row>
    <row r="933" spans="1:232" s="541" customFormat="1" ht="22.5" customHeight="1" x14ac:dyDescent="0.25">
      <c r="A933" s="312">
        <v>920</v>
      </c>
      <c r="B933" s="100" t="s">
        <v>2581</v>
      </c>
      <c r="C933" s="312" t="s">
        <v>2776</v>
      </c>
      <c r="D933" s="326" t="s">
        <v>2777</v>
      </c>
      <c r="E933" s="374"/>
      <c r="F933" s="361" t="s">
        <v>27</v>
      </c>
      <c r="G933" s="405">
        <v>584429.82999999996</v>
      </c>
      <c r="H933" s="556" t="s">
        <v>3297</v>
      </c>
      <c r="I933" s="314"/>
      <c r="J933" s="464"/>
      <c r="K933" s="141"/>
      <c r="L933" s="141"/>
      <c r="M933" s="465"/>
      <c r="N933" s="300"/>
      <c r="O933" s="112"/>
      <c r="P933" s="300"/>
      <c r="Q933" s="559"/>
      <c r="R933" s="559"/>
      <c r="S933" s="128"/>
    </row>
    <row r="934" spans="1:232" s="128" customFormat="1" ht="22.5" customHeight="1" x14ac:dyDescent="0.25">
      <c r="A934" s="312">
        <v>922</v>
      </c>
      <c r="B934" s="100" t="s">
        <v>2581</v>
      </c>
      <c r="C934" s="312" t="s">
        <v>2759</v>
      </c>
      <c r="D934" s="326" t="s">
        <v>2760</v>
      </c>
      <c r="E934" s="374"/>
      <c r="F934" s="361" t="s">
        <v>27</v>
      </c>
      <c r="G934" s="405">
        <v>90948.68</v>
      </c>
      <c r="H934" s="556" t="s">
        <v>3298</v>
      </c>
      <c r="I934" s="314"/>
      <c r="J934" s="464"/>
      <c r="K934" s="141"/>
      <c r="L934" s="141"/>
      <c r="M934" s="465"/>
      <c r="N934" s="300"/>
      <c r="O934" s="112"/>
      <c r="P934" s="300"/>
      <c r="Q934" s="559"/>
      <c r="R934" s="559"/>
      <c r="T934" s="200"/>
      <c r="U934" s="200"/>
      <c r="V934" s="200"/>
      <c r="W934" s="200"/>
      <c r="X934" s="200"/>
      <c r="Y934" s="200"/>
      <c r="Z934" s="200"/>
      <c r="AA934" s="200"/>
      <c r="AB934" s="200"/>
      <c r="AC934" s="200"/>
      <c r="AD934" s="200"/>
      <c r="AE934" s="200"/>
      <c r="AF934" s="200"/>
      <c r="AG934" s="200"/>
      <c r="AH934" s="200"/>
      <c r="AI934" s="200"/>
      <c r="AJ934" s="200"/>
      <c r="AK934" s="200"/>
      <c r="AL934" s="200"/>
      <c r="AM934" s="200"/>
      <c r="AN934" s="200"/>
      <c r="AO934" s="200"/>
      <c r="AP934" s="200"/>
      <c r="AQ934" s="200"/>
      <c r="AR934" s="200"/>
      <c r="AS934" s="200"/>
      <c r="AT934" s="200"/>
      <c r="AU934" s="200"/>
      <c r="AV934" s="200"/>
      <c r="AW934" s="200"/>
      <c r="AX934" s="200"/>
      <c r="AY934" s="200"/>
      <c r="AZ934" s="200"/>
      <c r="BA934" s="200"/>
      <c r="BB934" s="200"/>
      <c r="BC934" s="200"/>
      <c r="BD934" s="200"/>
      <c r="BE934" s="200"/>
      <c r="BF934" s="200"/>
      <c r="BG934" s="200"/>
      <c r="BH934" s="200"/>
      <c r="BI934" s="200"/>
      <c r="BJ934" s="200"/>
      <c r="BK934" s="200"/>
      <c r="BL934" s="200"/>
      <c r="BM934" s="200"/>
      <c r="BN934" s="200"/>
      <c r="BO934" s="200"/>
      <c r="BP934" s="200"/>
      <c r="BQ934" s="200"/>
      <c r="BR934" s="200"/>
      <c r="BS934" s="200"/>
      <c r="BT934" s="200"/>
      <c r="BU934" s="200"/>
      <c r="BV934" s="200"/>
      <c r="BW934" s="200"/>
      <c r="BX934" s="200"/>
      <c r="BY934" s="200"/>
      <c r="BZ934" s="200"/>
      <c r="CA934" s="200"/>
      <c r="CB934" s="200"/>
      <c r="CC934" s="200"/>
      <c r="CD934" s="200"/>
      <c r="CE934" s="200"/>
      <c r="CF934" s="200"/>
      <c r="CG934" s="200"/>
      <c r="CH934" s="200"/>
      <c r="CI934" s="200"/>
      <c r="CJ934" s="200"/>
      <c r="CK934" s="200"/>
      <c r="CL934" s="200"/>
      <c r="CM934" s="200"/>
      <c r="CN934" s="200"/>
      <c r="CO934" s="200"/>
      <c r="CP934" s="200"/>
      <c r="CQ934" s="200"/>
      <c r="CR934" s="200"/>
      <c r="CS934" s="200"/>
      <c r="CT934" s="200"/>
      <c r="CU934" s="200"/>
      <c r="CV934" s="200"/>
      <c r="CW934" s="200"/>
      <c r="CX934" s="200"/>
      <c r="CY934" s="200"/>
      <c r="CZ934" s="200"/>
      <c r="DA934" s="200"/>
      <c r="DB934" s="200"/>
      <c r="DC934" s="200"/>
      <c r="DD934" s="200"/>
      <c r="DE934" s="200"/>
      <c r="DF934" s="200"/>
      <c r="DG934" s="200"/>
      <c r="DH934" s="200"/>
      <c r="DI934" s="200"/>
      <c r="DJ934" s="200"/>
      <c r="DK934" s="200"/>
      <c r="DL934" s="200"/>
      <c r="DM934" s="200"/>
      <c r="DN934" s="200"/>
      <c r="DO934" s="200"/>
      <c r="DP934" s="200"/>
      <c r="DQ934" s="200"/>
      <c r="DR934" s="200"/>
      <c r="DS934" s="200"/>
      <c r="DT934" s="200"/>
      <c r="DU934" s="200"/>
      <c r="DV934" s="200"/>
      <c r="DW934" s="200"/>
      <c r="DX934" s="200"/>
      <c r="DY934" s="200"/>
      <c r="DZ934" s="200"/>
      <c r="EA934" s="200"/>
      <c r="EB934" s="200"/>
      <c r="EC934" s="200"/>
      <c r="ED934" s="200"/>
      <c r="EE934" s="200"/>
      <c r="EF934" s="200"/>
      <c r="EG934" s="200"/>
      <c r="EH934" s="200"/>
      <c r="EI934" s="200"/>
      <c r="EJ934" s="200"/>
      <c r="EK934" s="200"/>
      <c r="EL934" s="200"/>
      <c r="EM934" s="200"/>
      <c r="EN934" s="200"/>
      <c r="EO934" s="200"/>
      <c r="EP934" s="200"/>
      <c r="EQ934" s="200"/>
      <c r="ER934" s="200"/>
      <c r="ES934" s="200"/>
      <c r="ET934" s="200"/>
      <c r="EU934" s="200"/>
      <c r="EV934" s="200"/>
      <c r="EW934" s="200"/>
      <c r="EX934" s="200"/>
      <c r="EY934" s="200"/>
      <c r="EZ934" s="200"/>
      <c r="FA934" s="200"/>
      <c r="FB934" s="200"/>
      <c r="FC934" s="200"/>
      <c r="FD934" s="200"/>
      <c r="FE934" s="200"/>
      <c r="FF934" s="200"/>
      <c r="FG934" s="200"/>
      <c r="FH934" s="200"/>
      <c r="FI934" s="200"/>
      <c r="FJ934" s="200"/>
      <c r="FK934" s="200"/>
      <c r="FL934" s="200"/>
      <c r="FM934" s="200"/>
      <c r="FN934" s="200"/>
      <c r="FO934" s="200"/>
      <c r="FP934" s="200"/>
      <c r="FQ934" s="200"/>
      <c r="FR934" s="200"/>
      <c r="FS934" s="200"/>
      <c r="FT934" s="200"/>
      <c r="FU934" s="200"/>
      <c r="FV934" s="200"/>
      <c r="FW934" s="200"/>
      <c r="FX934" s="200"/>
      <c r="FY934" s="200"/>
      <c r="FZ934" s="200"/>
      <c r="GA934" s="200"/>
      <c r="GB934" s="200"/>
      <c r="GC934" s="200"/>
      <c r="GD934" s="200"/>
      <c r="GE934" s="200"/>
      <c r="GF934" s="200"/>
      <c r="GG934" s="200"/>
      <c r="GH934" s="200"/>
      <c r="GI934" s="200"/>
      <c r="GJ934" s="200"/>
      <c r="GK934" s="200"/>
      <c r="GL934" s="200"/>
      <c r="GM934" s="200"/>
      <c r="GN934" s="200"/>
      <c r="GO934" s="200"/>
      <c r="GP934" s="200"/>
      <c r="GQ934" s="200"/>
      <c r="GR934" s="200"/>
      <c r="GS934" s="200"/>
      <c r="GT934" s="200"/>
      <c r="GU934" s="200"/>
      <c r="GV934" s="200"/>
      <c r="GW934" s="200"/>
      <c r="GX934" s="200"/>
      <c r="GY934" s="200"/>
      <c r="GZ934" s="200"/>
      <c r="HA934" s="200"/>
      <c r="HB934" s="200"/>
      <c r="HC934" s="200"/>
      <c r="HD934" s="200"/>
      <c r="HE934" s="200"/>
      <c r="HF934" s="200"/>
      <c r="HG934" s="200"/>
      <c r="HH934" s="200"/>
      <c r="HI934" s="200"/>
      <c r="HJ934" s="200"/>
      <c r="HK934" s="200"/>
      <c r="HL934" s="200"/>
      <c r="HM934" s="200"/>
      <c r="HN934" s="200"/>
      <c r="HO934" s="200"/>
      <c r="HP934" s="200"/>
      <c r="HQ934" s="200"/>
      <c r="HR934" s="200"/>
      <c r="HS934" s="200"/>
      <c r="HT934" s="200"/>
      <c r="HU934" s="200"/>
      <c r="HV934" s="200"/>
      <c r="HW934" s="200"/>
      <c r="HX934" s="200"/>
    </row>
    <row r="935" spans="1:232" s="200" customFormat="1" ht="22.5" customHeight="1" x14ac:dyDescent="0.25">
      <c r="A935" s="312">
        <v>923</v>
      </c>
      <c r="B935" s="100" t="s">
        <v>2581</v>
      </c>
      <c r="C935" s="312" t="s">
        <v>3120</v>
      </c>
      <c r="D935" s="326" t="s">
        <v>3121</v>
      </c>
      <c r="E935" s="374"/>
      <c r="F935" s="361" t="s">
        <v>27</v>
      </c>
      <c r="G935" s="405">
        <v>20782.73</v>
      </c>
      <c r="H935" s="556" t="s">
        <v>3296</v>
      </c>
      <c r="I935" s="458"/>
      <c r="J935" s="773"/>
      <c r="K935" s="773"/>
      <c r="L935" s="566"/>
      <c r="M935" s="559"/>
      <c r="N935" s="300"/>
      <c r="O935" s="112"/>
      <c r="P935" s="300"/>
      <c r="Q935" s="559"/>
      <c r="R935" s="559"/>
      <c r="S935" s="300"/>
      <c r="T935" s="300"/>
      <c r="U935" s="300"/>
    </row>
    <row r="936" spans="1:232" s="200" customFormat="1" ht="22.5" customHeight="1" x14ac:dyDescent="0.25">
      <c r="A936" s="312">
        <v>924</v>
      </c>
      <c r="B936" s="100" t="s">
        <v>2581</v>
      </c>
      <c r="C936" s="312" t="s">
        <v>2823</v>
      </c>
      <c r="D936" s="326" t="s">
        <v>2824</v>
      </c>
      <c r="E936" s="374"/>
      <c r="F936" s="361" t="s">
        <v>27</v>
      </c>
      <c r="G936" s="405">
        <v>107277.09</v>
      </c>
      <c r="H936" s="556" t="s">
        <v>3299</v>
      </c>
      <c r="I936" s="314"/>
      <c r="J936" s="464"/>
      <c r="K936" s="141"/>
      <c r="L936" s="141"/>
      <c r="M936" s="465"/>
      <c r="N936" s="300"/>
      <c r="O936" s="112"/>
      <c r="P936" s="300"/>
      <c r="Q936" s="559"/>
      <c r="R936" s="559"/>
      <c r="S936" s="128"/>
    </row>
    <row r="937" spans="1:232" s="200" customFormat="1" ht="78.75" x14ac:dyDescent="0.25">
      <c r="A937" s="312">
        <v>925</v>
      </c>
      <c r="B937" s="325" t="s">
        <v>2581</v>
      </c>
      <c r="C937" s="312" t="s">
        <v>2113</v>
      </c>
      <c r="D937" s="361" t="s">
        <v>2719</v>
      </c>
      <c r="E937" s="374"/>
      <c r="F937" s="116" t="s">
        <v>27</v>
      </c>
      <c r="G937" s="405">
        <v>157401.91</v>
      </c>
      <c r="H937" s="324" t="s">
        <v>3315</v>
      </c>
      <c r="I937" s="314"/>
      <c r="J937" s="464"/>
      <c r="K937" s="565"/>
      <c r="L937" s="572"/>
      <c r="M937" s="465"/>
      <c r="N937" s="300"/>
      <c r="O937" s="112"/>
      <c r="P937" s="300"/>
      <c r="Q937" s="559"/>
      <c r="R937" s="559"/>
      <c r="S937" s="128"/>
    </row>
    <row r="938" spans="1:232" s="200" customFormat="1" ht="22.5" customHeight="1" x14ac:dyDescent="0.25">
      <c r="A938" s="312">
        <v>926</v>
      </c>
      <c r="B938" s="481" t="s">
        <v>2581</v>
      </c>
      <c r="C938" s="312" t="s">
        <v>3007</v>
      </c>
      <c r="D938" s="501" t="s">
        <v>3008</v>
      </c>
      <c r="E938" s="497"/>
      <c r="F938" s="506" t="s">
        <v>27</v>
      </c>
      <c r="G938" s="483">
        <v>77541.09</v>
      </c>
      <c r="H938" s="556" t="s">
        <v>3312</v>
      </c>
      <c r="I938" s="453"/>
      <c r="J938" s="573" t="s">
        <v>3404</v>
      </c>
      <c r="K938" s="557"/>
      <c r="L938" s="557"/>
      <c r="M938" s="562"/>
      <c r="N938" s="500"/>
      <c r="O938" s="112"/>
      <c r="P938" s="300"/>
      <c r="Q938" s="559"/>
      <c r="R938" s="559"/>
      <c r="S938" s="128"/>
    </row>
    <row r="939" spans="1:232" s="200" customFormat="1" ht="22.5" customHeight="1" x14ac:dyDescent="0.25">
      <c r="A939" s="312">
        <v>927</v>
      </c>
      <c r="B939" s="100" t="s">
        <v>2581</v>
      </c>
      <c r="C939" s="529" t="s">
        <v>2693</v>
      </c>
      <c r="D939" s="145" t="s">
        <v>2694</v>
      </c>
      <c r="E939" s="164"/>
      <c r="F939" s="116" t="s">
        <v>27</v>
      </c>
      <c r="G939" s="299">
        <v>319773.73</v>
      </c>
      <c r="H939" s="324" t="s">
        <v>3313</v>
      </c>
      <c r="I939" s="564"/>
      <c r="K939" s="565"/>
      <c r="L939" s="572"/>
      <c r="M939" s="465"/>
      <c r="N939" s="300"/>
      <c r="O939" s="112"/>
      <c r="P939" s="300"/>
      <c r="Q939" s="559"/>
      <c r="R939" s="559"/>
      <c r="S939" s="128"/>
      <c r="T939" s="140"/>
      <c r="U939" s="140"/>
      <c r="V939" s="140"/>
      <c r="W939" s="140"/>
      <c r="X939" s="140"/>
      <c r="Y939" s="140"/>
      <c r="Z939" s="140"/>
      <c r="AA939" s="140"/>
      <c r="AB939" s="140"/>
      <c r="AC939" s="140"/>
      <c r="AD939" s="140"/>
      <c r="AE939" s="140"/>
      <c r="AF939" s="140"/>
      <c r="AG939" s="140"/>
      <c r="AH939" s="140"/>
      <c r="AI939" s="140"/>
      <c r="AJ939" s="140"/>
      <c r="AK939" s="140"/>
      <c r="AL939" s="140"/>
      <c r="AM939" s="140"/>
      <c r="AN939" s="140"/>
      <c r="AO939" s="140"/>
      <c r="AP939" s="140"/>
      <c r="AQ939" s="140"/>
      <c r="AR939" s="140"/>
      <c r="AS939" s="140"/>
      <c r="AT939" s="140"/>
      <c r="AU939" s="140"/>
      <c r="AV939" s="140"/>
      <c r="AW939" s="140"/>
      <c r="AX939" s="140"/>
      <c r="AY939" s="140"/>
      <c r="AZ939" s="140"/>
      <c r="BA939" s="140"/>
      <c r="BB939" s="140"/>
      <c r="BC939" s="140"/>
      <c r="BD939" s="140"/>
      <c r="BE939" s="140"/>
      <c r="BF939" s="140"/>
      <c r="BG939" s="140"/>
      <c r="BH939" s="140"/>
      <c r="BI939" s="140"/>
      <c r="BJ939" s="140"/>
      <c r="BK939" s="140"/>
      <c r="BL939" s="140"/>
      <c r="BM939" s="140"/>
      <c r="BN939" s="140"/>
      <c r="BO939" s="140"/>
      <c r="BP939" s="140"/>
      <c r="BQ939" s="140"/>
      <c r="BR939" s="140"/>
      <c r="BS939" s="140"/>
      <c r="BT939" s="140"/>
      <c r="BU939" s="140"/>
      <c r="BV939" s="140"/>
      <c r="BW939" s="140"/>
      <c r="BX939" s="140"/>
      <c r="BY939" s="140"/>
      <c r="BZ939" s="140"/>
      <c r="CA939" s="140"/>
      <c r="CB939" s="140"/>
      <c r="CC939" s="140"/>
      <c r="CD939" s="140"/>
      <c r="CE939" s="140"/>
      <c r="CF939" s="140"/>
      <c r="CG939" s="140"/>
      <c r="CH939" s="140"/>
      <c r="CI939" s="140"/>
      <c r="CJ939" s="140"/>
      <c r="CK939" s="140"/>
      <c r="CL939" s="140"/>
      <c r="CM939" s="140"/>
      <c r="CN939" s="140"/>
      <c r="CO939" s="140"/>
      <c r="CP939" s="140"/>
      <c r="CQ939" s="140"/>
      <c r="CR939" s="140"/>
      <c r="CS939" s="140"/>
      <c r="CT939" s="140"/>
      <c r="CU939" s="140"/>
      <c r="CV939" s="140"/>
      <c r="CW939" s="140"/>
      <c r="CX939" s="140"/>
      <c r="CY939" s="140"/>
      <c r="CZ939" s="140"/>
      <c r="DA939" s="140"/>
      <c r="DB939" s="140"/>
      <c r="DC939" s="140"/>
      <c r="DD939" s="140"/>
      <c r="DE939" s="140"/>
      <c r="DF939" s="140"/>
      <c r="DG939" s="140"/>
      <c r="DH939" s="140"/>
      <c r="DI939" s="140"/>
      <c r="DJ939" s="140"/>
      <c r="DK939" s="140"/>
      <c r="DL939" s="140"/>
      <c r="DM939" s="140"/>
      <c r="DN939" s="140"/>
      <c r="DO939" s="140"/>
      <c r="DP939" s="140"/>
      <c r="DQ939" s="140"/>
      <c r="DR939" s="140"/>
      <c r="DS939" s="140"/>
      <c r="DT939" s="140"/>
      <c r="DU939" s="140"/>
      <c r="DV939" s="140"/>
      <c r="DW939" s="140"/>
      <c r="DX939" s="140"/>
      <c r="DY939" s="140"/>
      <c r="DZ939" s="140"/>
      <c r="EA939" s="140"/>
      <c r="EB939" s="140"/>
      <c r="EC939" s="140"/>
      <c r="ED939" s="140"/>
      <c r="EE939" s="140"/>
      <c r="EF939" s="140"/>
      <c r="EG939" s="140"/>
      <c r="EH939" s="140"/>
      <c r="EI939" s="140"/>
      <c r="EJ939" s="140"/>
      <c r="EK939" s="140"/>
      <c r="EL939" s="140"/>
      <c r="EM939" s="140"/>
      <c r="EN939" s="140"/>
      <c r="EO939" s="140"/>
      <c r="EP939" s="140"/>
      <c r="EQ939" s="140"/>
      <c r="ER939" s="140"/>
      <c r="ES939" s="140"/>
      <c r="ET939" s="140"/>
      <c r="EU939" s="140"/>
      <c r="EV939" s="140"/>
      <c r="EW939" s="140"/>
      <c r="EX939" s="140"/>
      <c r="EY939" s="140"/>
      <c r="EZ939" s="140"/>
      <c r="FA939" s="140"/>
      <c r="FB939" s="140"/>
      <c r="FC939" s="140"/>
      <c r="FD939" s="140"/>
      <c r="FE939" s="140"/>
      <c r="FF939" s="140"/>
      <c r="FG939" s="140"/>
      <c r="FH939" s="140"/>
      <c r="FI939" s="140"/>
      <c r="FJ939" s="140"/>
      <c r="FK939" s="140"/>
      <c r="FL939" s="140"/>
      <c r="FM939" s="140"/>
      <c r="FN939" s="140"/>
      <c r="FO939" s="140"/>
      <c r="FP939" s="140"/>
      <c r="FQ939" s="140"/>
      <c r="FR939" s="140"/>
      <c r="FS939" s="140"/>
      <c r="FT939" s="140"/>
      <c r="FU939" s="140"/>
      <c r="FV939" s="140"/>
      <c r="FW939" s="140"/>
      <c r="FX939" s="140"/>
      <c r="FY939" s="140"/>
      <c r="FZ939" s="140"/>
      <c r="GA939" s="140"/>
      <c r="GB939" s="140"/>
      <c r="GC939" s="140"/>
      <c r="GD939" s="140"/>
      <c r="GE939" s="140"/>
      <c r="GF939" s="140"/>
      <c r="GG939" s="140"/>
      <c r="GH939" s="140"/>
      <c r="GI939" s="140"/>
      <c r="GJ939" s="140"/>
      <c r="GK939" s="140"/>
      <c r="GL939" s="140"/>
      <c r="GM939" s="140"/>
      <c r="GN939" s="140"/>
      <c r="GO939" s="140"/>
      <c r="GP939" s="140"/>
      <c r="GQ939" s="140"/>
      <c r="GR939" s="140"/>
      <c r="GS939" s="140"/>
      <c r="GT939" s="140"/>
      <c r="GU939" s="140"/>
      <c r="GV939" s="140"/>
      <c r="GW939" s="140"/>
      <c r="GX939" s="140"/>
      <c r="GY939" s="140"/>
      <c r="GZ939" s="140"/>
      <c r="HA939" s="140"/>
      <c r="HB939" s="140"/>
      <c r="HC939" s="140"/>
      <c r="HD939" s="140"/>
      <c r="HE939" s="140"/>
      <c r="HF939" s="140"/>
      <c r="HG939" s="140"/>
      <c r="HH939" s="140"/>
      <c r="HI939" s="140"/>
      <c r="HJ939" s="140"/>
      <c r="HK939" s="140"/>
      <c r="HL939" s="140"/>
      <c r="HM939" s="140"/>
      <c r="HN939" s="140"/>
      <c r="HO939" s="140"/>
      <c r="HP939" s="140"/>
      <c r="HQ939" s="140"/>
      <c r="HR939" s="140"/>
      <c r="HS939" s="140"/>
      <c r="HT939" s="140"/>
      <c r="HU939" s="140"/>
      <c r="HV939" s="140"/>
      <c r="HW939" s="140"/>
      <c r="HX939" s="140"/>
    </row>
    <row r="940" spans="1:232" s="536" customFormat="1" ht="22.5" customHeight="1" x14ac:dyDescent="0.25">
      <c r="A940" s="312">
        <v>928</v>
      </c>
      <c r="B940" s="100" t="s">
        <v>2581</v>
      </c>
      <c r="C940" s="74" t="s">
        <v>3130</v>
      </c>
      <c r="D940" s="145" t="s">
        <v>3129</v>
      </c>
      <c r="E940" s="164"/>
      <c r="F940" s="145" t="s">
        <v>27</v>
      </c>
      <c r="G940" s="405">
        <v>75511.509999999995</v>
      </c>
      <c r="H940" s="556" t="s">
        <v>3309</v>
      </c>
      <c r="I940" s="458"/>
      <c r="J940" s="464"/>
      <c r="K940" s="141"/>
      <c r="L940" s="141"/>
      <c r="M940" s="465"/>
      <c r="N940" s="300"/>
      <c r="O940" s="112"/>
      <c r="P940" s="300"/>
      <c r="Q940" s="559"/>
      <c r="R940" s="559"/>
      <c r="S940" s="128"/>
      <c r="T940" s="542"/>
      <c r="U940" s="542"/>
      <c r="V940" s="542"/>
      <c r="W940" s="542"/>
      <c r="X940" s="542"/>
      <c r="Y940" s="542"/>
      <c r="Z940" s="542"/>
      <c r="AA940" s="542"/>
      <c r="AB940" s="542"/>
      <c r="AC940" s="542"/>
      <c r="AD940" s="542"/>
      <c r="AE940" s="542"/>
      <c r="AF940" s="542"/>
      <c r="AG940" s="542"/>
      <c r="AH940" s="542"/>
      <c r="AI940" s="542"/>
      <c r="AJ940" s="542"/>
      <c r="AK940" s="542"/>
      <c r="AL940" s="542"/>
      <c r="AM940" s="542"/>
      <c r="AN940" s="542"/>
      <c r="AO940" s="542"/>
      <c r="AP940" s="542"/>
      <c r="AQ940" s="542"/>
      <c r="AR940" s="542"/>
      <c r="AS940" s="542"/>
      <c r="AT940" s="542"/>
      <c r="AU940" s="542"/>
      <c r="AV940" s="542"/>
      <c r="AW940" s="542"/>
      <c r="AX940" s="542"/>
      <c r="AY940" s="542"/>
      <c r="AZ940" s="542"/>
      <c r="BA940" s="542"/>
      <c r="BB940" s="542"/>
      <c r="BC940" s="542"/>
      <c r="BD940" s="542"/>
      <c r="BE940" s="542"/>
      <c r="BF940" s="542"/>
      <c r="BG940" s="542"/>
      <c r="BH940" s="542"/>
      <c r="BI940" s="542"/>
      <c r="BJ940" s="542"/>
      <c r="BK940" s="542"/>
      <c r="BL940" s="542"/>
      <c r="BM940" s="542"/>
      <c r="BN940" s="542"/>
      <c r="BO940" s="542"/>
      <c r="BP940" s="542"/>
      <c r="BQ940" s="542"/>
      <c r="BR940" s="542"/>
      <c r="BS940" s="542"/>
      <c r="BT940" s="542"/>
      <c r="BU940" s="542"/>
      <c r="BV940" s="542"/>
      <c r="BW940" s="542"/>
      <c r="BX940" s="542"/>
      <c r="BY940" s="542"/>
      <c r="BZ940" s="542"/>
      <c r="CA940" s="542"/>
      <c r="CB940" s="542"/>
      <c r="CC940" s="542"/>
      <c r="CD940" s="542"/>
      <c r="CE940" s="542"/>
      <c r="CF940" s="542"/>
      <c r="CG940" s="542"/>
      <c r="CH940" s="542"/>
      <c r="CI940" s="542"/>
      <c r="CJ940" s="542"/>
      <c r="CK940" s="542"/>
      <c r="CL940" s="542"/>
      <c r="CM940" s="542"/>
      <c r="CN940" s="542"/>
      <c r="CO940" s="542"/>
      <c r="CP940" s="542"/>
      <c r="CQ940" s="542"/>
      <c r="CR940" s="542"/>
      <c r="CS940" s="542"/>
      <c r="CT940" s="542"/>
      <c r="CU940" s="542"/>
      <c r="CV940" s="542"/>
      <c r="CW940" s="542"/>
      <c r="CX940" s="542"/>
      <c r="CY940" s="542"/>
      <c r="CZ940" s="542"/>
      <c r="DA940" s="542"/>
      <c r="DB940" s="542"/>
      <c r="DC940" s="542"/>
      <c r="DD940" s="542"/>
      <c r="DE940" s="542"/>
      <c r="DF940" s="542"/>
      <c r="DG940" s="542"/>
      <c r="DH940" s="542"/>
      <c r="DI940" s="542"/>
      <c r="DJ940" s="542"/>
      <c r="DK940" s="542"/>
      <c r="DL940" s="542"/>
      <c r="DM940" s="542"/>
      <c r="DN940" s="542"/>
      <c r="DO940" s="542"/>
      <c r="DP940" s="542"/>
      <c r="DQ940" s="542"/>
      <c r="DR940" s="542"/>
      <c r="DS940" s="542"/>
      <c r="DT940" s="542"/>
      <c r="DU940" s="542"/>
      <c r="DV940" s="542"/>
      <c r="DW940" s="542"/>
      <c r="DX940" s="542"/>
      <c r="DY940" s="542"/>
      <c r="DZ940" s="542"/>
      <c r="EA940" s="542"/>
      <c r="EB940" s="542"/>
      <c r="EC940" s="542"/>
      <c r="ED940" s="542"/>
      <c r="EE940" s="542"/>
      <c r="EF940" s="542"/>
      <c r="EG940" s="542"/>
      <c r="EH940" s="542"/>
      <c r="EI940" s="542"/>
      <c r="EJ940" s="542"/>
      <c r="EK940" s="542"/>
      <c r="EL940" s="542"/>
      <c r="EM940" s="542"/>
      <c r="EN940" s="542"/>
      <c r="EO940" s="542"/>
      <c r="EP940" s="542"/>
      <c r="EQ940" s="542"/>
      <c r="ER940" s="542"/>
      <c r="ES940" s="542"/>
      <c r="ET940" s="542"/>
      <c r="EU940" s="542"/>
      <c r="EV940" s="542"/>
      <c r="EW940" s="542"/>
      <c r="EX940" s="542"/>
      <c r="EY940" s="542"/>
      <c r="EZ940" s="542"/>
      <c r="FA940" s="542"/>
      <c r="FB940" s="542"/>
      <c r="FC940" s="542"/>
      <c r="FD940" s="542"/>
      <c r="FE940" s="542"/>
      <c r="FF940" s="542"/>
      <c r="FG940" s="542"/>
      <c r="FH940" s="542"/>
      <c r="FI940" s="542"/>
      <c r="FJ940" s="542"/>
      <c r="FK940" s="542"/>
      <c r="FL940" s="542"/>
      <c r="FM940" s="542"/>
      <c r="FN940" s="542"/>
      <c r="FO940" s="542"/>
      <c r="FP940" s="542"/>
      <c r="FQ940" s="542"/>
      <c r="FR940" s="542"/>
      <c r="FS940" s="542"/>
      <c r="FT940" s="542"/>
      <c r="FU940" s="542"/>
      <c r="FV940" s="542"/>
      <c r="FW940" s="542"/>
      <c r="FX940" s="542"/>
      <c r="FY940" s="542"/>
      <c r="FZ940" s="542"/>
      <c r="GA940" s="542"/>
      <c r="GB940" s="542"/>
      <c r="GC940" s="542"/>
      <c r="GD940" s="542"/>
      <c r="GE940" s="542"/>
      <c r="GF940" s="542"/>
      <c r="GG940" s="542"/>
      <c r="GH940" s="542"/>
      <c r="GI940" s="542"/>
      <c r="GJ940" s="542"/>
      <c r="GK940" s="542"/>
      <c r="GL940" s="542"/>
      <c r="GM940" s="542"/>
      <c r="GN940" s="542"/>
      <c r="GO940" s="542"/>
      <c r="GP940" s="542"/>
      <c r="GQ940" s="542"/>
      <c r="GR940" s="542"/>
      <c r="GS940" s="542"/>
      <c r="GT940" s="542"/>
      <c r="GU940" s="542"/>
      <c r="GV940" s="542"/>
      <c r="GW940" s="542"/>
      <c r="GX940" s="542"/>
      <c r="GY940" s="542"/>
      <c r="GZ940" s="542"/>
      <c r="HA940" s="542"/>
      <c r="HB940" s="542"/>
      <c r="HC940" s="542"/>
      <c r="HD940" s="542"/>
      <c r="HE940" s="542"/>
      <c r="HF940" s="542"/>
      <c r="HG940" s="542"/>
      <c r="HH940" s="542"/>
      <c r="HI940" s="542"/>
      <c r="HJ940" s="542"/>
      <c r="HK940" s="542"/>
      <c r="HL940" s="542"/>
      <c r="HM940" s="542"/>
      <c r="HN940" s="542"/>
      <c r="HO940" s="542"/>
      <c r="HP940" s="542"/>
      <c r="HQ940" s="542"/>
      <c r="HR940" s="542"/>
      <c r="HS940" s="542"/>
      <c r="HT940" s="542"/>
      <c r="HU940" s="542"/>
      <c r="HV940" s="542"/>
      <c r="HW940" s="542"/>
      <c r="HX940" s="542"/>
    </row>
    <row r="941" spans="1:232" s="200" customFormat="1" ht="22.5" x14ac:dyDescent="0.25">
      <c r="A941" s="312">
        <v>929</v>
      </c>
      <c r="B941" s="100" t="s">
        <v>2581</v>
      </c>
      <c r="C941" s="74" t="s">
        <v>2745</v>
      </c>
      <c r="D941" s="145" t="s">
        <v>2746</v>
      </c>
      <c r="E941" s="164"/>
      <c r="F941" s="116" t="s">
        <v>27</v>
      </c>
      <c r="G941" s="299">
        <v>836411.26</v>
      </c>
      <c r="H941" s="556" t="s">
        <v>3308</v>
      </c>
      <c r="I941" s="314"/>
      <c r="J941" s="573" t="s">
        <v>3404</v>
      </c>
      <c r="K941" s="141"/>
      <c r="L941" s="141"/>
      <c r="M941" s="465"/>
      <c r="N941" s="300"/>
      <c r="O941" s="112"/>
      <c r="P941" s="300"/>
      <c r="Q941" s="559"/>
      <c r="R941" s="559"/>
      <c r="S941" s="128"/>
    </row>
    <row r="942" spans="1:232" s="200" customFormat="1" ht="22.5" customHeight="1" x14ac:dyDescent="0.25">
      <c r="A942" s="312">
        <v>930</v>
      </c>
      <c r="B942" s="100" t="s">
        <v>2581</v>
      </c>
      <c r="C942" s="312" t="s">
        <v>2837</v>
      </c>
      <c r="D942" s="326" t="s">
        <v>2838</v>
      </c>
      <c r="E942" s="374"/>
      <c r="F942" s="324" t="s">
        <v>27</v>
      </c>
      <c r="G942" s="405">
        <v>184594.65</v>
      </c>
      <c r="H942" s="556" t="s">
        <v>3301</v>
      </c>
      <c r="I942" s="314"/>
      <c r="J942" s="464"/>
      <c r="K942" s="141"/>
      <c r="L942" s="141"/>
      <c r="M942" s="465"/>
      <c r="N942" s="300"/>
      <c r="O942" s="112"/>
      <c r="P942" s="300"/>
      <c r="Q942" s="559"/>
      <c r="R942" s="559"/>
      <c r="S942" s="128"/>
      <c r="T942" s="541"/>
      <c r="U942" s="541"/>
      <c r="V942" s="541"/>
      <c r="W942" s="541"/>
      <c r="X942" s="541"/>
      <c r="Y942" s="541"/>
      <c r="Z942" s="541"/>
      <c r="AA942" s="541"/>
      <c r="AB942" s="541"/>
      <c r="AC942" s="541"/>
      <c r="AD942" s="541"/>
      <c r="AE942" s="541"/>
      <c r="AF942" s="541"/>
      <c r="AG942" s="541"/>
      <c r="AH942" s="541"/>
      <c r="AI942" s="541"/>
      <c r="AJ942" s="541"/>
      <c r="AK942" s="541"/>
      <c r="AL942" s="541"/>
      <c r="AM942" s="541"/>
      <c r="AN942" s="541"/>
      <c r="AO942" s="541"/>
      <c r="AP942" s="541"/>
      <c r="AQ942" s="541"/>
      <c r="AR942" s="541"/>
      <c r="AS942" s="541"/>
      <c r="AT942" s="541"/>
      <c r="AU942" s="541"/>
      <c r="AV942" s="541"/>
      <c r="AW942" s="541"/>
      <c r="AX942" s="541"/>
      <c r="AY942" s="541"/>
      <c r="AZ942" s="541"/>
      <c r="BA942" s="541"/>
      <c r="BB942" s="541"/>
      <c r="BC942" s="541"/>
      <c r="BD942" s="541"/>
      <c r="BE942" s="541"/>
      <c r="BF942" s="541"/>
      <c r="BG942" s="541"/>
      <c r="BH942" s="541"/>
      <c r="BI942" s="541"/>
      <c r="BJ942" s="541"/>
      <c r="BK942" s="541"/>
      <c r="BL942" s="541"/>
      <c r="BM942" s="541"/>
      <c r="BN942" s="541"/>
      <c r="BO942" s="541"/>
      <c r="BP942" s="541"/>
      <c r="BQ942" s="541"/>
      <c r="BR942" s="541"/>
      <c r="BS942" s="541"/>
      <c r="BT942" s="541"/>
      <c r="BU942" s="541"/>
      <c r="BV942" s="541"/>
      <c r="BW942" s="541"/>
      <c r="BX942" s="541"/>
      <c r="BY942" s="541"/>
      <c r="BZ942" s="541"/>
      <c r="CA942" s="541"/>
      <c r="CB942" s="541"/>
      <c r="CC942" s="541"/>
      <c r="CD942" s="541"/>
      <c r="CE942" s="541"/>
      <c r="CF942" s="541"/>
      <c r="CG942" s="541"/>
      <c r="CH942" s="541"/>
      <c r="CI942" s="541"/>
      <c r="CJ942" s="541"/>
      <c r="CK942" s="541"/>
      <c r="CL942" s="541"/>
      <c r="CM942" s="541"/>
      <c r="CN942" s="541"/>
      <c r="CO942" s="541"/>
      <c r="CP942" s="541"/>
      <c r="CQ942" s="541"/>
      <c r="CR942" s="541"/>
      <c r="CS942" s="541"/>
      <c r="CT942" s="541"/>
      <c r="CU942" s="541"/>
      <c r="CV942" s="541"/>
      <c r="CW942" s="541"/>
      <c r="CX942" s="541"/>
      <c r="CY942" s="541"/>
      <c r="CZ942" s="541"/>
      <c r="DA942" s="541"/>
      <c r="DB942" s="541"/>
      <c r="DC942" s="541"/>
      <c r="DD942" s="541"/>
      <c r="DE942" s="541"/>
      <c r="DF942" s="541"/>
      <c r="DG942" s="541"/>
      <c r="DH942" s="541"/>
      <c r="DI942" s="541"/>
      <c r="DJ942" s="541"/>
      <c r="DK942" s="541"/>
      <c r="DL942" s="541"/>
      <c r="DM942" s="541"/>
      <c r="DN942" s="541"/>
      <c r="DO942" s="541"/>
      <c r="DP942" s="541"/>
      <c r="DQ942" s="541"/>
      <c r="DR942" s="541"/>
      <c r="DS942" s="541"/>
      <c r="DT942" s="541"/>
      <c r="DU942" s="541"/>
      <c r="DV942" s="541"/>
      <c r="DW942" s="541"/>
      <c r="DX942" s="541"/>
      <c r="DY942" s="541"/>
      <c r="DZ942" s="541"/>
      <c r="EA942" s="541"/>
      <c r="EB942" s="541"/>
      <c r="EC942" s="541"/>
      <c r="ED942" s="541"/>
      <c r="EE942" s="541"/>
      <c r="EF942" s="541"/>
      <c r="EG942" s="541"/>
      <c r="EH942" s="541"/>
      <c r="EI942" s="541"/>
      <c r="EJ942" s="541"/>
      <c r="EK942" s="541"/>
      <c r="EL942" s="541"/>
      <c r="EM942" s="541"/>
      <c r="EN942" s="541"/>
      <c r="EO942" s="541"/>
      <c r="EP942" s="541"/>
      <c r="EQ942" s="541"/>
      <c r="ER942" s="541"/>
      <c r="ES942" s="541"/>
      <c r="ET942" s="541"/>
      <c r="EU942" s="541"/>
      <c r="EV942" s="541"/>
      <c r="EW942" s="541"/>
      <c r="EX942" s="541"/>
      <c r="EY942" s="541"/>
      <c r="EZ942" s="541"/>
      <c r="FA942" s="541"/>
      <c r="FB942" s="541"/>
      <c r="FC942" s="541"/>
      <c r="FD942" s="541"/>
      <c r="FE942" s="541"/>
      <c r="FF942" s="541"/>
      <c r="FG942" s="541"/>
      <c r="FH942" s="541"/>
      <c r="FI942" s="541"/>
      <c r="FJ942" s="541"/>
      <c r="FK942" s="541"/>
      <c r="FL942" s="541"/>
      <c r="FM942" s="541"/>
      <c r="FN942" s="541"/>
      <c r="FO942" s="541"/>
      <c r="FP942" s="541"/>
      <c r="FQ942" s="541"/>
      <c r="FR942" s="541"/>
      <c r="FS942" s="541"/>
      <c r="FT942" s="541"/>
      <c r="FU942" s="541"/>
      <c r="FV942" s="541"/>
      <c r="FW942" s="541"/>
      <c r="FX942" s="541"/>
      <c r="FY942" s="541"/>
      <c r="FZ942" s="541"/>
      <c r="GA942" s="541"/>
      <c r="GB942" s="541"/>
      <c r="GC942" s="541"/>
      <c r="GD942" s="541"/>
      <c r="GE942" s="541"/>
      <c r="GF942" s="541"/>
      <c r="GG942" s="541"/>
      <c r="GH942" s="541"/>
      <c r="GI942" s="541"/>
      <c r="GJ942" s="541"/>
      <c r="GK942" s="541"/>
      <c r="GL942" s="541"/>
      <c r="GM942" s="541"/>
      <c r="GN942" s="541"/>
      <c r="GO942" s="541"/>
      <c r="GP942" s="541"/>
      <c r="GQ942" s="541"/>
      <c r="GR942" s="541"/>
      <c r="GS942" s="541"/>
      <c r="GT942" s="541"/>
      <c r="GU942" s="541"/>
      <c r="GV942" s="541"/>
      <c r="GW942" s="541"/>
      <c r="GX942" s="541"/>
      <c r="GY942" s="541"/>
      <c r="GZ942" s="541"/>
      <c r="HA942" s="541"/>
      <c r="HB942" s="541"/>
      <c r="HC942" s="541"/>
      <c r="HD942" s="541"/>
      <c r="HE942" s="541"/>
      <c r="HF942" s="541"/>
      <c r="HG942" s="541"/>
      <c r="HH942" s="541"/>
      <c r="HI942" s="541"/>
      <c r="HJ942" s="541"/>
      <c r="HK942" s="541"/>
      <c r="HL942" s="541"/>
      <c r="HM942" s="541"/>
      <c r="HN942" s="541"/>
      <c r="HO942" s="541"/>
      <c r="HP942" s="541"/>
      <c r="HQ942" s="541"/>
      <c r="HR942" s="541"/>
      <c r="HS942" s="541"/>
      <c r="HT942" s="541"/>
      <c r="HU942" s="541"/>
      <c r="HV942" s="541"/>
      <c r="HW942" s="541"/>
      <c r="HX942" s="541"/>
    </row>
    <row r="943" spans="1:232" s="200" customFormat="1" ht="22.5" customHeight="1" x14ac:dyDescent="0.25">
      <c r="A943" s="312">
        <v>931</v>
      </c>
      <c r="B943" s="504" t="s">
        <v>2581</v>
      </c>
      <c r="C943" s="530" t="s">
        <v>3003</v>
      </c>
      <c r="D943" s="498" t="s">
        <v>3004</v>
      </c>
      <c r="E943" s="497"/>
      <c r="F943" s="499" t="s">
        <v>27</v>
      </c>
      <c r="G943" s="405">
        <v>543067.21</v>
      </c>
      <c r="H943" s="324" t="s">
        <v>3314</v>
      </c>
      <c r="I943" s="563"/>
      <c r="J943" s="464"/>
      <c r="K943" s="565"/>
      <c r="L943" s="572"/>
      <c r="M943" s="562"/>
      <c r="N943" s="500"/>
      <c r="O943" s="112"/>
      <c r="P943" s="300"/>
      <c r="Q943" s="559"/>
      <c r="R943" s="559"/>
      <c r="S943" s="128"/>
      <c r="T943" s="540"/>
      <c r="U943" s="540"/>
      <c r="V943" s="540"/>
      <c r="W943" s="540"/>
      <c r="X943" s="540"/>
      <c r="Y943" s="540"/>
      <c r="Z943" s="540"/>
      <c r="AA943" s="540"/>
      <c r="AB943" s="540"/>
      <c r="AC943" s="540"/>
      <c r="AD943" s="540"/>
      <c r="AE943" s="540"/>
      <c r="AF943" s="540"/>
      <c r="AG943" s="540"/>
      <c r="AH943" s="540"/>
      <c r="AI943" s="540"/>
      <c r="AJ943" s="540"/>
      <c r="AK943" s="540"/>
      <c r="AL943" s="540"/>
      <c r="AM943" s="540"/>
      <c r="AN943" s="540"/>
      <c r="AO943" s="540"/>
      <c r="AP943" s="540"/>
      <c r="AQ943" s="540"/>
      <c r="AR943" s="540"/>
      <c r="AS943" s="540"/>
      <c r="AT943" s="540"/>
      <c r="AU943" s="540"/>
      <c r="AV943" s="540"/>
      <c r="AW943" s="540"/>
      <c r="AX943" s="540"/>
      <c r="AY943" s="540"/>
      <c r="AZ943" s="540"/>
      <c r="BA943" s="540"/>
      <c r="BB943" s="540"/>
      <c r="BC943" s="540"/>
      <c r="BD943" s="540"/>
      <c r="BE943" s="540"/>
      <c r="BF943" s="540"/>
      <c r="BG943" s="540"/>
      <c r="BH943" s="540"/>
      <c r="BI943" s="540"/>
      <c r="BJ943" s="540"/>
      <c r="BK943" s="540"/>
      <c r="BL943" s="540"/>
      <c r="BM943" s="540"/>
      <c r="BN943" s="540"/>
      <c r="BO943" s="540"/>
      <c r="BP943" s="540"/>
      <c r="BQ943" s="540"/>
      <c r="BR943" s="540"/>
      <c r="BS943" s="540"/>
      <c r="BT943" s="540"/>
      <c r="BU943" s="540"/>
      <c r="BV943" s="540"/>
      <c r="BW943" s="540"/>
      <c r="BX943" s="540"/>
      <c r="BY943" s="540"/>
      <c r="BZ943" s="540"/>
      <c r="CA943" s="540"/>
      <c r="CB943" s="540"/>
      <c r="CC943" s="540"/>
      <c r="CD943" s="540"/>
      <c r="CE943" s="540"/>
      <c r="CF943" s="540"/>
      <c r="CG943" s="540"/>
      <c r="CH943" s="540"/>
      <c r="CI943" s="540"/>
      <c r="CJ943" s="540"/>
      <c r="CK943" s="540"/>
      <c r="CL943" s="540"/>
      <c r="CM943" s="540"/>
      <c r="CN943" s="540"/>
      <c r="CO943" s="540"/>
      <c r="CP943" s="540"/>
      <c r="CQ943" s="540"/>
      <c r="CR943" s="540"/>
      <c r="CS943" s="540"/>
      <c r="CT943" s="540"/>
      <c r="CU943" s="540"/>
      <c r="CV943" s="540"/>
      <c r="CW943" s="540"/>
      <c r="CX943" s="540"/>
      <c r="CY943" s="540"/>
      <c r="CZ943" s="540"/>
      <c r="DA943" s="540"/>
      <c r="DB943" s="540"/>
      <c r="DC943" s="540"/>
      <c r="DD943" s="540"/>
      <c r="DE943" s="540"/>
      <c r="DF943" s="540"/>
      <c r="DG943" s="540"/>
      <c r="DH943" s="540"/>
      <c r="DI943" s="540"/>
      <c r="DJ943" s="540"/>
      <c r="DK943" s="540"/>
      <c r="DL943" s="540"/>
      <c r="DM943" s="540"/>
      <c r="DN943" s="540"/>
      <c r="DO943" s="540"/>
      <c r="DP943" s="540"/>
      <c r="DQ943" s="540"/>
      <c r="DR943" s="540"/>
      <c r="DS943" s="540"/>
      <c r="DT943" s="540"/>
      <c r="DU943" s="540"/>
      <c r="DV943" s="540"/>
      <c r="DW943" s="540"/>
      <c r="DX943" s="540"/>
      <c r="DY943" s="540"/>
      <c r="DZ943" s="540"/>
      <c r="EA943" s="540"/>
      <c r="EB943" s="540"/>
      <c r="EC943" s="540"/>
      <c r="ED943" s="540"/>
      <c r="EE943" s="540"/>
      <c r="EF943" s="540"/>
      <c r="EG943" s="540"/>
      <c r="EH943" s="540"/>
      <c r="EI943" s="540"/>
      <c r="EJ943" s="540"/>
      <c r="EK943" s="540"/>
      <c r="EL943" s="540"/>
      <c r="EM943" s="540"/>
      <c r="EN943" s="540"/>
      <c r="EO943" s="540"/>
      <c r="EP943" s="540"/>
      <c r="EQ943" s="540"/>
      <c r="ER943" s="540"/>
      <c r="ES943" s="540"/>
      <c r="ET943" s="540"/>
      <c r="EU943" s="540"/>
      <c r="EV943" s="540"/>
      <c r="EW943" s="540"/>
      <c r="EX943" s="540"/>
      <c r="EY943" s="540"/>
      <c r="EZ943" s="540"/>
      <c r="FA943" s="540"/>
      <c r="FB943" s="540"/>
      <c r="FC943" s="540"/>
      <c r="FD943" s="540"/>
      <c r="FE943" s="540"/>
      <c r="FF943" s="540"/>
      <c r="FG943" s="540"/>
      <c r="FH943" s="540"/>
      <c r="FI943" s="540"/>
      <c r="FJ943" s="540"/>
      <c r="FK943" s="540"/>
      <c r="FL943" s="540"/>
      <c r="FM943" s="540"/>
      <c r="FN943" s="540"/>
      <c r="FO943" s="540"/>
      <c r="FP943" s="540"/>
      <c r="FQ943" s="540"/>
      <c r="FR943" s="540"/>
      <c r="FS943" s="540"/>
      <c r="FT943" s="540"/>
      <c r="FU943" s="540"/>
      <c r="FV943" s="540"/>
      <c r="FW943" s="540"/>
      <c r="FX943" s="540"/>
      <c r="FY943" s="540"/>
      <c r="FZ943" s="540"/>
      <c r="GA943" s="540"/>
      <c r="GB943" s="540"/>
      <c r="GC943" s="540"/>
      <c r="GD943" s="540"/>
      <c r="GE943" s="540"/>
      <c r="GF943" s="540"/>
      <c r="GG943" s="540"/>
      <c r="GH943" s="540"/>
      <c r="GI943" s="540"/>
      <c r="GJ943" s="540"/>
      <c r="GK943" s="540"/>
      <c r="GL943" s="540"/>
      <c r="GM943" s="540"/>
      <c r="GN943" s="540"/>
      <c r="GO943" s="540"/>
      <c r="GP943" s="540"/>
      <c r="GQ943" s="540"/>
      <c r="GR943" s="540"/>
      <c r="GS943" s="540"/>
      <c r="GT943" s="540"/>
      <c r="GU943" s="540"/>
      <c r="GV943" s="540"/>
      <c r="GW943" s="540"/>
      <c r="GX943" s="540"/>
      <c r="GY943" s="540"/>
      <c r="GZ943" s="540"/>
      <c r="HA943" s="540"/>
      <c r="HB943" s="540"/>
      <c r="HC943" s="540"/>
      <c r="HD943" s="540"/>
      <c r="HE943" s="540"/>
      <c r="HF943" s="540"/>
      <c r="HG943" s="540"/>
      <c r="HH943" s="540"/>
      <c r="HI943" s="540"/>
      <c r="HJ943" s="540"/>
      <c r="HK943" s="540"/>
      <c r="HL943" s="540"/>
      <c r="HM943" s="540"/>
      <c r="HN943" s="540"/>
      <c r="HO943" s="540"/>
      <c r="HP943" s="540"/>
      <c r="HQ943" s="540"/>
      <c r="HR943" s="540"/>
      <c r="HS943" s="540"/>
      <c r="HT943" s="540"/>
      <c r="HU943" s="540"/>
      <c r="HV943" s="540"/>
      <c r="HW943" s="540"/>
      <c r="HX943" s="540"/>
    </row>
    <row r="944" spans="1:232" s="549" customFormat="1" ht="22.5" x14ac:dyDescent="0.25">
      <c r="A944" s="312">
        <v>932</v>
      </c>
      <c r="B944" s="314"/>
      <c r="C944" s="312" t="s">
        <v>3278</v>
      </c>
      <c r="D944" s="511" t="s">
        <v>3225</v>
      </c>
      <c r="E944" s="314" t="s">
        <v>3268</v>
      </c>
      <c r="F944" s="324" t="s">
        <v>27</v>
      </c>
      <c r="G944" s="405">
        <v>192103.1</v>
      </c>
      <c r="H944" s="556" t="s">
        <v>3302</v>
      </c>
      <c r="I944" s="409"/>
      <c r="J944" s="464"/>
      <c r="K944" s="141"/>
      <c r="L944" s="141"/>
      <c r="M944" s="465"/>
      <c r="N944" s="300"/>
      <c r="R944" s="563"/>
      <c r="S944" s="128"/>
      <c r="T944" s="563"/>
    </row>
    <row r="945" spans="1:79" x14ac:dyDescent="0.25">
      <c r="D945" s="81" t="s">
        <v>5</v>
      </c>
      <c r="G945" s="65">
        <f>SUM(G14:G944)</f>
        <v>314286043.04687756</v>
      </c>
      <c r="I945" s="552">
        <f>SUM(I776:I943)</f>
        <v>624</v>
      </c>
      <c r="J945" s="773"/>
      <c r="K945" s="773"/>
      <c r="L945" s="566"/>
      <c r="M945" s="555"/>
      <c r="P945" s="300"/>
      <c r="Q945" s="559"/>
      <c r="R945" s="559"/>
      <c r="S945" s="555"/>
      <c r="T945" s="555"/>
      <c r="U945" s="555"/>
      <c r="V945" s="140"/>
      <c r="W945" s="140"/>
      <c r="X945" s="140"/>
      <c r="Y945" s="140"/>
      <c r="Z945" s="140"/>
      <c r="AA945" s="140"/>
      <c r="AB945" s="140"/>
      <c r="AC945" s="140"/>
      <c r="AD945" s="140"/>
      <c r="AE945" s="140"/>
      <c r="AF945" s="140"/>
    </row>
    <row r="946" spans="1:79" x14ac:dyDescent="0.25">
      <c r="D946" s="81"/>
      <c r="G946" s="65"/>
    </row>
    <row r="947" spans="1:79" x14ac:dyDescent="0.25">
      <c r="D947" s="85" t="s">
        <v>8</v>
      </c>
      <c r="G947" s="65"/>
    </row>
    <row r="948" spans="1:79" x14ac:dyDescent="0.25">
      <c r="D948" s="86" t="s">
        <v>144</v>
      </c>
      <c r="G948" s="65"/>
    </row>
    <row r="949" spans="1:79" x14ac:dyDescent="0.25">
      <c r="D949" s="86" t="s">
        <v>145</v>
      </c>
      <c r="G949" s="65"/>
    </row>
    <row r="951" spans="1:79" s="487" customFormat="1" x14ac:dyDescent="0.25">
      <c r="A951" s="112"/>
      <c r="B951" s="112"/>
      <c r="C951" s="93"/>
      <c r="D951" s="93"/>
      <c r="E951" s="112"/>
      <c r="F951" s="112"/>
      <c r="G951" s="112"/>
      <c r="H951" s="35"/>
      <c r="I951" s="242"/>
      <c r="J951" s="35"/>
      <c r="K951" s="35"/>
      <c r="L951" s="35"/>
      <c r="M951" s="112"/>
      <c r="N951" s="112"/>
      <c r="O951" s="112"/>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row>
    <row r="952" spans="1:79" s="487" customFormat="1" ht="45" x14ac:dyDescent="0.2">
      <c r="A952" s="408"/>
      <c r="B952" s="387" t="s">
        <v>47</v>
      </c>
      <c r="C952" s="409" t="s">
        <v>48</v>
      </c>
      <c r="D952" s="410" t="s">
        <v>49</v>
      </c>
      <c r="E952" s="411"/>
      <c r="F952" s="412" t="s">
        <v>32</v>
      </c>
      <c r="G952" s="413" t="s">
        <v>53</v>
      </c>
      <c r="H952" s="18"/>
      <c r="I952" s="241"/>
      <c r="J952" s="18"/>
      <c r="K952" s="18"/>
      <c r="L952" s="18"/>
      <c r="M952" s="18"/>
      <c r="N952" s="18"/>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row>
    <row r="953" spans="1:79" s="487" customFormat="1" ht="45" x14ac:dyDescent="0.2">
      <c r="A953" s="408"/>
      <c r="B953" s="387" t="s">
        <v>44</v>
      </c>
      <c r="C953" s="409" t="s">
        <v>45</v>
      </c>
      <c r="D953" s="410" t="s">
        <v>46</v>
      </c>
      <c r="E953" s="36"/>
      <c r="F953" s="387" t="s">
        <v>33</v>
      </c>
      <c r="G953" s="414">
        <v>285483.53999999998</v>
      </c>
      <c r="H953" s="415">
        <v>23019338.969999999</v>
      </c>
      <c r="I953" s="416"/>
      <c r="J953" s="413" t="s">
        <v>54</v>
      </c>
      <c r="K953" s="61"/>
      <c r="L953" s="61"/>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row>
    <row r="954" spans="1:79" s="487" customFormat="1" ht="56.25" x14ac:dyDescent="0.2">
      <c r="A954" s="408"/>
      <c r="B954" s="387" t="s">
        <v>41</v>
      </c>
      <c r="C954" s="409" t="s">
        <v>42</v>
      </c>
      <c r="D954" s="410" t="s">
        <v>43</v>
      </c>
      <c r="E954" s="417">
        <v>41306</v>
      </c>
      <c r="F954" s="412" t="s">
        <v>32</v>
      </c>
      <c r="G954" s="414">
        <f>163702.79+14133.16+11.06+26190.73</f>
        <v>204037.74000000002</v>
      </c>
      <c r="H954" s="387" t="e">
        <f>G954/'[1]Relação de CVs'!#REF!</f>
        <v>#REF!</v>
      </c>
      <c r="I954" s="416"/>
      <c r="J954" s="413" t="s">
        <v>55</v>
      </c>
      <c r="K954" s="61"/>
      <c r="L954" s="61"/>
      <c r="M954" s="36"/>
      <c r="N954" s="36"/>
      <c r="O954" s="61"/>
      <c r="P954" s="76"/>
      <c r="Q954" s="76"/>
      <c r="R954" s="76"/>
      <c r="S954" s="76"/>
      <c r="T954" s="76"/>
      <c r="U954" s="76"/>
      <c r="V954" s="76"/>
      <c r="W954" s="76"/>
      <c r="X954" s="76"/>
      <c r="Y954" s="76"/>
      <c r="Z954" s="76"/>
      <c r="AA954" s="76"/>
      <c r="AB954" s="76"/>
      <c r="AC954" s="76"/>
      <c r="AD954" s="76"/>
      <c r="AE954" s="76"/>
      <c r="AF954" s="76"/>
      <c r="AG954" s="76"/>
      <c r="AH954" s="76"/>
      <c r="AI954" s="76"/>
      <c r="AJ954" s="76"/>
      <c r="AK954" s="76"/>
      <c r="AL954" s="76"/>
      <c r="AM954" s="76"/>
      <c r="AN954" s="76"/>
      <c r="AO954" s="76"/>
      <c r="AP954" s="76"/>
      <c r="AQ954" s="76"/>
      <c r="AR954" s="76"/>
      <c r="AS954" s="76"/>
      <c r="AT954" s="76"/>
      <c r="AU954" s="76"/>
      <c r="AV954" s="76"/>
      <c r="AW954" s="76"/>
      <c r="AX954" s="76"/>
      <c r="AY954" s="76"/>
      <c r="AZ954" s="76"/>
      <c r="BA954" s="76"/>
      <c r="BB954" s="76"/>
      <c r="BC954" s="76"/>
      <c r="BD954" s="76"/>
      <c r="BE954" s="76"/>
      <c r="BF954" s="76"/>
      <c r="BG954" s="76"/>
      <c r="BH954" s="76"/>
      <c r="BI954" s="76"/>
      <c r="BJ954" s="76"/>
      <c r="BK954" s="76"/>
      <c r="BL954" s="76"/>
      <c r="BM954" s="76"/>
      <c r="BN954" s="76"/>
      <c r="BO954" s="76"/>
      <c r="BP954" s="76"/>
      <c r="BQ954" s="76"/>
      <c r="BR954" s="76"/>
      <c r="BS954" s="76"/>
      <c r="BT954" s="76"/>
      <c r="BU954" s="76"/>
      <c r="BV954" s="76"/>
      <c r="BW954" s="76"/>
      <c r="BX954" s="76"/>
      <c r="BY954" s="76"/>
      <c r="BZ954" s="76"/>
      <c r="CA954" s="76"/>
    </row>
    <row r="955" spans="1:79" s="487" customFormat="1" ht="39" customHeight="1" x14ac:dyDescent="0.2">
      <c r="A955" s="408"/>
      <c r="B955" s="313" t="s">
        <v>568</v>
      </c>
      <c r="C955" s="314" t="s">
        <v>566</v>
      </c>
      <c r="D955" s="315" t="s">
        <v>567</v>
      </c>
      <c r="E955" s="316" t="s">
        <v>498</v>
      </c>
      <c r="F955" s="321" t="s">
        <v>239</v>
      </c>
      <c r="G955" s="332">
        <v>40892.019999999997</v>
      </c>
      <c r="H955" s="313"/>
      <c r="I955" s="318"/>
      <c r="J955" s="413" t="s">
        <v>623</v>
      </c>
      <c r="K955" s="61"/>
      <c r="L955" s="61"/>
      <c r="M955" s="36"/>
      <c r="N955" s="76"/>
      <c r="O955" s="76"/>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8"/>
      <c r="BA955" s="18"/>
      <c r="BB955" s="18"/>
      <c r="BC955" s="18"/>
      <c r="BD955" s="18"/>
      <c r="BE955" s="18"/>
      <c r="BF955" s="18"/>
      <c r="BG955" s="18"/>
      <c r="BH955" s="18"/>
      <c r="BI955" s="18"/>
      <c r="BJ955" s="18"/>
      <c r="BK955" s="18"/>
      <c r="BL955" s="18"/>
      <c r="BM955" s="18"/>
      <c r="BN955" s="18"/>
      <c r="BO955" s="18"/>
      <c r="BP955" s="18"/>
      <c r="BQ955" s="18"/>
      <c r="BR955" s="18"/>
      <c r="BS955" s="18"/>
      <c r="BT955" s="18"/>
      <c r="BU955" s="18"/>
      <c r="BV955" s="18"/>
      <c r="BW955" s="18"/>
      <c r="BX955" s="18"/>
      <c r="BY955" s="18"/>
      <c r="BZ955" s="18"/>
      <c r="CA955" s="18"/>
    </row>
    <row r="956" spans="1:79" s="492" customFormat="1" ht="36" customHeight="1" x14ac:dyDescent="0.2">
      <c r="A956" s="408"/>
      <c r="B956" s="345" t="s">
        <v>1436</v>
      </c>
      <c r="C956" s="312" t="s">
        <v>1435</v>
      </c>
      <c r="D956" s="361" t="s">
        <v>1437</v>
      </c>
      <c r="E956" s="336">
        <v>40967</v>
      </c>
      <c r="F956" s="312" t="s">
        <v>27</v>
      </c>
      <c r="G956" s="358">
        <v>9558155.8200000003</v>
      </c>
      <c r="H956" s="368"/>
      <c r="I956" s="373"/>
      <c r="J956" s="413" t="s">
        <v>1936</v>
      </c>
      <c r="K956" s="358"/>
      <c r="L956" s="358"/>
      <c r="M956" s="358">
        <v>9558155.8200000003</v>
      </c>
      <c r="N956" s="30" t="s">
        <v>1574</v>
      </c>
      <c r="O956" s="18"/>
      <c r="P956" s="140"/>
      <c r="Q956" s="140"/>
      <c r="R956" s="140"/>
      <c r="S956" s="140"/>
      <c r="T956" s="140"/>
      <c r="U956" s="140"/>
      <c r="V956" s="140"/>
      <c r="W956" s="140"/>
      <c r="X956" s="140"/>
      <c r="Y956" s="140"/>
      <c r="Z956" s="140"/>
      <c r="AA956" s="140"/>
      <c r="AB956" s="140"/>
      <c r="AC956" s="140"/>
      <c r="AD956" s="140"/>
      <c r="AE956" s="140"/>
      <c r="AF956" s="140"/>
      <c r="AG956" s="140"/>
      <c r="AH956" s="140"/>
      <c r="AI956" s="140"/>
      <c r="AJ956" s="140"/>
      <c r="AK956" s="140"/>
      <c r="AL956" s="140"/>
      <c r="AM956" s="140"/>
      <c r="AN956" s="140"/>
      <c r="AO956" s="140"/>
      <c r="AP956" s="140"/>
      <c r="AQ956" s="140"/>
      <c r="AR956" s="140"/>
      <c r="AS956" s="140"/>
      <c r="AT956" s="140"/>
      <c r="AU956" s="140"/>
      <c r="AV956" s="140"/>
      <c r="AW956" s="140"/>
      <c r="AX956" s="140"/>
      <c r="AY956" s="140"/>
      <c r="AZ956" s="140"/>
      <c r="BA956" s="140"/>
      <c r="BB956" s="140"/>
      <c r="BC956" s="140"/>
      <c r="BD956" s="140"/>
      <c r="BE956" s="140"/>
      <c r="BF956" s="140"/>
      <c r="BG956" s="140"/>
      <c r="BH956" s="140"/>
      <c r="BI956" s="140"/>
      <c r="BJ956" s="140"/>
      <c r="BK956" s="140"/>
      <c r="BL956" s="140"/>
      <c r="BM956" s="140"/>
      <c r="BN956" s="140"/>
      <c r="BO956" s="140"/>
      <c r="BP956" s="140"/>
      <c r="BQ956" s="140"/>
      <c r="BR956" s="140"/>
      <c r="BS956" s="140"/>
      <c r="BT956" s="140"/>
      <c r="BU956" s="140"/>
      <c r="BV956" s="140"/>
      <c r="BW956" s="140"/>
      <c r="BX956" s="140"/>
      <c r="BY956" s="140"/>
      <c r="BZ956" s="140"/>
      <c r="CA956" s="140"/>
    </row>
    <row r="957" spans="1:79" s="492" customFormat="1" ht="33.75" customHeight="1" x14ac:dyDescent="0.25">
      <c r="A957" s="340"/>
      <c r="B957" s="365" t="s">
        <v>2380</v>
      </c>
      <c r="C957" s="376" t="s">
        <v>2379</v>
      </c>
      <c r="D957" s="385" t="s">
        <v>2381</v>
      </c>
      <c r="E957" s="396">
        <v>42915</v>
      </c>
      <c r="F957" s="418" t="s">
        <v>27</v>
      </c>
      <c r="G957" s="397">
        <v>138503.79999999999</v>
      </c>
      <c r="H957" s="401"/>
      <c r="I957" s="318"/>
      <c r="J957" s="401"/>
      <c r="K957" s="419">
        <v>138503.79999999999</v>
      </c>
      <c r="L957" s="573"/>
      <c r="M957" s="156"/>
      <c r="N957" s="224" t="s">
        <v>2473</v>
      </c>
      <c r="O957" s="93"/>
      <c r="P957" s="140"/>
      <c r="Q957" s="140"/>
      <c r="R957" s="140"/>
      <c r="S957" s="140"/>
      <c r="T957" s="140"/>
      <c r="U957" s="140"/>
      <c r="V957" s="140"/>
      <c r="W957" s="140"/>
      <c r="X957" s="140"/>
      <c r="Y957" s="140"/>
      <c r="Z957" s="140"/>
      <c r="AA957" s="140"/>
      <c r="AB957" s="140"/>
      <c r="AC957" s="140"/>
      <c r="AD957" s="140"/>
      <c r="AE957" s="140"/>
      <c r="AF957" s="140"/>
      <c r="AG957" s="140"/>
      <c r="AH957" s="140"/>
      <c r="AI957" s="140"/>
      <c r="AJ957" s="140"/>
      <c r="AK957" s="140"/>
      <c r="AL957" s="140"/>
      <c r="AM957" s="140"/>
      <c r="AN957" s="140"/>
      <c r="AO957" s="140"/>
      <c r="AP957" s="140"/>
      <c r="AQ957" s="140"/>
      <c r="AR957" s="140"/>
      <c r="AS957" s="140"/>
      <c r="AT957" s="140"/>
      <c r="AU957" s="140"/>
      <c r="AV957" s="140"/>
      <c r="AW957" s="140"/>
      <c r="AX957" s="140"/>
      <c r="AY957" s="140"/>
      <c r="AZ957" s="140"/>
      <c r="BA957" s="140"/>
      <c r="BB957" s="140"/>
      <c r="BC957" s="140"/>
      <c r="BD957" s="140"/>
      <c r="BE957" s="140"/>
      <c r="BF957" s="140"/>
      <c r="BG957" s="140"/>
      <c r="BH957" s="140"/>
      <c r="BI957" s="140"/>
      <c r="BJ957" s="140"/>
      <c r="BK957" s="140"/>
      <c r="BL957" s="140"/>
      <c r="BM957" s="140"/>
      <c r="BN957" s="140"/>
      <c r="BO957" s="140"/>
      <c r="BP957" s="140"/>
      <c r="BQ957" s="140"/>
      <c r="BR957" s="140"/>
      <c r="BS957" s="140"/>
      <c r="BT957" s="140"/>
      <c r="BU957" s="140"/>
      <c r="BV957" s="140"/>
      <c r="BW957" s="140"/>
      <c r="BX957" s="140"/>
      <c r="BY957" s="140"/>
      <c r="BZ957" s="140"/>
      <c r="CA957" s="140"/>
    </row>
    <row r="958" spans="1:79" s="487" customFormat="1" ht="33.75" x14ac:dyDescent="0.2">
      <c r="A958" s="340"/>
      <c r="B958" s="365" t="s">
        <v>2387</v>
      </c>
      <c r="C958" s="365" t="s">
        <v>2388</v>
      </c>
      <c r="D958" s="400">
        <v>42314</v>
      </c>
      <c r="E958" s="376" t="s">
        <v>2386</v>
      </c>
      <c r="F958" s="385" t="s">
        <v>2389</v>
      </c>
      <c r="G958" s="401"/>
      <c r="H958" s="401"/>
      <c r="I958" s="318"/>
      <c r="J958" s="222" t="s">
        <v>2390</v>
      </c>
      <c r="K958" s="155"/>
      <c r="L958" s="155"/>
      <c r="M958" s="93" t="str">
        <f>IF(COUNTIF($E$958:$E$958,E958)&gt;1,"REPETIDO","-")</f>
        <v>-</v>
      </c>
      <c r="N958" s="155" t="s">
        <v>2474</v>
      </c>
      <c r="O958" s="140"/>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row>
    <row r="959" spans="1:79" s="493" customFormat="1" ht="11.25" x14ac:dyDescent="0.2">
      <c r="A959" s="420"/>
      <c r="B959" s="387"/>
      <c r="C959" s="409"/>
      <c r="D959" s="410"/>
      <c r="E959" s="417"/>
      <c r="F959" s="412"/>
      <c r="G959" s="332"/>
      <c r="H959" s="387"/>
      <c r="I959" s="318"/>
      <c r="J959" s="87"/>
      <c r="K959" s="61"/>
      <c r="L959" s="61"/>
      <c r="M959" s="36"/>
      <c r="N959" s="36"/>
      <c r="O959" s="61"/>
      <c r="P959" s="195"/>
      <c r="Q959" s="195"/>
      <c r="R959" s="195"/>
      <c r="S959" s="195"/>
      <c r="T959" s="195"/>
      <c r="U959" s="195"/>
      <c r="V959" s="195"/>
      <c r="W959" s="195"/>
      <c r="X959" s="195"/>
      <c r="Y959" s="195"/>
      <c r="Z959" s="195"/>
      <c r="AA959" s="195"/>
      <c r="AB959" s="195"/>
      <c r="AC959" s="195"/>
      <c r="AD959" s="195"/>
      <c r="AE959" s="195"/>
      <c r="AF959" s="195"/>
      <c r="AG959" s="195"/>
      <c r="AH959" s="195"/>
      <c r="AI959" s="195"/>
      <c r="AJ959" s="195"/>
      <c r="AK959" s="195"/>
      <c r="AL959" s="195"/>
      <c r="AM959" s="195"/>
      <c r="AN959" s="195"/>
      <c r="AO959" s="195"/>
      <c r="AP959" s="195"/>
      <c r="AQ959" s="195"/>
      <c r="AR959" s="195"/>
      <c r="AS959" s="195"/>
      <c r="AT959" s="195"/>
      <c r="AU959" s="195"/>
      <c r="AV959" s="195"/>
      <c r="AW959" s="195"/>
      <c r="AX959" s="195"/>
      <c r="AY959" s="195"/>
      <c r="AZ959" s="195"/>
      <c r="BA959" s="195"/>
      <c r="BB959" s="195"/>
      <c r="BC959" s="195"/>
      <c r="BD959" s="195"/>
      <c r="BE959" s="195"/>
      <c r="BF959" s="195"/>
      <c r="BG959" s="195"/>
      <c r="BH959" s="195"/>
      <c r="BI959" s="195"/>
      <c r="BJ959" s="195"/>
      <c r="BK959" s="195"/>
      <c r="BL959" s="195"/>
      <c r="BM959" s="195"/>
      <c r="BN959" s="195"/>
      <c r="BO959" s="195"/>
      <c r="BP959" s="195"/>
      <c r="BQ959" s="195"/>
      <c r="BR959" s="195"/>
      <c r="BS959" s="195"/>
      <c r="BT959" s="195"/>
      <c r="BU959" s="195"/>
      <c r="BV959" s="195"/>
      <c r="BW959" s="195"/>
      <c r="BX959" s="195"/>
      <c r="BY959" s="195"/>
      <c r="BZ959" s="195"/>
      <c r="CA959" s="195"/>
    </row>
    <row r="960" spans="1:79" s="493" customFormat="1" ht="45" x14ac:dyDescent="0.25">
      <c r="A960" s="421"/>
      <c r="B960" s="422" t="s">
        <v>1633</v>
      </c>
      <c r="C960" s="423">
        <v>42683</v>
      </c>
      <c r="D960" s="424" t="s">
        <v>1626</v>
      </c>
      <c r="E960" s="425" t="s">
        <v>1632</v>
      </c>
      <c r="F960" s="426">
        <v>42485</v>
      </c>
      <c r="G960" s="427" t="s">
        <v>27</v>
      </c>
      <c r="H960" s="428">
        <v>13127584.550000001</v>
      </c>
      <c r="I960" s="429"/>
      <c r="J960" s="196" t="s">
        <v>2229</v>
      </c>
      <c r="K960" s="182"/>
      <c r="L960" s="182"/>
      <c r="M960" s="182"/>
      <c r="N960" s="182"/>
      <c r="O960" s="195"/>
      <c r="P960" s="195"/>
      <c r="Q960" s="195"/>
      <c r="R960" s="195"/>
      <c r="S960" s="195"/>
      <c r="T960" s="195"/>
      <c r="U960" s="195"/>
      <c r="V960" s="195"/>
      <c r="W960" s="195"/>
      <c r="X960" s="195"/>
      <c r="Y960" s="195"/>
      <c r="Z960" s="195"/>
      <c r="AA960" s="195"/>
      <c r="AB960" s="195"/>
      <c r="AC960" s="195"/>
      <c r="AD960" s="195"/>
      <c r="AE960" s="195"/>
      <c r="AF960" s="195"/>
      <c r="AG960" s="195"/>
      <c r="AH960" s="195"/>
      <c r="AI960" s="195"/>
      <c r="AJ960" s="195"/>
      <c r="AK960" s="195"/>
      <c r="AL960" s="195"/>
      <c r="AM960" s="195"/>
      <c r="AN960" s="195"/>
      <c r="AO960" s="195"/>
      <c r="AP960" s="195"/>
      <c r="AQ960" s="195"/>
      <c r="AR960" s="195"/>
      <c r="AS960" s="195"/>
      <c r="AT960" s="195"/>
      <c r="AU960" s="195"/>
      <c r="AV960" s="195"/>
      <c r="AW960" s="195"/>
      <c r="AX960" s="195"/>
      <c r="AY960" s="195"/>
      <c r="AZ960" s="195"/>
      <c r="BA960" s="195"/>
      <c r="BB960" s="195"/>
      <c r="BC960" s="195"/>
      <c r="BD960" s="195"/>
      <c r="BE960" s="195"/>
      <c r="BF960" s="195"/>
      <c r="BG960" s="195"/>
      <c r="BH960" s="195"/>
      <c r="BI960" s="195"/>
      <c r="BJ960" s="195"/>
      <c r="BK960" s="195"/>
      <c r="BL960" s="195"/>
      <c r="BM960" s="195"/>
      <c r="BN960" s="195"/>
      <c r="BO960" s="195"/>
      <c r="BP960" s="195"/>
      <c r="BQ960" s="195"/>
      <c r="BR960" s="195"/>
      <c r="BS960" s="195"/>
      <c r="BT960" s="195"/>
      <c r="BU960" s="195"/>
      <c r="BV960" s="195"/>
      <c r="BW960" s="195"/>
      <c r="BX960" s="195"/>
      <c r="BY960" s="195"/>
      <c r="BZ960" s="195"/>
      <c r="CA960" s="195"/>
    </row>
    <row r="961" spans="1:79" ht="112.5" x14ac:dyDescent="0.25">
      <c r="A961" s="430"/>
      <c r="B961" s="422" t="s">
        <v>2179</v>
      </c>
      <c r="C961" s="423">
        <v>42816</v>
      </c>
      <c r="D961" s="424" t="s">
        <v>1435</v>
      </c>
      <c r="E961" s="425" t="s">
        <v>2180</v>
      </c>
      <c r="F961" s="426">
        <v>40967</v>
      </c>
      <c r="G961" s="427" t="s">
        <v>27</v>
      </c>
      <c r="H961" s="428">
        <v>11286562.029999999</v>
      </c>
      <c r="I961" s="429"/>
      <c r="J961" s="413" t="s">
        <v>2234</v>
      </c>
      <c r="K961" s="182"/>
      <c r="L961" s="182"/>
      <c r="M961" s="182"/>
      <c r="N961" s="182"/>
      <c r="O961" s="195"/>
    </row>
    <row r="962" spans="1:79" ht="68.25" x14ac:dyDescent="0.25">
      <c r="A962" s="431"/>
      <c r="B962" s="381" t="s">
        <v>2129</v>
      </c>
      <c r="C962" s="432">
        <v>42828</v>
      </c>
      <c r="D962" s="382" t="s">
        <v>2109</v>
      </c>
      <c r="E962" s="433" t="s">
        <v>2147</v>
      </c>
      <c r="F962" s="377">
        <v>42802</v>
      </c>
      <c r="G962" s="430" t="s">
        <v>27</v>
      </c>
      <c r="H962" s="379">
        <v>280307.15999999997</v>
      </c>
      <c r="I962" s="318"/>
      <c r="J962" s="413" t="s">
        <v>2304</v>
      </c>
      <c r="K962" s="112"/>
      <c r="L962" s="112"/>
    </row>
    <row r="963" spans="1:79" ht="45.75" x14ac:dyDescent="0.25">
      <c r="B963" s="375" t="s">
        <v>1978</v>
      </c>
      <c r="C963" s="400">
        <v>42790</v>
      </c>
      <c r="D963" s="376" t="s">
        <v>1977</v>
      </c>
      <c r="E963" s="433" t="s">
        <v>1976</v>
      </c>
      <c r="F963" s="377">
        <v>42745</v>
      </c>
      <c r="G963" s="430" t="s">
        <v>27</v>
      </c>
      <c r="H963" s="379">
        <v>69101.22</v>
      </c>
      <c r="I963" s="318"/>
      <c r="J963" s="413" t="s">
        <v>2305</v>
      </c>
      <c r="K963" s="112"/>
      <c r="L963" s="112"/>
    </row>
    <row r="964" spans="1:79" ht="45.75" x14ac:dyDescent="0.25">
      <c r="A964" s="431"/>
      <c r="B964" s="434" t="s">
        <v>2162</v>
      </c>
      <c r="C964" s="435">
        <v>42829</v>
      </c>
      <c r="D964" s="436" t="s">
        <v>2161</v>
      </c>
      <c r="E964" s="437" t="s">
        <v>2163</v>
      </c>
      <c r="F964" s="438">
        <v>42809</v>
      </c>
      <c r="G964" s="430" t="s">
        <v>27</v>
      </c>
      <c r="H964" s="439">
        <v>542445.42000000004</v>
      </c>
      <c r="I964" s="318"/>
      <c r="J964" s="413" t="s">
        <v>2305</v>
      </c>
      <c r="K964" s="112"/>
      <c r="L964" s="112"/>
    </row>
    <row r="965" spans="1:79" ht="45.75" x14ac:dyDescent="0.25">
      <c r="A965" s="431"/>
      <c r="B965" s="440" t="s">
        <v>2127</v>
      </c>
      <c r="C965" s="441">
        <v>42809</v>
      </c>
      <c r="D965" s="442" t="s">
        <v>2108</v>
      </c>
      <c r="E965" s="443" t="s">
        <v>2146</v>
      </c>
      <c r="F965" s="444">
        <v>42747</v>
      </c>
      <c r="G965" s="430" t="s">
        <v>27</v>
      </c>
      <c r="H965" s="445">
        <v>489175.67</v>
      </c>
      <c r="I965" s="318"/>
      <c r="J965" s="413" t="s">
        <v>2305</v>
      </c>
      <c r="K965" s="112"/>
      <c r="L965" s="112"/>
    </row>
    <row r="966" spans="1:79" s="493" customFormat="1" ht="45.75" x14ac:dyDescent="0.25">
      <c r="A966" s="431"/>
      <c r="B966" s="375" t="s">
        <v>2306</v>
      </c>
      <c r="C966" s="400">
        <v>42783</v>
      </c>
      <c r="D966" s="376" t="s">
        <v>1946</v>
      </c>
      <c r="E966" s="433" t="s">
        <v>1947</v>
      </c>
      <c r="F966" s="377">
        <v>42772</v>
      </c>
      <c r="G966" s="430" t="s">
        <v>27</v>
      </c>
      <c r="H966" s="379">
        <v>208440.2</v>
      </c>
      <c r="I966" s="318"/>
      <c r="J966" s="413" t="s">
        <v>2305</v>
      </c>
      <c r="K966" s="112"/>
      <c r="L966" s="112"/>
      <c r="M966" s="112"/>
      <c r="N966" s="112"/>
      <c r="O966" s="112"/>
      <c r="P966" s="182"/>
      <c r="Q966" s="182"/>
      <c r="R966" s="182"/>
      <c r="S966" s="182"/>
      <c r="T966" s="182"/>
      <c r="U966" s="182"/>
      <c r="V966" s="182"/>
      <c r="W966" s="182"/>
      <c r="X966" s="182"/>
      <c r="Y966" s="182"/>
      <c r="Z966" s="182"/>
      <c r="AA966" s="182"/>
      <c r="AB966" s="182"/>
      <c r="AC966" s="182"/>
      <c r="AD966" s="182"/>
      <c r="AE966" s="182"/>
      <c r="AF966" s="182"/>
      <c r="AG966" s="182"/>
      <c r="AH966" s="182"/>
      <c r="AI966" s="182"/>
      <c r="AJ966" s="182"/>
      <c r="AK966" s="182"/>
      <c r="AL966" s="182"/>
      <c r="AM966" s="182"/>
      <c r="AN966" s="182"/>
      <c r="AO966" s="182"/>
      <c r="AP966" s="182"/>
      <c r="AQ966" s="182"/>
      <c r="AR966" s="182"/>
      <c r="AS966" s="182"/>
      <c r="AT966" s="182"/>
      <c r="AU966" s="182"/>
      <c r="AV966" s="182"/>
      <c r="AW966" s="182"/>
      <c r="AX966" s="182"/>
      <c r="AY966" s="182"/>
      <c r="AZ966" s="182"/>
      <c r="BA966" s="182"/>
      <c r="BB966" s="182"/>
      <c r="BC966" s="182"/>
      <c r="BD966" s="182"/>
      <c r="BE966" s="182"/>
      <c r="BF966" s="182"/>
      <c r="BG966" s="182"/>
      <c r="BH966" s="182"/>
      <c r="BI966" s="182"/>
      <c r="BJ966" s="182"/>
      <c r="BK966" s="182"/>
      <c r="BL966" s="182"/>
      <c r="BM966" s="182"/>
      <c r="BN966" s="182"/>
      <c r="BO966" s="182"/>
      <c r="BP966" s="182"/>
      <c r="BQ966" s="182"/>
      <c r="BR966" s="182"/>
      <c r="BS966" s="182"/>
      <c r="BT966" s="182"/>
      <c r="BU966" s="182"/>
      <c r="BV966" s="182"/>
      <c r="BW966" s="182"/>
      <c r="BX966" s="182"/>
      <c r="BY966" s="182"/>
      <c r="BZ966" s="182"/>
      <c r="CA966" s="182"/>
    </row>
    <row r="967" spans="1:79" s="493" customFormat="1" ht="56.25" x14ac:dyDescent="0.2">
      <c r="A967" s="431"/>
      <c r="B967" s="375" t="s">
        <v>2172</v>
      </c>
      <c r="C967" s="400">
        <v>42835</v>
      </c>
      <c r="D967" s="376" t="s">
        <v>336</v>
      </c>
      <c r="E967" s="433" t="s">
        <v>2187</v>
      </c>
      <c r="F967" s="377">
        <v>42143</v>
      </c>
      <c r="G967" s="430" t="s">
        <v>2230</v>
      </c>
      <c r="H967" s="379">
        <v>41111.160000000003</v>
      </c>
      <c r="I967" s="318"/>
      <c r="J967" s="413" t="s">
        <v>2391</v>
      </c>
      <c r="K967" s="193"/>
      <c r="L967" s="193"/>
      <c r="M967" s="193"/>
      <c r="N967" s="193"/>
      <c r="O967" s="182"/>
      <c r="P967" s="200"/>
      <c r="Q967" s="200"/>
      <c r="R967" s="200"/>
      <c r="S967" s="200"/>
      <c r="T967" s="200"/>
      <c r="U967" s="200"/>
      <c r="V967" s="200"/>
      <c r="W967" s="200"/>
      <c r="X967" s="200"/>
      <c r="Y967" s="200"/>
      <c r="Z967" s="200"/>
      <c r="AA967" s="200"/>
      <c r="AB967" s="200"/>
      <c r="AC967" s="200"/>
      <c r="AD967" s="200"/>
      <c r="AE967" s="200"/>
      <c r="AF967" s="200"/>
      <c r="AG967" s="200"/>
      <c r="AH967" s="200"/>
      <c r="AI967" s="200"/>
      <c r="AJ967" s="200"/>
      <c r="AK967" s="200"/>
      <c r="AL967" s="200"/>
      <c r="AM967" s="200"/>
      <c r="AN967" s="200"/>
      <c r="AO967" s="200"/>
      <c r="AP967" s="200"/>
      <c r="AQ967" s="200"/>
      <c r="AR967" s="200"/>
      <c r="AS967" s="200"/>
      <c r="AT967" s="200"/>
      <c r="AU967" s="200"/>
      <c r="AV967" s="200"/>
      <c r="AW967" s="200"/>
      <c r="AX967" s="200"/>
      <c r="AY967" s="200"/>
      <c r="AZ967" s="200"/>
      <c r="BA967" s="200"/>
      <c r="BB967" s="200"/>
      <c r="BC967" s="200"/>
      <c r="BD967" s="200"/>
      <c r="BE967" s="200"/>
      <c r="BF967" s="200"/>
      <c r="BG967" s="200"/>
      <c r="BH967" s="200"/>
      <c r="BI967" s="200"/>
      <c r="BJ967" s="200"/>
      <c r="BK967" s="200"/>
      <c r="BL967" s="200"/>
      <c r="BM967" s="200"/>
      <c r="BN967" s="200"/>
      <c r="BO967" s="200"/>
      <c r="BP967" s="200"/>
      <c r="BQ967" s="200"/>
      <c r="BR967" s="200"/>
      <c r="BS967" s="200"/>
      <c r="BT967" s="200"/>
      <c r="BU967" s="200"/>
      <c r="BV967" s="200"/>
      <c r="BW967" s="200"/>
      <c r="BX967" s="200"/>
      <c r="BY967" s="200"/>
      <c r="BZ967" s="200"/>
      <c r="CA967" s="200"/>
    </row>
    <row r="968" spans="1:79" s="492" customFormat="1" ht="78.75" x14ac:dyDescent="0.2">
      <c r="A968" s="431"/>
      <c r="B968" s="314" t="s">
        <v>2540</v>
      </c>
      <c r="C968" s="432">
        <v>42964</v>
      </c>
      <c r="D968" s="357" t="s">
        <v>2539</v>
      </c>
      <c r="E968" s="433" t="s">
        <v>2541</v>
      </c>
      <c r="F968" s="377">
        <v>42828</v>
      </c>
      <c r="G968" s="430" t="s">
        <v>27</v>
      </c>
      <c r="H968" s="379">
        <v>221481.64</v>
      </c>
      <c r="I968" s="318"/>
      <c r="J968" s="413" t="s">
        <v>2582</v>
      </c>
      <c r="K968" s="200"/>
      <c r="L968" s="566"/>
      <c r="M968" s="200"/>
      <c r="N968" s="200"/>
      <c r="O968" s="200"/>
      <c r="P968" s="140"/>
      <c r="Q968" s="140"/>
      <c r="R968" s="140"/>
      <c r="S968" s="140"/>
      <c r="T968" s="140"/>
      <c r="U968" s="140"/>
      <c r="V968" s="140"/>
      <c r="W968" s="140"/>
      <c r="X968" s="140"/>
      <c r="Y968" s="140"/>
      <c r="Z968" s="140"/>
      <c r="AA968" s="140"/>
      <c r="AB968" s="140"/>
      <c r="AC968" s="140"/>
      <c r="AD968" s="140"/>
      <c r="AE968" s="140"/>
      <c r="AF968" s="140"/>
      <c r="AG968" s="140"/>
      <c r="AH968" s="140"/>
      <c r="AI968" s="140"/>
      <c r="AJ968" s="140"/>
      <c r="AK968" s="140"/>
      <c r="AL968" s="140"/>
      <c r="AM968" s="140"/>
      <c r="AN968" s="140"/>
      <c r="AO968" s="140"/>
      <c r="AP968" s="140"/>
      <c r="AQ968" s="140"/>
      <c r="AR968" s="140"/>
      <c r="AS968" s="140"/>
      <c r="AT968" s="140"/>
      <c r="AU968" s="140"/>
      <c r="AV968" s="140"/>
      <c r="AW968" s="140"/>
      <c r="AX968" s="140"/>
      <c r="AY968" s="140"/>
      <c r="AZ968" s="140"/>
      <c r="BA968" s="140"/>
      <c r="BB968" s="140"/>
      <c r="BC968" s="140"/>
      <c r="BD968" s="140"/>
      <c r="BE968" s="140"/>
      <c r="BF968" s="140"/>
      <c r="BG968" s="140"/>
      <c r="BH968" s="140"/>
      <c r="BI968" s="140"/>
      <c r="BJ968" s="140"/>
      <c r="BK968" s="140"/>
      <c r="BL968" s="140"/>
      <c r="BM968" s="140"/>
      <c r="BN968" s="140"/>
      <c r="BO968" s="140"/>
      <c r="BP968" s="140"/>
      <c r="BQ968" s="140"/>
      <c r="BR968" s="140"/>
      <c r="BS968" s="140"/>
      <c r="BT968" s="140"/>
      <c r="BU968" s="140"/>
      <c r="BV968" s="140"/>
      <c r="BW968" s="140"/>
      <c r="BX968" s="140"/>
      <c r="BY968" s="140"/>
      <c r="BZ968" s="140"/>
      <c r="CA968" s="140"/>
    </row>
    <row r="969" spans="1:79" s="493" customFormat="1" ht="45" x14ac:dyDescent="0.2">
      <c r="A969" s="431"/>
      <c r="B969" s="365" t="s">
        <v>2482</v>
      </c>
      <c r="C969" s="400">
        <v>42969</v>
      </c>
      <c r="D969" s="357" t="s">
        <v>1626</v>
      </c>
      <c r="E969" s="385" t="s">
        <v>2483</v>
      </c>
      <c r="F969" s="400">
        <v>42487</v>
      </c>
      <c r="G969" s="430" t="s">
        <v>33</v>
      </c>
      <c r="H969" s="397">
        <v>13127584.550000001</v>
      </c>
      <c r="I969" s="318"/>
      <c r="J969" s="413" t="s">
        <v>2586</v>
      </c>
      <c r="K969" s="140"/>
      <c r="L969" s="140"/>
      <c r="M969" s="140"/>
      <c r="N969" s="140"/>
      <c r="O969" s="140"/>
      <c r="P969" s="182"/>
      <c r="Q969" s="182"/>
      <c r="R969" s="182"/>
      <c r="S969" s="182"/>
      <c r="T969" s="182"/>
      <c r="U969" s="182"/>
      <c r="V969" s="182"/>
      <c r="W969" s="182"/>
      <c r="X969" s="182"/>
      <c r="Y969" s="182"/>
      <c r="Z969" s="182"/>
      <c r="AA969" s="182"/>
      <c r="AB969" s="182"/>
      <c r="AC969" s="182"/>
      <c r="AD969" s="182"/>
      <c r="AE969" s="182"/>
      <c r="AF969" s="182"/>
      <c r="AG969" s="182"/>
      <c r="AH969" s="182"/>
      <c r="AI969" s="182"/>
      <c r="AJ969" s="182"/>
      <c r="AK969" s="182"/>
      <c r="AL969" s="182"/>
      <c r="AM969" s="182"/>
      <c r="AN969" s="182"/>
      <c r="AO969" s="182"/>
      <c r="AP969" s="182"/>
      <c r="AQ969" s="182"/>
      <c r="AR969" s="182"/>
      <c r="AS969" s="182"/>
      <c r="AT969" s="182"/>
      <c r="AU969" s="182"/>
      <c r="AV969" s="182"/>
      <c r="AW969" s="182"/>
      <c r="AX969" s="182"/>
      <c r="AY969" s="182"/>
      <c r="AZ969" s="182"/>
      <c r="BA969" s="182"/>
      <c r="BB969" s="182"/>
      <c r="BC969" s="182"/>
      <c r="BD969" s="182"/>
      <c r="BE969" s="182"/>
      <c r="BF969" s="182"/>
      <c r="BG969" s="182"/>
      <c r="BH969" s="182"/>
      <c r="BI969" s="182"/>
      <c r="BJ969" s="182"/>
      <c r="BK969" s="182"/>
      <c r="BL969" s="182"/>
      <c r="BM969" s="182"/>
      <c r="BN969" s="182"/>
      <c r="BO969" s="182"/>
      <c r="BP969" s="182"/>
      <c r="BQ969" s="182"/>
      <c r="BR969" s="182"/>
      <c r="BS969" s="182"/>
      <c r="BT969" s="182"/>
      <c r="BU969" s="182"/>
      <c r="BV969" s="182"/>
      <c r="BW969" s="182"/>
      <c r="BX969" s="182"/>
      <c r="BY969" s="182"/>
      <c r="BZ969" s="182"/>
      <c r="CA969" s="182"/>
    </row>
    <row r="970" spans="1:79" s="493" customFormat="1" ht="33.75" x14ac:dyDescent="0.25">
      <c r="A970" s="361"/>
      <c r="B970" s="361" t="s">
        <v>2556</v>
      </c>
      <c r="C970" s="312"/>
      <c r="D970" s="357" t="s">
        <v>2555</v>
      </c>
      <c r="E970" s="385" t="s">
        <v>2557</v>
      </c>
      <c r="F970" s="366">
        <v>42110</v>
      </c>
      <c r="G970" s="430" t="s">
        <v>239</v>
      </c>
      <c r="H970" s="446">
        <v>28021.29</v>
      </c>
      <c r="I970" s="318"/>
      <c r="J970" s="447" t="s">
        <v>2587</v>
      </c>
      <c r="K970" s="182"/>
      <c r="L970" s="182"/>
      <c r="M970" s="182"/>
      <c r="N970" s="182"/>
      <c r="O970" s="182"/>
      <c r="P970" s="200"/>
      <c r="Q970" s="200"/>
      <c r="R970" s="200"/>
      <c r="S970" s="200"/>
      <c r="T970" s="200"/>
      <c r="U970" s="200"/>
      <c r="V970" s="200"/>
      <c r="W970" s="200"/>
      <c r="X970" s="200"/>
      <c r="Y970" s="200"/>
      <c r="Z970" s="200"/>
      <c r="AA970" s="200"/>
      <c r="AB970" s="200"/>
      <c r="AC970" s="200"/>
      <c r="AD970" s="200"/>
      <c r="AE970" s="200"/>
      <c r="AF970" s="200"/>
      <c r="AG970" s="200"/>
      <c r="AH970" s="200"/>
      <c r="AI970" s="200"/>
      <c r="AJ970" s="200"/>
      <c r="AK970" s="200"/>
      <c r="AL970" s="200"/>
      <c r="AM970" s="200"/>
      <c r="AN970" s="200"/>
      <c r="AO970" s="200"/>
      <c r="AP970" s="200"/>
      <c r="AQ970" s="200"/>
      <c r="AR970" s="200"/>
      <c r="AS970" s="200"/>
      <c r="AT970" s="200"/>
      <c r="AU970" s="200"/>
      <c r="AV970" s="200"/>
      <c r="AW970" s="200"/>
      <c r="AX970" s="200"/>
      <c r="AY970" s="200"/>
      <c r="AZ970" s="200"/>
      <c r="BA970" s="200"/>
      <c r="BB970" s="200"/>
      <c r="BC970" s="200"/>
      <c r="BD970" s="200"/>
      <c r="BE970" s="200"/>
      <c r="BF970" s="200"/>
      <c r="BG970" s="200"/>
      <c r="BH970" s="200"/>
      <c r="BI970" s="200"/>
      <c r="BJ970" s="200"/>
      <c r="BK970" s="200"/>
      <c r="BL970" s="200"/>
      <c r="BM970" s="200"/>
      <c r="BN970" s="200"/>
      <c r="BO970" s="200"/>
      <c r="BP970" s="200"/>
      <c r="BQ970" s="200"/>
      <c r="BR970" s="200"/>
      <c r="BS970" s="200"/>
      <c r="BT970" s="200"/>
      <c r="BU970" s="200"/>
      <c r="BV970" s="200"/>
      <c r="BW970" s="200"/>
      <c r="BX970" s="200"/>
      <c r="BY970" s="200"/>
      <c r="BZ970" s="200"/>
      <c r="CA970" s="200"/>
    </row>
    <row r="971" spans="1:79" s="493" customFormat="1" ht="33.75" x14ac:dyDescent="0.25">
      <c r="A971" s="324"/>
      <c r="B971" s="314" t="s">
        <v>2534</v>
      </c>
      <c r="C971" s="314" t="s">
        <v>2532</v>
      </c>
      <c r="D971" s="357" t="s">
        <v>2533</v>
      </c>
      <c r="E971" s="385" t="s">
        <v>2535</v>
      </c>
      <c r="F971" s="400">
        <v>39994</v>
      </c>
      <c r="G971" s="430" t="s">
        <v>27</v>
      </c>
      <c r="H971" s="397">
        <v>589073.30000000005</v>
      </c>
      <c r="I971" s="318"/>
      <c r="J971" s="447" t="s">
        <v>2587</v>
      </c>
      <c r="K971" s="200"/>
      <c r="L971" s="566"/>
      <c r="M971" s="200"/>
      <c r="N971" s="200"/>
      <c r="O971" s="200"/>
      <c r="P971" s="200"/>
      <c r="Q971" s="200"/>
      <c r="R971" s="200"/>
      <c r="S971" s="200"/>
      <c r="T971" s="200"/>
      <c r="U971" s="200"/>
      <c r="V971" s="200"/>
      <c r="W971" s="200"/>
      <c r="X971" s="200"/>
      <c r="Y971" s="200"/>
      <c r="Z971" s="200"/>
      <c r="AA971" s="200"/>
      <c r="AB971" s="200"/>
      <c r="AC971" s="200"/>
      <c r="AD971" s="200"/>
      <c r="AE971" s="200"/>
      <c r="AF971" s="200"/>
      <c r="AG971" s="200"/>
      <c r="AH971" s="200"/>
      <c r="AI971" s="200"/>
      <c r="AJ971" s="200"/>
      <c r="AK971" s="200"/>
      <c r="AL971" s="200"/>
      <c r="AM971" s="200"/>
      <c r="AN971" s="200"/>
      <c r="AO971" s="200"/>
      <c r="AP971" s="200"/>
      <c r="AQ971" s="200"/>
      <c r="AR971" s="200"/>
      <c r="AS971" s="200"/>
      <c r="AT971" s="200"/>
      <c r="AU971" s="200"/>
      <c r="AV971" s="200"/>
      <c r="AW971" s="200"/>
      <c r="AX971" s="200"/>
      <c r="AY971" s="200"/>
      <c r="AZ971" s="200"/>
      <c r="BA971" s="200"/>
      <c r="BB971" s="200"/>
      <c r="BC971" s="200"/>
      <c r="BD971" s="200"/>
      <c r="BE971" s="200"/>
      <c r="BF971" s="200"/>
      <c r="BG971" s="200"/>
      <c r="BH971" s="200"/>
      <c r="BI971" s="200"/>
      <c r="BJ971" s="200"/>
      <c r="BK971" s="200"/>
      <c r="BL971" s="200"/>
      <c r="BM971" s="200"/>
      <c r="BN971" s="200"/>
      <c r="BO971" s="200"/>
      <c r="BP971" s="200"/>
      <c r="BQ971" s="200"/>
      <c r="BR971" s="200"/>
      <c r="BS971" s="200"/>
      <c r="BT971" s="200"/>
      <c r="BU971" s="200"/>
      <c r="BV971" s="200"/>
      <c r="BW971" s="200"/>
      <c r="BX971" s="200"/>
      <c r="BY971" s="200"/>
      <c r="BZ971" s="200"/>
      <c r="CA971" s="200"/>
    </row>
    <row r="972" spans="1:79" s="492" customFormat="1" ht="33.75" x14ac:dyDescent="0.25">
      <c r="A972" s="324"/>
      <c r="B972" s="314" t="s">
        <v>2566</v>
      </c>
      <c r="C972" s="314"/>
      <c r="D972" s="382" t="s">
        <v>110</v>
      </c>
      <c r="E972" s="418" t="s">
        <v>112</v>
      </c>
      <c r="F972" s="400">
        <v>42145</v>
      </c>
      <c r="G972" s="430" t="s">
        <v>27</v>
      </c>
      <c r="H972" s="397">
        <v>1614637.97</v>
      </c>
      <c r="I972" s="318"/>
      <c r="J972" s="447" t="s">
        <v>2587</v>
      </c>
      <c r="K972" s="200"/>
      <c r="L972" s="566"/>
      <c r="M972" s="200"/>
      <c r="N972" s="200"/>
      <c r="O972" s="200"/>
      <c r="P972" s="140"/>
      <c r="Q972" s="140"/>
      <c r="R972" s="140"/>
      <c r="S972" s="140"/>
      <c r="T972" s="140"/>
      <c r="U972" s="140"/>
      <c r="V972" s="140"/>
      <c r="W972" s="140"/>
      <c r="X972" s="140"/>
      <c r="Y972" s="140"/>
      <c r="Z972" s="140"/>
      <c r="AA972" s="140"/>
      <c r="AB972" s="140"/>
      <c r="AC972" s="140"/>
      <c r="AD972" s="140"/>
      <c r="AE972" s="140"/>
      <c r="AF972" s="140"/>
      <c r="AG972" s="140"/>
      <c r="AH972" s="140"/>
      <c r="AI972" s="140"/>
      <c r="AJ972" s="140"/>
      <c r="AK972" s="140"/>
      <c r="AL972" s="140"/>
      <c r="AM972" s="140"/>
      <c r="AN972" s="140"/>
      <c r="AO972" s="140"/>
      <c r="AP972" s="140"/>
      <c r="AQ972" s="140"/>
      <c r="AR972" s="140"/>
      <c r="AS972" s="140"/>
      <c r="AT972" s="140"/>
      <c r="AU972" s="140"/>
      <c r="AV972" s="140"/>
      <c r="AW972" s="140"/>
      <c r="AX972" s="140"/>
      <c r="AY972" s="140"/>
      <c r="AZ972" s="140"/>
      <c r="BA972" s="140"/>
      <c r="BB972" s="140"/>
      <c r="BC972" s="140"/>
      <c r="BD972" s="140"/>
      <c r="BE972" s="140"/>
      <c r="BF972" s="140"/>
      <c r="BG972" s="140"/>
      <c r="BH972" s="140"/>
      <c r="BI972" s="140"/>
      <c r="BJ972" s="140"/>
      <c r="BK972" s="140"/>
      <c r="BL972" s="140"/>
      <c r="BM972" s="140"/>
      <c r="BN972" s="140"/>
      <c r="BO972" s="140"/>
      <c r="BP972" s="140"/>
      <c r="BQ972" s="140"/>
      <c r="BR972" s="140"/>
      <c r="BS972" s="140"/>
      <c r="BT972" s="140"/>
      <c r="BU972" s="140"/>
      <c r="BV972" s="140"/>
      <c r="BW972" s="140"/>
      <c r="BX972" s="140"/>
      <c r="BY972" s="140"/>
      <c r="BZ972" s="140"/>
      <c r="CA972" s="140"/>
    </row>
    <row r="973" spans="1:79" s="492" customFormat="1" ht="45" x14ac:dyDescent="0.2">
      <c r="A973" s="324"/>
      <c r="B973" s="365" t="s">
        <v>2515</v>
      </c>
      <c r="C973" s="365" t="s">
        <v>2514</v>
      </c>
      <c r="D973" s="376" t="s">
        <v>2445</v>
      </c>
      <c r="E973" s="448" t="s">
        <v>2447</v>
      </c>
      <c r="F973" s="400">
        <v>42909</v>
      </c>
      <c r="G973" s="430" t="s">
        <v>27</v>
      </c>
      <c r="H973" s="397">
        <v>217542.68</v>
      </c>
      <c r="I973" s="318"/>
      <c r="J973" s="449" t="s">
        <v>2588</v>
      </c>
      <c r="K973" s="140"/>
      <c r="L973" s="140"/>
      <c r="M973" s="140"/>
      <c r="N973" s="140"/>
      <c r="O973" s="140"/>
      <c r="P973" s="140"/>
      <c r="Q973" s="140"/>
      <c r="R973" s="140"/>
      <c r="S973" s="140"/>
      <c r="T973" s="140"/>
      <c r="U973" s="140"/>
      <c r="V973" s="140"/>
      <c r="W973" s="140"/>
      <c r="X973" s="140"/>
      <c r="Y973" s="140"/>
      <c r="Z973" s="140"/>
      <c r="AA973" s="140"/>
      <c r="AB973" s="140"/>
      <c r="AC973" s="140"/>
      <c r="AD973" s="140"/>
      <c r="AE973" s="140"/>
      <c r="AF973" s="140"/>
      <c r="AG973" s="140"/>
      <c r="AH973" s="140"/>
      <c r="AI973" s="140"/>
      <c r="AJ973" s="140"/>
      <c r="AK973" s="140"/>
      <c r="AL973" s="140"/>
      <c r="AM973" s="140"/>
      <c r="AN973" s="140"/>
      <c r="AO973" s="140"/>
      <c r="AP973" s="140"/>
      <c r="AQ973" s="140"/>
      <c r="AR973" s="140"/>
      <c r="AS973" s="140"/>
      <c r="AT973" s="140"/>
      <c r="AU973" s="140"/>
      <c r="AV973" s="140"/>
      <c r="AW973" s="140"/>
      <c r="AX973" s="140"/>
      <c r="AY973" s="140"/>
      <c r="AZ973" s="140"/>
      <c r="BA973" s="140"/>
      <c r="BB973" s="140"/>
      <c r="BC973" s="140"/>
      <c r="BD973" s="140"/>
      <c r="BE973" s="140"/>
      <c r="BF973" s="140"/>
      <c r="BG973" s="140"/>
      <c r="BH973" s="140"/>
      <c r="BI973" s="140"/>
      <c r="BJ973" s="140"/>
      <c r="BK973" s="140"/>
      <c r="BL973" s="140"/>
      <c r="BM973" s="140"/>
      <c r="BN973" s="140"/>
      <c r="BO973" s="140"/>
      <c r="BP973" s="140"/>
      <c r="BQ973" s="140"/>
      <c r="BR973" s="140"/>
      <c r="BS973" s="140"/>
      <c r="BT973" s="140"/>
      <c r="BU973" s="140"/>
      <c r="BV973" s="140"/>
      <c r="BW973" s="140"/>
      <c r="BX973" s="140"/>
      <c r="BY973" s="140"/>
      <c r="BZ973" s="140"/>
      <c r="CA973" s="140"/>
    </row>
    <row r="974" spans="1:79" s="492" customFormat="1" ht="67.5" x14ac:dyDescent="0.25">
      <c r="A974" s="324"/>
      <c r="B974" s="365" t="s">
        <v>2451</v>
      </c>
      <c r="C974" s="365"/>
      <c r="D974" s="376" t="s">
        <v>2452</v>
      </c>
      <c r="E974" s="450" t="s">
        <v>2453</v>
      </c>
      <c r="F974" s="400">
        <v>42930</v>
      </c>
      <c r="G974" s="324" t="s">
        <v>27</v>
      </c>
      <c r="H974" s="397">
        <v>3032069.01</v>
      </c>
      <c r="I974" s="318"/>
      <c r="J974" s="451" t="s">
        <v>2589</v>
      </c>
      <c r="K974" s="140"/>
      <c r="L974" s="140"/>
      <c r="M974" s="140"/>
      <c r="N974" s="140"/>
      <c r="O974" s="140"/>
      <c r="P974" s="140"/>
      <c r="Q974" s="140"/>
      <c r="R974" s="140"/>
      <c r="S974" s="140"/>
      <c r="T974" s="140"/>
      <c r="U974" s="140"/>
      <c r="V974" s="140"/>
      <c r="W974" s="140"/>
      <c r="X974" s="140"/>
      <c r="Y974" s="140"/>
      <c r="Z974" s="140"/>
      <c r="AA974" s="140"/>
      <c r="AB974" s="140"/>
      <c r="AC974" s="140"/>
      <c r="AD974" s="140"/>
      <c r="AE974" s="140"/>
      <c r="AF974" s="140"/>
      <c r="AG974" s="140"/>
      <c r="AH974" s="140"/>
      <c r="AI974" s="140"/>
      <c r="AJ974" s="140"/>
      <c r="AK974" s="140"/>
      <c r="AL974" s="140"/>
      <c r="AM974" s="140"/>
      <c r="AN974" s="140"/>
      <c r="AO974" s="140"/>
      <c r="AP974" s="140"/>
      <c r="AQ974" s="140"/>
      <c r="AR974" s="140"/>
      <c r="AS974" s="140"/>
      <c r="AT974" s="140"/>
      <c r="AU974" s="140"/>
      <c r="AV974" s="140"/>
      <c r="AW974" s="140"/>
      <c r="AX974" s="140"/>
      <c r="AY974" s="140"/>
      <c r="AZ974" s="140"/>
      <c r="BA974" s="140"/>
      <c r="BB974" s="140"/>
      <c r="BC974" s="140"/>
      <c r="BD974" s="140"/>
      <c r="BE974" s="140"/>
      <c r="BF974" s="140"/>
      <c r="BG974" s="140"/>
      <c r="BH974" s="140"/>
      <c r="BI974" s="140"/>
      <c r="BJ974" s="140"/>
      <c r="BK974" s="140"/>
      <c r="BL974" s="140"/>
      <c r="BM974" s="140"/>
      <c r="BN974" s="140"/>
      <c r="BO974" s="140"/>
      <c r="BP974" s="140"/>
      <c r="BQ974" s="140"/>
      <c r="BR974" s="140"/>
      <c r="BS974" s="140"/>
      <c r="BT974" s="140"/>
      <c r="BU974" s="140"/>
      <c r="BV974" s="140"/>
      <c r="BW974" s="140"/>
      <c r="BX974" s="140"/>
      <c r="BY974" s="140"/>
      <c r="BZ974" s="140"/>
      <c r="CA974" s="140"/>
    </row>
    <row r="975" spans="1:79" ht="68.25" x14ac:dyDescent="0.25">
      <c r="A975" s="324"/>
      <c r="B975" s="365" t="s">
        <v>2463</v>
      </c>
      <c r="C975" s="365" t="s">
        <v>2462</v>
      </c>
      <c r="D975" s="376" t="s">
        <v>2460</v>
      </c>
      <c r="E975" s="450" t="s">
        <v>2461</v>
      </c>
      <c r="F975" s="400">
        <v>42935</v>
      </c>
      <c r="G975" s="324" t="s">
        <v>27</v>
      </c>
      <c r="H975" s="397">
        <v>913570.52</v>
      </c>
      <c r="I975" s="318"/>
      <c r="J975" s="413" t="s">
        <v>2590</v>
      </c>
      <c r="K975" s="140"/>
      <c r="L975" s="140"/>
      <c r="M975" s="140"/>
      <c r="N975" s="140"/>
      <c r="O975" s="140"/>
    </row>
    <row r="976" spans="1:79" ht="57" x14ac:dyDescent="0.25">
      <c r="A976" s="324"/>
      <c r="B976" s="314" t="s">
        <v>2632</v>
      </c>
      <c r="C976" s="314" t="s">
        <v>2633</v>
      </c>
      <c r="D976" s="314" t="s">
        <v>2522</v>
      </c>
      <c r="E976" s="324" t="s">
        <v>43</v>
      </c>
      <c r="F976" s="336">
        <v>42579</v>
      </c>
      <c r="G976" s="314" t="s">
        <v>27</v>
      </c>
      <c r="H976" s="397">
        <v>2623215.5299999998</v>
      </c>
      <c r="I976" s="318"/>
      <c r="J976" s="413" t="s">
        <v>2634</v>
      </c>
      <c r="K976" s="112"/>
      <c r="L976" s="112"/>
    </row>
    <row r="977" spans="1:234" s="492" customFormat="1" ht="34.5" x14ac:dyDescent="0.25">
      <c r="A977" s="324"/>
      <c r="B977" s="365" t="s">
        <v>2503</v>
      </c>
      <c r="C977" s="365" t="s">
        <v>2504</v>
      </c>
      <c r="D977" s="365" t="s">
        <v>2505</v>
      </c>
      <c r="E977" s="452" t="s">
        <v>2506</v>
      </c>
      <c r="F977" s="400">
        <v>42928</v>
      </c>
      <c r="G977" s="324" t="s">
        <v>27</v>
      </c>
      <c r="H977" s="397">
        <v>432059.61</v>
      </c>
      <c r="I977" s="397"/>
      <c r="J977" s="413" t="s">
        <v>2656</v>
      </c>
      <c r="K977" s="112"/>
      <c r="L977" s="112"/>
      <c r="M977" s="112"/>
      <c r="N977" s="112"/>
      <c r="O977" s="112"/>
      <c r="P977" s="140"/>
      <c r="Q977" s="140"/>
      <c r="R977" s="140"/>
      <c r="S977" s="140"/>
      <c r="T977" s="140"/>
      <c r="U977" s="140"/>
      <c r="V977" s="140"/>
      <c r="W977" s="140"/>
      <c r="X977" s="140"/>
      <c r="Y977" s="140"/>
      <c r="Z977" s="140"/>
      <c r="AA977" s="140"/>
      <c r="AB977" s="140"/>
      <c r="AC977" s="140"/>
      <c r="AD977" s="140"/>
      <c r="AE977" s="140"/>
      <c r="AF977" s="140"/>
      <c r="AG977" s="140"/>
      <c r="AH977" s="140"/>
      <c r="AI977" s="140"/>
      <c r="AJ977" s="140"/>
      <c r="AK977" s="140"/>
      <c r="AL977" s="140"/>
      <c r="AM977" s="140"/>
      <c r="AN977" s="140"/>
      <c r="AO977" s="140"/>
      <c r="AP977" s="140"/>
      <c r="AQ977" s="140"/>
      <c r="AR977" s="140"/>
      <c r="AS977" s="140"/>
      <c r="AT977" s="140"/>
      <c r="AU977" s="140"/>
      <c r="AV977" s="140"/>
      <c r="AW977" s="140"/>
      <c r="AX977" s="140"/>
      <c r="AY977" s="140"/>
      <c r="AZ977" s="140"/>
      <c r="BA977" s="140"/>
      <c r="BB977" s="140"/>
      <c r="BC977" s="140"/>
      <c r="BD977" s="140"/>
      <c r="BE977" s="140"/>
      <c r="BF977" s="140"/>
      <c r="BG977" s="140"/>
      <c r="BH977" s="140"/>
      <c r="BI977" s="140"/>
      <c r="BJ977" s="140"/>
      <c r="BK977" s="140"/>
      <c r="BL977" s="140"/>
      <c r="BM977" s="140"/>
      <c r="BN977" s="140"/>
      <c r="BO977" s="140"/>
      <c r="BP977" s="140"/>
      <c r="BQ977" s="140"/>
      <c r="BR977" s="140"/>
      <c r="BS977" s="140"/>
      <c r="BT977" s="140"/>
      <c r="BU977" s="140"/>
      <c r="BV977" s="140"/>
      <c r="BW977" s="140"/>
      <c r="BX977" s="140"/>
      <c r="BY977" s="140"/>
      <c r="BZ977" s="140"/>
      <c r="CA977" s="140"/>
    </row>
    <row r="978" spans="1:234" s="492" customFormat="1" ht="45" x14ac:dyDescent="0.2">
      <c r="A978" s="340"/>
      <c r="B978" s="314" t="s">
        <v>2581</v>
      </c>
      <c r="C978" s="324" t="s">
        <v>2560</v>
      </c>
      <c r="D978" s="314" t="s">
        <v>2646</v>
      </c>
      <c r="E978" s="315" t="s">
        <v>2647</v>
      </c>
      <c r="F978" s="400">
        <v>42507</v>
      </c>
      <c r="G978" s="324" t="s">
        <v>27</v>
      </c>
      <c r="H978" s="317">
        <v>386567.34</v>
      </c>
      <c r="I978" s="140"/>
      <c r="J978" s="413" t="s">
        <v>2734</v>
      </c>
      <c r="K978" s="140"/>
      <c r="L978" s="140"/>
      <c r="M978" s="140"/>
      <c r="N978" s="140"/>
      <c r="O978" s="140"/>
      <c r="P978" s="140"/>
      <c r="Q978" s="140"/>
      <c r="R978" s="140"/>
      <c r="S978" s="140"/>
      <c r="T978" s="140"/>
      <c r="U978" s="140"/>
      <c r="V978" s="140"/>
      <c r="W978" s="140"/>
      <c r="X978" s="140"/>
      <c r="Y978" s="140"/>
      <c r="Z978" s="140"/>
      <c r="AA978" s="140"/>
      <c r="AB978" s="140"/>
      <c r="AC978" s="140"/>
      <c r="AD978" s="140"/>
      <c r="AE978" s="140"/>
      <c r="AF978" s="140"/>
      <c r="AG978" s="140"/>
      <c r="AH978" s="140"/>
      <c r="AI978" s="140"/>
      <c r="AJ978" s="140"/>
      <c r="AK978" s="140"/>
      <c r="AL978" s="140"/>
      <c r="AM978" s="140"/>
      <c r="AN978" s="140"/>
      <c r="AO978" s="140"/>
      <c r="AP978" s="140"/>
      <c r="AQ978" s="140"/>
      <c r="AR978" s="140"/>
      <c r="AS978" s="140"/>
      <c r="AT978" s="140"/>
      <c r="AU978" s="140"/>
      <c r="AV978" s="140"/>
      <c r="AW978" s="140"/>
      <c r="AX978" s="140"/>
      <c r="AY978" s="140"/>
      <c r="AZ978" s="140"/>
      <c r="BA978" s="140"/>
      <c r="BB978" s="140"/>
      <c r="BC978" s="140"/>
      <c r="BD978" s="140"/>
      <c r="BE978" s="140"/>
      <c r="BF978" s="140"/>
      <c r="BG978" s="140"/>
      <c r="BH978" s="140"/>
      <c r="BI978" s="140"/>
      <c r="BJ978" s="140"/>
      <c r="BK978" s="140"/>
      <c r="BL978" s="140"/>
      <c r="BM978" s="140"/>
      <c r="BN978" s="140"/>
      <c r="BO978" s="140"/>
      <c r="BP978" s="140"/>
      <c r="BQ978" s="140"/>
      <c r="BR978" s="140"/>
      <c r="BS978" s="140"/>
      <c r="BT978" s="140"/>
      <c r="BU978" s="140"/>
      <c r="BV978" s="140"/>
      <c r="BW978" s="140"/>
      <c r="BX978" s="140"/>
      <c r="BY978" s="140"/>
      <c r="BZ978" s="140"/>
      <c r="CA978" s="140"/>
    </row>
    <row r="979" spans="1:234" ht="45.75" x14ac:dyDescent="0.25">
      <c r="A979" s="324"/>
      <c r="B979" s="314" t="s">
        <v>2581</v>
      </c>
      <c r="C979" s="324" t="s">
        <v>2720</v>
      </c>
      <c r="D979" s="453" t="s">
        <v>465</v>
      </c>
      <c r="E979" s="315" t="s">
        <v>2721</v>
      </c>
      <c r="F979" s="400">
        <v>40602</v>
      </c>
      <c r="G979" s="324" t="s">
        <v>33</v>
      </c>
      <c r="H979" s="317">
        <v>81547.86</v>
      </c>
      <c r="I979" s="140"/>
      <c r="J979" s="413" t="s">
        <v>2761</v>
      </c>
      <c r="K979" s="140"/>
      <c r="L979" s="140"/>
      <c r="M979" s="140"/>
      <c r="N979" s="140"/>
      <c r="O979" s="140"/>
    </row>
    <row r="980" spans="1:234" ht="79.5" x14ac:dyDescent="0.25">
      <c r="B980" s="324" t="s">
        <v>2570</v>
      </c>
      <c r="C980" s="432">
        <v>43032</v>
      </c>
      <c r="D980" s="314" t="s">
        <v>2660</v>
      </c>
      <c r="E980" s="315" t="s">
        <v>2659</v>
      </c>
      <c r="F980" s="400">
        <v>42881</v>
      </c>
      <c r="G980" s="324" t="s">
        <v>239</v>
      </c>
      <c r="H980" s="397">
        <v>19345.05</v>
      </c>
      <c r="I980" s="454"/>
      <c r="J980" s="413" t="s">
        <v>2869</v>
      </c>
      <c r="K980" s="112"/>
      <c r="L980" s="112"/>
    </row>
    <row r="981" spans="1:234" s="493" customFormat="1" ht="90.75" x14ac:dyDescent="0.25">
      <c r="A981" s="342"/>
      <c r="B981" s="324" t="s">
        <v>2581</v>
      </c>
      <c r="C981" s="324" t="s">
        <v>2544</v>
      </c>
      <c r="D981" s="314" t="s">
        <v>2644</v>
      </c>
      <c r="E981" s="324" t="s">
        <v>2645</v>
      </c>
      <c r="F981" s="400">
        <v>42061</v>
      </c>
      <c r="G981" s="324" t="s">
        <v>27</v>
      </c>
      <c r="H981" s="397">
        <v>187845.38</v>
      </c>
      <c r="I981" s="455"/>
      <c r="J981" s="456" t="s">
        <v>2870</v>
      </c>
      <c r="K981" s="112"/>
      <c r="L981" s="112"/>
      <c r="M981" s="112"/>
      <c r="N981" s="112"/>
      <c r="O981" s="112"/>
      <c r="P981" s="200"/>
      <c r="Q981" s="200"/>
      <c r="R981" s="200"/>
      <c r="S981" s="200"/>
      <c r="T981" s="200"/>
      <c r="U981" s="200"/>
      <c r="V981" s="200"/>
      <c r="W981" s="200"/>
      <c r="X981" s="200"/>
      <c r="Y981" s="200"/>
      <c r="Z981" s="200"/>
      <c r="AA981" s="200"/>
      <c r="AB981" s="200"/>
      <c r="AC981" s="200"/>
      <c r="AD981" s="200"/>
      <c r="AE981" s="200"/>
      <c r="AF981" s="200"/>
      <c r="AG981" s="200"/>
      <c r="AH981" s="200"/>
      <c r="AI981" s="200"/>
      <c r="AJ981" s="200"/>
      <c r="AK981" s="200"/>
      <c r="AL981" s="200"/>
      <c r="AM981" s="200"/>
      <c r="AN981" s="200"/>
      <c r="AO981" s="200"/>
      <c r="AP981" s="200"/>
      <c r="AQ981" s="200"/>
      <c r="AR981" s="200"/>
      <c r="AS981" s="200"/>
      <c r="AT981" s="200"/>
      <c r="AU981" s="200"/>
      <c r="AV981" s="200"/>
      <c r="AW981" s="200"/>
      <c r="AX981" s="200"/>
      <c r="AY981" s="200"/>
      <c r="AZ981" s="200"/>
      <c r="BA981" s="200"/>
      <c r="BB981" s="200"/>
      <c r="BC981" s="200"/>
      <c r="BD981" s="200"/>
      <c r="BE981" s="200"/>
      <c r="BF981" s="200"/>
      <c r="BG981" s="200"/>
      <c r="BH981" s="200"/>
      <c r="BI981" s="200"/>
      <c r="BJ981" s="200"/>
      <c r="BK981" s="200"/>
      <c r="BL981" s="200"/>
      <c r="BM981" s="200"/>
      <c r="BN981" s="200"/>
      <c r="BO981" s="200"/>
      <c r="BP981" s="200"/>
      <c r="BQ981" s="200"/>
      <c r="BR981" s="200"/>
      <c r="BS981" s="200"/>
      <c r="BT981" s="200"/>
      <c r="BU981" s="200"/>
      <c r="BV981" s="200"/>
      <c r="BW981" s="200"/>
      <c r="BX981" s="200"/>
      <c r="BY981" s="200"/>
      <c r="BZ981" s="200"/>
      <c r="CA981" s="200"/>
    </row>
    <row r="982" spans="1:234" s="493" customFormat="1" ht="101.25" x14ac:dyDescent="0.2">
      <c r="A982" s="314" t="s">
        <v>2581</v>
      </c>
      <c r="B982" s="324" t="s">
        <v>2570</v>
      </c>
      <c r="C982" s="432">
        <v>43049</v>
      </c>
      <c r="D982" s="314" t="s">
        <v>2723</v>
      </c>
      <c r="E982" s="324" t="s">
        <v>2804</v>
      </c>
      <c r="F982" s="400">
        <v>42811</v>
      </c>
      <c r="G982" s="324" t="s">
        <v>27</v>
      </c>
      <c r="H982" s="317">
        <v>59627.45</v>
      </c>
      <c r="I982" s="324"/>
      <c r="J982" s="456" t="s">
        <v>2805</v>
      </c>
      <c r="K982" s="200"/>
      <c r="L982" s="566"/>
      <c r="M982" s="200"/>
      <c r="N982" s="200"/>
      <c r="O982" s="200"/>
      <c r="P982" s="200"/>
      <c r="Q982" s="200"/>
      <c r="R982" s="200"/>
      <c r="S982" s="200"/>
      <c r="T982" s="200"/>
      <c r="U982" s="200"/>
      <c r="V982" s="200"/>
      <c r="W982" s="200"/>
      <c r="X982" s="200"/>
      <c r="Y982" s="200"/>
      <c r="Z982" s="200"/>
      <c r="AA982" s="200"/>
      <c r="AB982" s="200"/>
      <c r="AC982" s="200"/>
      <c r="AD982" s="200"/>
      <c r="AE982" s="200"/>
      <c r="AF982" s="200"/>
      <c r="AG982" s="200"/>
      <c r="AH982" s="200"/>
      <c r="AI982" s="200"/>
      <c r="AJ982" s="200"/>
      <c r="AK982" s="200"/>
      <c r="AL982" s="200"/>
      <c r="AM982" s="200"/>
      <c r="AN982" s="200"/>
      <c r="AO982" s="200"/>
      <c r="AP982" s="200"/>
      <c r="AQ982" s="200"/>
      <c r="AR982" s="200"/>
      <c r="AS982" s="200"/>
      <c r="AT982" s="200"/>
      <c r="AU982" s="200"/>
      <c r="AV982" s="200"/>
      <c r="AW982" s="200"/>
      <c r="AX982" s="200"/>
      <c r="AY982" s="200"/>
      <c r="AZ982" s="200"/>
      <c r="BA982" s="200"/>
      <c r="BB982" s="200"/>
      <c r="BC982" s="200"/>
      <c r="BD982" s="200"/>
      <c r="BE982" s="200"/>
      <c r="BF982" s="200"/>
      <c r="BG982" s="200"/>
      <c r="BH982" s="200"/>
      <c r="BI982" s="200"/>
      <c r="BJ982" s="200"/>
      <c r="BK982" s="200"/>
      <c r="BL982" s="200"/>
      <c r="BM982" s="200"/>
      <c r="BN982" s="200"/>
      <c r="BO982" s="200"/>
      <c r="BP982" s="200"/>
      <c r="BQ982" s="200"/>
      <c r="BR982" s="200"/>
      <c r="BS982" s="200"/>
      <c r="BT982" s="200"/>
      <c r="BU982" s="200"/>
      <c r="BV982" s="200"/>
      <c r="BW982" s="200"/>
      <c r="BX982" s="200"/>
      <c r="BY982" s="200"/>
      <c r="BZ982" s="200"/>
      <c r="CA982" s="200"/>
    </row>
    <row r="983" spans="1:234" s="493" customFormat="1" ht="101.25" x14ac:dyDescent="0.2">
      <c r="A983" s="365" t="s">
        <v>2509</v>
      </c>
      <c r="B983" s="365" t="s">
        <v>2508</v>
      </c>
      <c r="C983" s="400">
        <v>42978</v>
      </c>
      <c r="D983" s="365" t="s">
        <v>2507</v>
      </c>
      <c r="E983" s="457" t="s">
        <v>2806</v>
      </c>
      <c r="F983" s="400">
        <v>42978</v>
      </c>
      <c r="G983" s="324" t="s">
        <v>27</v>
      </c>
      <c r="H983" s="317">
        <v>265931.06</v>
      </c>
      <c r="I983" s="324"/>
      <c r="J983" s="456" t="s">
        <v>2807</v>
      </c>
      <c r="K983" s="276"/>
      <c r="L983" s="276"/>
      <c r="M983" s="128"/>
      <c r="N983" s="200"/>
      <c r="O983" s="200"/>
      <c r="P983" s="128"/>
      <c r="Q983" s="140"/>
      <c r="R983" s="140"/>
      <c r="S983" s="140"/>
      <c r="T983" s="140"/>
      <c r="U983" s="200"/>
      <c r="V983" s="200"/>
      <c r="W983" s="200"/>
      <c r="X983" s="200"/>
      <c r="Y983" s="200"/>
      <c r="Z983" s="200"/>
      <c r="AA983" s="200"/>
      <c r="AB983" s="200"/>
      <c r="AC983" s="200"/>
      <c r="AD983" s="200"/>
      <c r="AE983" s="200"/>
      <c r="AF983" s="200"/>
      <c r="AG983" s="200"/>
      <c r="AH983" s="200"/>
      <c r="AI983" s="200"/>
      <c r="AJ983" s="200"/>
      <c r="AK983" s="200"/>
      <c r="AL983" s="200"/>
      <c r="AM983" s="200"/>
      <c r="AN983" s="200"/>
      <c r="AO983" s="200"/>
      <c r="AP983" s="200"/>
      <c r="AQ983" s="200"/>
      <c r="AR983" s="200"/>
      <c r="AS983" s="200"/>
      <c r="AT983" s="200"/>
      <c r="AU983" s="200"/>
      <c r="AV983" s="200"/>
      <c r="AW983" s="200"/>
      <c r="AX983" s="200"/>
      <c r="AY983" s="200"/>
      <c r="AZ983" s="200"/>
      <c r="BA983" s="200"/>
      <c r="BB983" s="200"/>
      <c r="BC983" s="200"/>
      <c r="BD983" s="200"/>
      <c r="BE983" s="200"/>
      <c r="BF983" s="200"/>
      <c r="BG983" s="200"/>
      <c r="BH983" s="200"/>
      <c r="BI983" s="200"/>
      <c r="BJ983" s="200"/>
      <c r="BK983" s="200"/>
      <c r="BL983" s="200"/>
      <c r="BM983" s="200"/>
      <c r="BN983" s="200"/>
      <c r="BO983" s="200"/>
      <c r="BP983" s="200"/>
      <c r="BQ983" s="200"/>
      <c r="BR983" s="200"/>
      <c r="BS983" s="200"/>
      <c r="BT983" s="200"/>
      <c r="BU983" s="200"/>
      <c r="BV983" s="200"/>
      <c r="BW983" s="200"/>
      <c r="BX983" s="200"/>
      <c r="BY983" s="200"/>
      <c r="BZ983" s="200"/>
      <c r="CA983" s="200"/>
    </row>
    <row r="984" spans="1:234" s="492" customFormat="1" ht="101.25" x14ac:dyDescent="0.2">
      <c r="A984" s="314" t="s">
        <v>2581</v>
      </c>
      <c r="B984" s="314" t="s">
        <v>2735</v>
      </c>
      <c r="C984" s="432">
        <v>43062</v>
      </c>
      <c r="D984" s="314" t="s">
        <v>2736</v>
      </c>
      <c r="E984" s="324" t="s">
        <v>2737</v>
      </c>
      <c r="F984" s="400">
        <v>42711</v>
      </c>
      <c r="G984" s="324" t="s">
        <v>27</v>
      </c>
      <c r="H984" s="397">
        <v>62920.47</v>
      </c>
      <c r="I984" s="324"/>
      <c r="J984" s="456" t="s">
        <v>2809</v>
      </c>
      <c r="K984" s="234"/>
      <c r="L984" s="234"/>
      <c r="M984" s="234"/>
      <c r="N984" s="297"/>
      <c r="O984" s="297"/>
      <c r="P984" s="128"/>
      <c r="Q984" s="140"/>
      <c r="R984" s="140"/>
      <c r="S984" s="140"/>
      <c r="T984" s="140"/>
      <c r="U984" s="140"/>
      <c r="V984" s="140"/>
      <c r="W984" s="140"/>
      <c r="X984" s="140"/>
      <c r="Y984" s="140"/>
      <c r="Z984" s="140"/>
      <c r="AA984" s="140"/>
      <c r="AB984" s="140"/>
      <c r="AC984" s="140"/>
      <c r="AD984" s="140"/>
      <c r="AE984" s="140"/>
      <c r="AF984" s="140"/>
      <c r="AG984" s="140"/>
      <c r="AH984" s="140"/>
      <c r="AI984" s="140"/>
      <c r="AJ984" s="140"/>
      <c r="AK984" s="140"/>
      <c r="AL984" s="140"/>
      <c r="AM984" s="140"/>
      <c r="AN984" s="140"/>
      <c r="AO984" s="140"/>
      <c r="AP984" s="140"/>
      <c r="AQ984" s="140"/>
      <c r="AR984" s="140"/>
      <c r="AS984" s="140"/>
      <c r="AT984" s="140"/>
      <c r="AU984" s="140"/>
      <c r="AV984" s="140"/>
      <c r="AW984" s="140"/>
      <c r="AX984" s="140"/>
      <c r="AY984" s="140"/>
      <c r="AZ984" s="140"/>
      <c r="BA984" s="140"/>
      <c r="BB984" s="140"/>
      <c r="BC984" s="140"/>
      <c r="BD984" s="140"/>
      <c r="BE984" s="140"/>
      <c r="BF984" s="140"/>
      <c r="BG984" s="140"/>
      <c r="BH984" s="140"/>
      <c r="BI984" s="140"/>
      <c r="BJ984" s="140"/>
      <c r="BK984" s="140"/>
      <c r="BL984" s="140"/>
      <c r="BM984" s="140"/>
      <c r="BN984" s="140"/>
      <c r="BO984" s="140"/>
      <c r="BP984" s="140"/>
      <c r="BQ984" s="140"/>
      <c r="BR984" s="140"/>
      <c r="BS984" s="140"/>
      <c r="BT984" s="140"/>
      <c r="BU984" s="140"/>
      <c r="BV984" s="140"/>
      <c r="BW984" s="140"/>
      <c r="BX984" s="140"/>
      <c r="BY984" s="140"/>
      <c r="BZ984" s="140"/>
      <c r="CA984" s="140"/>
    </row>
    <row r="985" spans="1:234" s="493" customFormat="1" ht="101.25" x14ac:dyDescent="0.2">
      <c r="A985" s="314" t="s">
        <v>2581</v>
      </c>
      <c r="B985" s="314" t="s">
        <v>2786</v>
      </c>
      <c r="C985" s="432">
        <v>43063</v>
      </c>
      <c r="D985" s="314" t="s">
        <v>2787</v>
      </c>
      <c r="E985" s="315" t="s">
        <v>2788</v>
      </c>
      <c r="F985" s="374">
        <v>41078</v>
      </c>
      <c r="G985" s="400" t="s">
        <v>27</v>
      </c>
      <c r="H985" s="317">
        <v>119851.42</v>
      </c>
      <c r="I985" s="400"/>
      <c r="J985" s="456" t="s">
        <v>2830</v>
      </c>
      <c r="K985" s="234"/>
      <c r="L985" s="234"/>
      <c r="M985" s="234"/>
      <c r="N985" s="297"/>
      <c r="O985" s="297"/>
      <c r="P985" s="128"/>
      <c r="Q985" s="140"/>
      <c r="R985" s="140"/>
      <c r="S985" s="140"/>
      <c r="T985" s="140"/>
      <c r="U985" s="200"/>
      <c r="V985" s="200"/>
      <c r="W985" s="200"/>
      <c r="X985" s="200"/>
      <c r="Y985" s="200"/>
      <c r="Z985" s="200"/>
      <c r="AA985" s="200"/>
      <c r="AB985" s="200"/>
      <c r="AC985" s="200"/>
      <c r="AD985" s="200"/>
      <c r="AE985" s="200"/>
      <c r="AF985" s="200"/>
      <c r="AG985" s="200"/>
      <c r="AH985" s="200"/>
      <c r="AI985" s="200"/>
      <c r="AJ985" s="200"/>
      <c r="AK985" s="200"/>
      <c r="AL985" s="200"/>
      <c r="AM985" s="200"/>
      <c r="AN985" s="200"/>
      <c r="AO985" s="200"/>
      <c r="AP985" s="200"/>
      <c r="AQ985" s="200"/>
      <c r="AR985" s="200"/>
      <c r="AS985" s="200"/>
      <c r="AT985" s="200"/>
      <c r="AU985" s="200"/>
      <c r="AV985" s="200"/>
      <c r="AW985" s="200"/>
      <c r="AX985" s="200"/>
      <c r="AY985" s="200"/>
      <c r="AZ985" s="200"/>
      <c r="BA985" s="200"/>
      <c r="BB985" s="200"/>
      <c r="BC985" s="200"/>
      <c r="BD985" s="200"/>
      <c r="BE985" s="200"/>
      <c r="BF985" s="200"/>
      <c r="BG985" s="200"/>
      <c r="BH985" s="200"/>
      <c r="BI985" s="200"/>
      <c r="BJ985" s="200"/>
      <c r="BK985" s="200"/>
      <c r="BL985" s="200"/>
      <c r="BM985" s="200"/>
      <c r="BN985" s="200"/>
      <c r="BO985" s="200"/>
      <c r="BP985" s="200"/>
      <c r="BQ985" s="200"/>
      <c r="BR985" s="200"/>
      <c r="BS985" s="200"/>
      <c r="BT985" s="200"/>
      <c r="BU985" s="200"/>
      <c r="BV985" s="200"/>
      <c r="BW985" s="200"/>
      <c r="BX985" s="200"/>
      <c r="BY985" s="200"/>
      <c r="BZ985" s="200"/>
      <c r="CA985" s="200"/>
    </row>
    <row r="986" spans="1:234" ht="102" x14ac:dyDescent="0.25">
      <c r="A986" s="314" t="s">
        <v>2581</v>
      </c>
      <c r="B986" s="324" t="s">
        <v>2748</v>
      </c>
      <c r="C986" s="432">
        <v>43084</v>
      </c>
      <c r="D986" s="453" t="s">
        <v>2766</v>
      </c>
      <c r="E986" s="324" t="s">
        <v>2767</v>
      </c>
      <c r="F986" s="400">
        <v>42817</v>
      </c>
      <c r="G986" s="324" t="s">
        <v>27</v>
      </c>
      <c r="H986" s="317">
        <v>1313440.4099999999</v>
      </c>
      <c r="I986" s="458"/>
      <c r="J986" s="456" t="s">
        <v>2873</v>
      </c>
      <c r="K986" s="234"/>
      <c r="L986" s="234"/>
      <c r="M986" s="234"/>
      <c r="N986" s="297"/>
      <c r="O986" s="297"/>
    </row>
    <row r="987" spans="1:234" ht="45.75" x14ac:dyDescent="0.25">
      <c r="A987" s="314" t="s">
        <v>2581</v>
      </c>
      <c r="B987" s="312" t="s">
        <v>2813</v>
      </c>
      <c r="C987" s="374">
        <v>43055</v>
      </c>
      <c r="D987" s="312" t="s">
        <v>1961</v>
      </c>
      <c r="E987" s="361" t="s">
        <v>2828</v>
      </c>
      <c r="F987" s="374">
        <v>42444</v>
      </c>
      <c r="G987" s="361" t="s">
        <v>27</v>
      </c>
      <c r="H987" s="459">
        <v>219844.64</v>
      </c>
      <c r="I987" s="454"/>
      <c r="J987" s="456" t="s">
        <v>2896</v>
      </c>
      <c r="K987" s="112"/>
      <c r="L987" s="112"/>
    </row>
    <row r="988" spans="1:234" ht="68.25" x14ac:dyDescent="0.25">
      <c r="A988" s="314" t="s">
        <v>2581</v>
      </c>
      <c r="B988" s="361" t="s">
        <v>2890</v>
      </c>
      <c r="C988" s="374">
        <v>43111</v>
      </c>
      <c r="D988" s="312" t="s">
        <v>2891</v>
      </c>
      <c r="E988" s="361" t="s">
        <v>2892</v>
      </c>
      <c r="F988" s="366">
        <v>41935</v>
      </c>
      <c r="G988" s="361" t="s">
        <v>905</v>
      </c>
      <c r="H988" s="372">
        <v>31536.84</v>
      </c>
      <c r="I988" s="454"/>
      <c r="J988" s="456" t="s">
        <v>2897</v>
      </c>
      <c r="K988" s="112"/>
      <c r="L988" s="112"/>
    </row>
    <row r="989" spans="1:234" s="493" customFormat="1" ht="68.25" x14ac:dyDescent="0.25">
      <c r="A989" s="312" t="s">
        <v>2581</v>
      </c>
      <c r="B989" s="312" t="s">
        <v>2780</v>
      </c>
      <c r="C989" s="374">
        <v>43122</v>
      </c>
      <c r="D989" s="312" t="s">
        <v>2817</v>
      </c>
      <c r="E989" s="361" t="s">
        <v>2818</v>
      </c>
      <c r="F989" s="374">
        <v>42997</v>
      </c>
      <c r="G989" s="361" t="s">
        <v>905</v>
      </c>
      <c r="H989" s="459">
        <v>26376.38</v>
      </c>
      <c r="I989" s="454"/>
      <c r="J989" s="456" t="s">
        <v>2899</v>
      </c>
      <c r="K989" s="35"/>
      <c r="L989" s="35"/>
      <c r="M989" s="112"/>
      <c r="N989" s="112"/>
      <c r="O989" s="112"/>
      <c r="P989" s="112"/>
      <c r="Q989" s="112"/>
      <c r="R989" s="112"/>
      <c r="S989" s="112"/>
      <c r="T989" s="112"/>
      <c r="U989" s="112"/>
      <c r="V989" s="112"/>
      <c r="W989" s="112"/>
      <c r="X989" s="112"/>
      <c r="Y989" s="112"/>
      <c r="Z989" s="112"/>
      <c r="AA989" s="200"/>
      <c r="AB989" s="200"/>
      <c r="AC989" s="200"/>
      <c r="AD989" s="200"/>
      <c r="AE989" s="200"/>
      <c r="AF989" s="200"/>
      <c r="AG989" s="200"/>
      <c r="AH989" s="200"/>
      <c r="AI989" s="200"/>
      <c r="AJ989" s="200"/>
      <c r="AK989" s="200"/>
      <c r="AL989" s="200"/>
      <c r="AM989" s="200"/>
      <c r="AN989" s="200"/>
      <c r="AO989" s="200"/>
      <c r="AP989" s="200"/>
      <c r="AQ989" s="200"/>
      <c r="AR989" s="200"/>
      <c r="AS989" s="200"/>
      <c r="AT989" s="200"/>
      <c r="AU989" s="200"/>
      <c r="AV989" s="200"/>
      <c r="AW989" s="200"/>
      <c r="AX989" s="200"/>
      <c r="AY989" s="200"/>
      <c r="AZ989" s="200"/>
      <c r="BA989" s="200"/>
      <c r="BB989" s="200"/>
      <c r="BC989" s="200"/>
      <c r="BD989" s="200"/>
      <c r="BE989" s="200"/>
      <c r="BF989" s="200"/>
      <c r="BG989" s="200"/>
      <c r="BH989" s="200"/>
      <c r="BI989" s="200"/>
      <c r="BJ989" s="200"/>
      <c r="BK989" s="200"/>
      <c r="BL989" s="200"/>
      <c r="BM989" s="200"/>
      <c r="BN989" s="200"/>
      <c r="BO989" s="200"/>
      <c r="BP989" s="200"/>
      <c r="BQ989" s="200"/>
      <c r="BR989" s="200"/>
      <c r="BS989" s="200"/>
      <c r="BT989" s="200"/>
      <c r="BU989" s="200"/>
      <c r="BV989" s="200"/>
      <c r="BW989" s="200"/>
      <c r="BX989" s="200"/>
      <c r="BY989" s="200"/>
      <c r="BZ989" s="200"/>
      <c r="CA989" s="200"/>
    </row>
    <row r="990" spans="1:234" s="112" customFormat="1" ht="68.25" x14ac:dyDescent="0.25">
      <c r="A990" s="74" t="s">
        <v>2581</v>
      </c>
      <c r="B990" s="74" t="s">
        <v>2720</v>
      </c>
      <c r="C990" s="164">
        <v>43137</v>
      </c>
      <c r="D990" s="74" t="s">
        <v>2940</v>
      </c>
      <c r="E990" s="272" t="s">
        <v>1990</v>
      </c>
      <c r="F990" s="164">
        <v>43125</v>
      </c>
      <c r="G990" s="145" t="s">
        <v>27</v>
      </c>
      <c r="H990" s="299">
        <v>150988.82</v>
      </c>
      <c r="I990" s="132"/>
      <c r="J990" s="456" t="s">
        <v>2899</v>
      </c>
      <c r="P990" s="298"/>
      <c r="Q990" s="298"/>
      <c r="R990" s="276"/>
      <c r="S990" s="276"/>
      <c r="U990" s="128"/>
      <c r="V990" s="200"/>
      <c r="W990" s="200"/>
      <c r="X990" s="200"/>
      <c r="Y990" s="200"/>
      <c r="Z990" s="200"/>
      <c r="AA990" s="200"/>
      <c r="AB990" s="200"/>
      <c r="AC990" s="200"/>
      <c r="AD990" s="200"/>
      <c r="AE990" s="200"/>
      <c r="AF990" s="200"/>
      <c r="AG990" s="200"/>
      <c r="AH990" s="200"/>
      <c r="AI990" s="200"/>
      <c r="AJ990" s="200"/>
      <c r="AK990" s="200"/>
      <c r="AL990" s="200"/>
      <c r="AM990" s="200"/>
      <c r="AN990" s="200"/>
      <c r="AO990" s="200"/>
      <c r="AP990" s="200"/>
      <c r="AQ990" s="200"/>
      <c r="AR990" s="200"/>
      <c r="AS990" s="200"/>
      <c r="AT990" s="200"/>
      <c r="AU990" s="200"/>
      <c r="AV990" s="200"/>
      <c r="AW990" s="200"/>
      <c r="AX990" s="200"/>
      <c r="AY990" s="200"/>
      <c r="AZ990" s="200"/>
      <c r="BA990" s="200"/>
      <c r="BB990" s="200"/>
      <c r="BC990" s="200"/>
      <c r="BD990" s="200"/>
      <c r="BE990" s="200"/>
      <c r="BF990" s="200"/>
      <c r="BG990" s="200"/>
      <c r="BH990" s="200"/>
      <c r="BI990" s="200"/>
      <c r="BJ990" s="200"/>
      <c r="BK990" s="200"/>
      <c r="BL990" s="200"/>
      <c r="BM990" s="200"/>
      <c r="BN990" s="200"/>
      <c r="BO990" s="200"/>
      <c r="BP990" s="200"/>
      <c r="BQ990" s="200"/>
      <c r="BR990" s="200"/>
      <c r="BS990" s="200"/>
      <c r="BT990" s="200"/>
      <c r="BU990" s="200"/>
      <c r="BV990" s="200"/>
      <c r="BW990" s="200"/>
      <c r="BX990" s="200"/>
      <c r="BY990" s="200"/>
      <c r="BZ990" s="200"/>
      <c r="CA990" s="200"/>
      <c r="CB990" s="200"/>
      <c r="CC990" s="200"/>
      <c r="CD990" s="200"/>
      <c r="CE990" s="200"/>
      <c r="CF990" s="200"/>
      <c r="CG990" s="200"/>
      <c r="CH990" s="200"/>
      <c r="CI990" s="200"/>
      <c r="CJ990" s="200"/>
      <c r="CK990" s="200"/>
      <c r="CL990" s="200"/>
      <c r="CM990" s="200"/>
      <c r="CN990" s="200"/>
      <c r="CO990" s="200"/>
      <c r="CP990" s="200"/>
      <c r="CQ990" s="200"/>
      <c r="CR990" s="200"/>
      <c r="CS990" s="200"/>
      <c r="CT990" s="200"/>
      <c r="CU990" s="200"/>
      <c r="CV990" s="200"/>
      <c r="CW990" s="200"/>
      <c r="CX990" s="200"/>
      <c r="CY990" s="200"/>
      <c r="CZ990" s="200"/>
      <c r="DA990" s="200"/>
      <c r="DB990" s="200"/>
      <c r="DC990" s="200"/>
      <c r="DD990" s="200"/>
      <c r="DE990" s="200"/>
      <c r="DF990" s="200"/>
      <c r="DG990" s="200"/>
      <c r="DH990" s="200"/>
      <c r="DI990" s="200"/>
      <c r="DJ990" s="200"/>
      <c r="DK990" s="200"/>
      <c r="DL990" s="200"/>
      <c r="DM990" s="200"/>
      <c r="DN990" s="200"/>
      <c r="DO990" s="200"/>
      <c r="DP990" s="200"/>
      <c r="DQ990" s="200"/>
      <c r="DR990" s="200"/>
      <c r="DS990" s="200"/>
      <c r="DT990" s="200"/>
      <c r="DU990" s="200"/>
      <c r="DV990" s="200"/>
      <c r="DW990" s="200"/>
      <c r="DX990" s="200"/>
      <c r="DY990" s="200"/>
      <c r="DZ990" s="200"/>
      <c r="EA990" s="200"/>
      <c r="EB990" s="200"/>
      <c r="EC990" s="200"/>
      <c r="ED990" s="200"/>
      <c r="EE990" s="200"/>
      <c r="EF990" s="200"/>
      <c r="EG990" s="200"/>
      <c r="EH990" s="200"/>
      <c r="EI990" s="200"/>
      <c r="EJ990" s="200"/>
      <c r="EK990" s="200"/>
      <c r="EL990" s="200"/>
      <c r="EM990" s="200"/>
      <c r="EN990" s="200"/>
      <c r="EO990" s="200"/>
      <c r="EP990" s="200"/>
      <c r="EQ990" s="200"/>
      <c r="ER990" s="200"/>
      <c r="ES990" s="200"/>
      <c r="ET990" s="200"/>
      <c r="EU990" s="200"/>
      <c r="EV990" s="200"/>
      <c r="EW990" s="200"/>
      <c r="EX990" s="200"/>
      <c r="EY990" s="200"/>
      <c r="EZ990" s="200"/>
      <c r="FA990" s="200"/>
      <c r="FB990" s="200"/>
      <c r="FC990" s="200"/>
      <c r="FD990" s="200"/>
      <c r="FE990" s="200"/>
      <c r="FF990" s="200"/>
      <c r="FG990" s="200"/>
      <c r="FH990" s="200"/>
      <c r="FI990" s="200"/>
      <c r="FJ990" s="200"/>
      <c r="FK990" s="200"/>
      <c r="FL990" s="200"/>
      <c r="FM990" s="200"/>
      <c r="FN990" s="200"/>
      <c r="FO990" s="200"/>
      <c r="FP990" s="200"/>
      <c r="FQ990" s="200"/>
      <c r="FR990" s="200"/>
      <c r="FS990" s="200"/>
      <c r="FT990" s="200"/>
      <c r="FU990" s="200"/>
      <c r="FV990" s="200"/>
      <c r="FW990" s="200"/>
      <c r="FX990" s="200"/>
      <c r="FY990" s="200"/>
      <c r="FZ990" s="200"/>
      <c r="GA990" s="200"/>
      <c r="GB990" s="200"/>
      <c r="GC990" s="200"/>
      <c r="GD990" s="200"/>
      <c r="GE990" s="200"/>
      <c r="GF990" s="200"/>
      <c r="GG990" s="200"/>
      <c r="GH990" s="200"/>
      <c r="GI990" s="200"/>
      <c r="GJ990" s="200"/>
      <c r="GK990" s="200"/>
      <c r="GL990" s="200"/>
      <c r="GM990" s="200"/>
      <c r="GN990" s="200"/>
      <c r="GO990" s="200"/>
      <c r="GP990" s="200"/>
      <c r="GQ990" s="200"/>
      <c r="GR990" s="200"/>
      <c r="GS990" s="200"/>
      <c r="GT990" s="200"/>
      <c r="GU990" s="200"/>
      <c r="GV990" s="200"/>
      <c r="GW990" s="200"/>
      <c r="GX990" s="200"/>
      <c r="GY990" s="200"/>
      <c r="GZ990" s="200"/>
      <c r="HA990" s="200"/>
      <c r="HB990" s="200"/>
      <c r="HC990" s="200"/>
      <c r="HD990" s="200"/>
      <c r="HE990" s="200"/>
      <c r="HF990" s="200"/>
      <c r="HG990" s="200"/>
      <c r="HH990" s="200"/>
      <c r="HI990" s="200"/>
      <c r="HJ990" s="200"/>
      <c r="HK990" s="200"/>
      <c r="HL990" s="200"/>
      <c r="HM990" s="200"/>
      <c r="HN990" s="200"/>
      <c r="HO990" s="200"/>
      <c r="HP990" s="200"/>
      <c r="HQ990" s="200"/>
      <c r="HR990" s="200"/>
      <c r="HS990" s="200"/>
      <c r="HT990" s="200"/>
      <c r="HU990" s="200"/>
      <c r="HV990" s="200"/>
      <c r="HW990" s="200"/>
      <c r="HX990" s="200"/>
      <c r="HY990" s="200"/>
      <c r="HZ990" s="200"/>
    </row>
    <row r="991" spans="1:234" s="493" customFormat="1" ht="34.5" x14ac:dyDescent="0.25">
      <c r="A991" s="74" t="s">
        <v>2581</v>
      </c>
      <c r="B991" s="121">
        <v>22</v>
      </c>
      <c r="C991" s="74"/>
      <c r="D991" s="74" t="s">
        <v>2958</v>
      </c>
      <c r="E991" s="145" t="s">
        <v>2154</v>
      </c>
      <c r="F991" s="164">
        <v>42872</v>
      </c>
      <c r="G991" s="145" t="s">
        <v>27</v>
      </c>
      <c r="H991" s="299">
        <v>82159.58</v>
      </c>
      <c r="I991" s="132"/>
      <c r="J991" s="456" t="s">
        <v>3027</v>
      </c>
      <c r="K991" s="35"/>
      <c r="L991" s="35"/>
      <c r="M991" s="112"/>
      <c r="N991" s="112"/>
      <c r="O991" s="300"/>
      <c r="P991" s="112"/>
      <c r="Q991" s="112"/>
      <c r="R991" s="112"/>
      <c r="S991" s="112"/>
      <c r="T991" s="112"/>
      <c r="U991" s="112"/>
      <c r="V991" s="112"/>
      <c r="W991" s="112"/>
      <c r="X991" s="112"/>
      <c r="Y991" s="112"/>
      <c r="Z991" s="112"/>
      <c r="AA991" s="200"/>
      <c r="AB991" s="200"/>
      <c r="AC991" s="200"/>
      <c r="AD991" s="200"/>
      <c r="AE991" s="200"/>
      <c r="AF991" s="200"/>
      <c r="AG991" s="200"/>
      <c r="AH991" s="200"/>
      <c r="AI991" s="200"/>
      <c r="AJ991" s="200"/>
      <c r="AK991" s="200"/>
      <c r="AL991" s="200"/>
      <c r="AM991" s="200"/>
      <c r="AN991" s="200"/>
      <c r="AO991" s="200"/>
      <c r="AP991" s="200"/>
      <c r="AQ991" s="200"/>
      <c r="AR991" s="200"/>
      <c r="AS991" s="200"/>
      <c r="AT991" s="200"/>
      <c r="AU991" s="200"/>
      <c r="AV991" s="200"/>
      <c r="AW991" s="200"/>
      <c r="AX991" s="200"/>
      <c r="AY991" s="200"/>
      <c r="AZ991" s="200"/>
      <c r="BA991" s="200"/>
      <c r="BB991" s="200"/>
      <c r="BC991" s="200"/>
      <c r="BD991" s="200"/>
      <c r="BE991" s="200"/>
      <c r="BF991" s="200"/>
      <c r="BG991" s="200"/>
      <c r="BH991" s="200"/>
      <c r="BI991" s="200"/>
      <c r="BJ991" s="200"/>
      <c r="BK991" s="200"/>
      <c r="BL991" s="200"/>
      <c r="BM991" s="200"/>
      <c r="BN991" s="200"/>
      <c r="BO991" s="200"/>
      <c r="BP991" s="200"/>
      <c r="BQ991" s="200"/>
      <c r="BR991" s="200"/>
      <c r="BS991" s="200"/>
      <c r="BT991" s="200"/>
      <c r="BU991" s="200"/>
      <c r="BV991" s="200"/>
      <c r="BW991" s="200"/>
      <c r="BX991" s="200"/>
      <c r="BY991" s="200"/>
      <c r="BZ991" s="200"/>
      <c r="CA991" s="200"/>
    </row>
    <row r="992" spans="1:234" ht="34.5" x14ac:dyDescent="0.25">
      <c r="A992" s="472"/>
      <c r="B992" s="312" t="s">
        <v>2560</v>
      </c>
      <c r="C992" s="374">
        <v>43158</v>
      </c>
      <c r="D992" s="312" t="s">
        <v>2646</v>
      </c>
      <c r="E992" s="326" t="s">
        <v>2647</v>
      </c>
      <c r="F992" s="374">
        <v>43320</v>
      </c>
      <c r="G992" s="361" t="s">
        <v>27</v>
      </c>
      <c r="H992" s="459">
        <v>386567.34</v>
      </c>
      <c r="I992" s="314"/>
      <c r="J992" s="456" t="s">
        <v>2984</v>
      </c>
      <c r="K992" s="112"/>
      <c r="L992" s="112"/>
      <c r="P992" s="300"/>
      <c r="Q992" s="298"/>
      <c r="R992" s="298"/>
      <c r="S992" s="276"/>
      <c r="T992" s="276"/>
      <c r="U992" s="128"/>
      <c r="V992" s="200"/>
      <c r="W992" s="200"/>
      <c r="X992" s="200"/>
      <c r="Y992" s="200"/>
      <c r="Z992" s="200"/>
      <c r="AA992" s="200"/>
      <c r="AB992" s="200"/>
      <c r="AC992" s="200"/>
      <c r="AD992" s="200"/>
      <c r="AE992" s="200"/>
      <c r="AF992" s="200"/>
      <c r="AG992" s="200"/>
      <c r="AH992" s="200"/>
      <c r="AI992" s="200"/>
      <c r="AJ992" s="200"/>
      <c r="AK992" s="200"/>
      <c r="AL992" s="200"/>
      <c r="AM992" s="200"/>
      <c r="AN992" s="200"/>
      <c r="AO992" s="200"/>
      <c r="AP992" s="200"/>
      <c r="AQ992" s="200"/>
      <c r="AR992" s="200"/>
      <c r="AS992" s="200"/>
      <c r="AT992" s="200"/>
      <c r="AU992" s="200"/>
      <c r="AV992" s="200"/>
      <c r="AW992" s="200"/>
      <c r="AX992" s="200"/>
      <c r="AY992" s="200"/>
      <c r="AZ992" s="200"/>
      <c r="BA992" s="200"/>
      <c r="BB992" s="200"/>
      <c r="BC992" s="200"/>
      <c r="BD992" s="200"/>
      <c r="BE992" s="200"/>
      <c r="BF992" s="200"/>
      <c r="BG992" s="200"/>
      <c r="BH992" s="200"/>
      <c r="BI992" s="200"/>
      <c r="BJ992" s="200"/>
      <c r="BK992" s="200"/>
      <c r="BL992" s="200"/>
      <c r="BM992" s="200"/>
      <c r="BN992" s="200"/>
      <c r="BO992" s="200"/>
      <c r="BP992" s="200"/>
      <c r="BQ992" s="200"/>
      <c r="BR992" s="200"/>
      <c r="BS992" s="200"/>
      <c r="BT992" s="200"/>
      <c r="BU992" s="200"/>
      <c r="BV992" s="200"/>
      <c r="BW992" s="200"/>
      <c r="BX992" s="200"/>
      <c r="BY992" s="200"/>
      <c r="BZ992" s="200"/>
      <c r="CA992" s="200"/>
      <c r="CB992" s="493"/>
      <c r="CC992" s="493"/>
      <c r="CD992" s="493"/>
      <c r="CE992" s="493"/>
      <c r="CF992" s="493"/>
      <c r="CG992" s="493"/>
      <c r="CH992" s="493"/>
      <c r="CI992" s="493"/>
      <c r="CJ992" s="493"/>
      <c r="CK992" s="493"/>
      <c r="CL992" s="493"/>
      <c r="CM992" s="493"/>
      <c r="CN992" s="493"/>
      <c r="CO992" s="493"/>
      <c r="CP992" s="493"/>
      <c r="CQ992" s="493"/>
      <c r="CR992" s="493"/>
      <c r="CS992" s="493"/>
      <c r="CT992" s="493"/>
      <c r="CU992" s="493"/>
      <c r="CV992" s="493"/>
      <c r="CW992" s="493"/>
      <c r="CX992" s="493"/>
      <c r="CY992" s="493"/>
      <c r="CZ992" s="493"/>
      <c r="DA992" s="493"/>
      <c r="DB992" s="493"/>
      <c r="DC992" s="493"/>
      <c r="DD992" s="493"/>
      <c r="DE992" s="493"/>
      <c r="DF992" s="493"/>
      <c r="DG992" s="493"/>
      <c r="DH992" s="493"/>
      <c r="DI992" s="493"/>
      <c r="DJ992" s="493"/>
      <c r="DK992" s="493"/>
      <c r="DL992" s="493"/>
      <c r="DM992" s="493"/>
      <c r="DN992" s="493"/>
      <c r="DO992" s="493"/>
      <c r="DP992" s="493"/>
      <c r="DQ992" s="493"/>
      <c r="DR992" s="493"/>
      <c r="DS992" s="493"/>
      <c r="DT992" s="493"/>
      <c r="DU992" s="493"/>
      <c r="DV992" s="493"/>
      <c r="DW992" s="493"/>
      <c r="DX992" s="493"/>
      <c r="DY992" s="493"/>
      <c r="DZ992" s="493"/>
      <c r="EA992" s="493"/>
      <c r="EB992" s="493"/>
      <c r="EC992" s="493"/>
      <c r="ED992" s="493"/>
      <c r="EE992" s="493"/>
      <c r="EF992" s="493"/>
      <c r="EG992" s="493"/>
      <c r="EH992" s="493"/>
      <c r="EI992" s="493"/>
      <c r="EJ992" s="493"/>
      <c r="EK992" s="493"/>
      <c r="EL992" s="493"/>
      <c r="EM992" s="493"/>
      <c r="EN992" s="493"/>
      <c r="EO992" s="493"/>
      <c r="EP992" s="493"/>
      <c r="EQ992" s="493"/>
      <c r="ER992" s="493"/>
      <c r="ES992" s="493"/>
      <c r="ET992" s="493"/>
      <c r="EU992" s="493"/>
      <c r="EV992" s="493"/>
      <c r="EW992" s="493"/>
      <c r="EX992" s="493"/>
      <c r="EY992" s="493"/>
      <c r="EZ992" s="493"/>
      <c r="FA992" s="493"/>
      <c r="FB992" s="493"/>
      <c r="FC992" s="493"/>
      <c r="FD992" s="493"/>
      <c r="FE992" s="493"/>
      <c r="FF992" s="493"/>
      <c r="FG992" s="493"/>
      <c r="FH992" s="493"/>
      <c r="FI992" s="493"/>
      <c r="FJ992" s="493"/>
      <c r="FK992" s="493"/>
      <c r="FL992" s="493"/>
      <c r="FM992" s="493"/>
      <c r="FN992" s="493"/>
      <c r="FO992" s="493"/>
      <c r="FP992" s="493"/>
      <c r="FQ992" s="493"/>
      <c r="FR992" s="493"/>
      <c r="FS992" s="493"/>
      <c r="FT992" s="493"/>
      <c r="FU992" s="493"/>
      <c r="FV992" s="493"/>
      <c r="FW992" s="493"/>
      <c r="FX992" s="493"/>
      <c r="FY992" s="493"/>
      <c r="FZ992" s="493"/>
      <c r="GA992" s="493"/>
      <c r="GB992" s="493"/>
      <c r="GC992" s="493"/>
      <c r="GD992" s="493"/>
      <c r="GE992" s="493"/>
      <c r="GF992" s="493"/>
      <c r="GG992" s="493"/>
      <c r="GH992" s="493"/>
      <c r="GI992" s="493"/>
      <c r="GJ992" s="493"/>
      <c r="GK992" s="493"/>
      <c r="GL992" s="493"/>
      <c r="GM992" s="493"/>
      <c r="GN992" s="493"/>
      <c r="GO992" s="493"/>
      <c r="GP992" s="493"/>
      <c r="GQ992" s="493"/>
      <c r="GR992" s="493"/>
      <c r="GS992" s="493"/>
      <c r="GT992" s="493"/>
      <c r="GU992" s="493"/>
      <c r="GV992" s="493"/>
      <c r="GW992" s="493"/>
      <c r="GX992" s="493"/>
      <c r="GY992" s="493"/>
      <c r="GZ992" s="493"/>
      <c r="HA992" s="493"/>
      <c r="HB992" s="493"/>
      <c r="HC992" s="493"/>
      <c r="HD992" s="493"/>
      <c r="HE992" s="493"/>
      <c r="HF992" s="493"/>
      <c r="HG992" s="493"/>
      <c r="HH992" s="493"/>
      <c r="HI992" s="493"/>
      <c r="HJ992" s="493"/>
      <c r="HK992" s="493"/>
      <c r="HL992" s="493"/>
      <c r="HM992" s="493"/>
      <c r="HN992" s="493"/>
      <c r="HO992" s="493"/>
      <c r="HP992" s="493"/>
      <c r="HQ992" s="493"/>
      <c r="HR992" s="493"/>
      <c r="HS992" s="493"/>
      <c r="HT992" s="493"/>
      <c r="HU992" s="493"/>
      <c r="HV992" s="493"/>
      <c r="HW992" s="493"/>
      <c r="HX992" s="493"/>
      <c r="HY992" s="493"/>
      <c r="HZ992" s="493"/>
    </row>
    <row r="993" spans="1:234" s="112" customFormat="1" ht="22.5" x14ac:dyDescent="0.25">
      <c r="A993" s="324" t="s">
        <v>2581</v>
      </c>
      <c r="B993" s="100" t="s">
        <v>2966</v>
      </c>
      <c r="C993" s="164">
        <v>43151</v>
      </c>
      <c r="D993" s="74" t="s">
        <v>2967</v>
      </c>
      <c r="E993" s="145" t="s">
        <v>2968</v>
      </c>
      <c r="F993" s="164">
        <v>42965</v>
      </c>
      <c r="G993" s="116" t="s">
        <v>27</v>
      </c>
      <c r="H993" s="277">
        <v>405630.89</v>
      </c>
      <c r="I993" s="299"/>
      <c r="J993" s="132" t="s">
        <v>2984</v>
      </c>
      <c r="K993" s="301"/>
      <c r="L993" s="566"/>
      <c r="O993" s="300"/>
      <c r="V993" s="200"/>
      <c r="W993" s="200"/>
      <c r="X993" s="200"/>
      <c r="Y993" s="200"/>
      <c r="Z993" s="200"/>
      <c r="AA993" s="200"/>
      <c r="AB993" s="200"/>
      <c r="AC993" s="200"/>
      <c r="AD993" s="200"/>
      <c r="AE993" s="200"/>
      <c r="AF993" s="200"/>
      <c r="AG993" s="200"/>
      <c r="AH993" s="200"/>
      <c r="AI993" s="200"/>
      <c r="AJ993" s="200"/>
      <c r="AK993" s="200"/>
      <c r="AL993" s="200"/>
      <c r="AM993" s="200"/>
      <c r="AN993" s="200"/>
      <c r="AO993" s="200"/>
      <c r="AP993" s="200"/>
      <c r="AQ993" s="200"/>
      <c r="AR993" s="200"/>
      <c r="AS993" s="200"/>
      <c r="AT993" s="200"/>
      <c r="AU993" s="200"/>
      <c r="AV993" s="200"/>
      <c r="AW993" s="200"/>
      <c r="AX993" s="200"/>
      <c r="AY993" s="200"/>
      <c r="AZ993" s="200"/>
      <c r="BA993" s="200"/>
      <c r="BB993" s="200"/>
      <c r="BC993" s="200"/>
      <c r="BD993" s="200"/>
      <c r="BE993" s="200"/>
      <c r="BF993" s="200"/>
      <c r="BG993" s="200"/>
      <c r="BH993" s="200"/>
      <c r="BI993" s="200"/>
      <c r="BJ993" s="200"/>
      <c r="BK993" s="200"/>
      <c r="BL993" s="200"/>
      <c r="BM993" s="200"/>
      <c r="BN993" s="200"/>
      <c r="BO993" s="200"/>
      <c r="BP993" s="200"/>
      <c r="BQ993" s="200"/>
      <c r="BR993" s="200"/>
      <c r="BS993" s="200"/>
      <c r="BT993" s="200"/>
      <c r="BU993" s="200"/>
      <c r="BV993" s="200"/>
      <c r="BW993" s="200"/>
      <c r="BX993" s="200"/>
      <c r="BY993" s="200"/>
      <c r="BZ993" s="200"/>
      <c r="CA993" s="200"/>
      <c r="CB993" s="200"/>
      <c r="CC993" s="200"/>
      <c r="CD993" s="200"/>
      <c r="CE993" s="200"/>
      <c r="CF993" s="200"/>
      <c r="CG993" s="200"/>
      <c r="CH993" s="200"/>
      <c r="CI993" s="200"/>
      <c r="CJ993" s="200"/>
      <c r="CK993" s="200"/>
      <c r="CL993" s="200"/>
      <c r="CM993" s="200"/>
      <c r="CN993" s="200"/>
      <c r="CO993" s="200"/>
      <c r="CP993" s="200"/>
      <c r="CQ993" s="200"/>
      <c r="CR993" s="200"/>
      <c r="CS993" s="200"/>
      <c r="CT993" s="200"/>
      <c r="CU993" s="200"/>
      <c r="CV993" s="200"/>
      <c r="CW993" s="200"/>
      <c r="CX993" s="200"/>
      <c r="CY993" s="200"/>
      <c r="CZ993" s="200"/>
      <c r="DA993" s="200"/>
      <c r="DB993" s="200"/>
      <c r="DC993" s="200"/>
      <c r="DD993" s="200"/>
      <c r="DE993" s="200"/>
      <c r="DF993" s="200"/>
      <c r="DG993" s="200"/>
      <c r="DH993" s="200"/>
      <c r="DI993" s="200"/>
      <c r="DJ993" s="200"/>
      <c r="DK993" s="200"/>
      <c r="DL993" s="200"/>
      <c r="DM993" s="200"/>
      <c r="DN993" s="200"/>
      <c r="DO993" s="200"/>
      <c r="DP993" s="200"/>
      <c r="DQ993" s="200"/>
      <c r="DR993" s="200"/>
      <c r="DS993" s="200"/>
      <c r="DT993" s="200"/>
      <c r="DU993" s="200"/>
      <c r="DV993" s="200"/>
      <c r="DW993" s="200"/>
      <c r="DX993" s="200"/>
      <c r="DY993" s="200"/>
      <c r="DZ993" s="200"/>
      <c r="EA993" s="200"/>
      <c r="EB993" s="200"/>
      <c r="EC993" s="200"/>
      <c r="ED993" s="200"/>
      <c r="EE993" s="200"/>
      <c r="EF993" s="200"/>
      <c r="EG993" s="200"/>
      <c r="EH993" s="200"/>
      <c r="EI993" s="200"/>
      <c r="EJ993" s="200"/>
      <c r="EK993" s="200"/>
      <c r="EL993" s="200"/>
      <c r="EM993" s="200"/>
      <c r="EN993" s="200"/>
      <c r="EO993" s="200"/>
      <c r="EP993" s="200"/>
      <c r="EQ993" s="200"/>
      <c r="ER993" s="200"/>
      <c r="ES993" s="200"/>
      <c r="ET993" s="200"/>
      <c r="EU993" s="200"/>
      <c r="EV993" s="200"/>
      <c r="EW993" s="200"/>
      <c r="EX993" s="200"/>
      <c r="EY993" s="200"/>
      <c r="EZ993" s="200"/>
      <c r="FA993" s="200"/>
      <c r="FB993" s="200"/>
      <c r="FC993" s="200"/>
      <c r="FD993" s="200"/>
      <c r="FE993" s="200"/>
      <c r="FF993" s="200"/>
      <c r="FG993" s="200"/>
      <c r="FH993" s="200"/>
      <c r="FI993" s="200"/>
      <c r="FJ993" s="200"/>
      <c r="FK993" s="200"/>
      <c r="FL993" s="200"/>
      <c r="FM993" s="200"/>
      <c r="FN993" s="200"/>
      <c r="FO993" s="200"/>
      <c r="FP993" s="200"/>
      <c r="FQ993" s="200"/>
      <c r="FR993" s="200"/>
      <c r="FS993" s="200"/>
      <c r="FT993" s="200"/>
      <c r="FU993" s="200"/>
      <c r="FV993" s="200"/>
      <c r="FW993" s="200"/>
      <c r="FX993" s="200"/>
      <c r="FY993" s="200"/>
      <c r="FZ993" s="200"/>
      <c r="GA993" s="200"/>
      <c r="GB993" s="200"/>
      <c r="GC993" s="200"/>
      <c r="GD993" s="200"/>
      <c r="GE993" s="200"/>
      <c r="GF993" s="200"/>
      <c r="GG993" s="200"/>
      <c r="GH993" s="200"/>
      <c r="GI993" s="200"/>
      <c r="GJ993" s="200"/>
      <c r="GK993" s="200"/>
      <c r="GL993" s="200"/>
      <c r="GM993" s="200"/>
      <c r="GN993" s="200"/>
      <c r="GO993" s="200"/>
      <c r="GP993" s="200"/>
      <c r="GQ993" s="200"/>
      <c r="GR993" s="200"/>
      <c r="GS993" s="200"/>
      <c r="GT993" s="200"/>
      <c r="GU993" s="200"/>
      <c r="GV993" s="200"/>
      <c r="GW993" s="200"/>
      <c r="GX993" s="200"/>
      <c r="GY993" s="200"/>
      <c r="GZ993" s="200"/>
      <c r="HA993" s="200"/>
      <c r="HB993" s="200"/>
      <c r="HC993" s="200"/>
      <c r="HD993" s="200"/>
      <c r="HE993" s="200"/>
      <c r="HF993" s="200"/>
      <c r="HG993" s="200"/>
      <c r="HH993" s="200"/>
      <c r="HI993" s="200"/>
      <c r="HJ993" s="200"/>
      <c r="HK993" s="200"/>
      <c r="HL993" s="200"/>
      <c r="HM993" s="200"/>
      <c r="HN993" s="200"/>
      <c r="HO993" s="200"/>
      <c r="HP993" s="200"/>
      <c r="HQ993" s="200"/>
      <c r="HR993" s="200"/>
      <c r="HS993" s="200"/>
      <c r="HT993" s="200"/>
      <c r="HU993" s="200"/>
      <c r="HV993" s="200"/>
      <c r="HW993" s="200"/>
      <c r="HX993" s="200"/>
      <c r="HY993" s="200"/>
      <c r="HZ993" s="200"/>
    </row>
    <row r="994" spans="1:234" s="112" customFormat="1" ht="33.75" x14ac:dyDescent="0.25">
      <c r="A994" s="121">
        <v>83</v>
      </c>
      <c r="B994" s="312" t="s">
        <v>2564</v>
      </c>
      <c r="C994" s="374">
        <v>43081</v>
      </c>
      <c r="D994" s="312" t="s">
        <v>2743</v>
      </c>
      <c r="E994" s="361" t="s">
        <v>2744</v>
      </c>
      <c r="F994" s="361" t="s">
        <v>2744</v>
      </c>
      <c r="G994" s="145" t="s">
        <v>2410</v>
      </c>
      <c r="H994" s="405">
        <v>24479.63</v>
      </c>
      <c r="I994" s="405"/>
      <c r="J994" s="314" t="s">
        <v>2984</v>
      </c>
      <c r="K994" s="314"/>
      <c r="L994" s="141"/>
      <c r="O994" s="300"/>
      <c r="V994" s="200"/>
    </row>
    <row r="995" spans="1:234" s="112" customFormat="1" ht="33.75" x14ac:dyDescent="0.25">
      <c r="A995" s="121">
        <v>67</v>
      </c>
      <c r="B995" s="409" t="s">
        <v>2686</v>
      </c>
      <c r="C995" s="509">
        <v>43178</v>
      </c>
      <c r="D995" s="409" t="s">
        <v>3070</v>
      </c>
      <c r="E995" s="511" t="s">
        <v>3071</v>
      </c>
      <c r="F995" s="509">
        <v>43151</v>
      </c>
      <c r="G995" s="116" t="s">
        <v>27</v>
      </c>
      <c r="H995" s="512">
        <v>93376.13</v>
      </c>
      <c r="I995" s="516"/>
      <c r="J995" s="510" t="s">
        <v>2984</v>
      </c>
      <c r="K995" s="409"/>
      <c r="L995" s="560"/>
      <c r="O995" s="300"/>
      <c r="V995" s="200"/>
    </row>
    <row r="996" spans="1:234" s="200" customFormat="1" ht="33.75" x14ac:dyDescent="0.25">
      <c r="A996" s="121"/>
      <c r="B996" s="511" t="s">
        <v>3067</v>
      </c>
      <c r="C996" s="509">
        <v>43182</v>
      </c>
      <c r="D996" s="409" t="s">
        <v>3068</v>
      </c>
      <c r="E996" s="511" t="s">
        <v>3069</v>
      </c>
      <c r="F996" s="509">
        <v>41845</v>
      </c>
      <c r="G996" s="506" t="s">
        <v>27</v>
      </c>
      <c r="H996" s="512">
        <v>288992.27</v>
      </c>
      <c r="I996" s="292"/>
      <c r="J996" s="510" t="s">
        <v>2984</v>
      </c>
      <c r="K996" s="409"/>
      <c r="L996" s="560"/>
      <c r="M996" s="112"/>
      <c r="N996" s="112"/>
      <c r="O996" s="300"/>
      <c r="P996" s="112"/>
      <c r="Q996" s="112"/>
      <c r="R996" s="112"/>
      <c r="S996" s="112"/>
      <c r="T996" s="112"/>
      <c r="U996" s="112"/>
    </row>
    <row r="997" spans="1:234" s="200" customFormat="1" ht="22.5" customHeight="1" x14ac:dyDescent="0.25">
      <c r="A997" s="340"/>
      <c r="B997" s="409" t="s">
        <v>2478</v>
      </c>
      <c r="C997" s="509">
        <v>43166</v>
      </c>
      <c r="D997" s="409" t="s">
        <v>3072</v>
      </c>
      <c r="E997" s="511" t="s">
        <v>3073</v>
      </c>
      <c r="F997" s="509">
        <v>43066</v>
      </c>
      <c r="G997" s="324" t="s">
        <v>27</v>
      </c>
      <c r="H997" s="512">
        <v>44058.91</v>
      </c>
      <c r="I997" s="510"/>
      <c r="J997" s="510" t="s">
        <v>2984</v>
      </c>
      <c r="K997" s="512"/>
      <c r="L997" s="561"/>
      <c r="M997" s="112"/>
      <c r="N997" s="112"/>
      <c r="O997" s="300"/>
      <c r="P997" s="112"/>
      <c r="Q997" s="112"/>
      <c r="R997" s="112"/>
      <c r="S997" s="112"/>
      <c r="T997" s="112"/>
      <c r="U997" s="112"/>
    </row>
    <row r="998" spans="1:234" s="140" customFormat="1" ht="22.5" customHeight="1" x14ac:dyDescent="0.25">
      <c r="A998" s="340"/>
      <c r="B998" s="513" t="s">
        <v>3061</v>
      </c>
      <c r="C998" s="514">
        <v>43166</v>
      </c>
      <c r="D998" s="507" t="s">
        <v>3062</v>
      </c>
      <c r="E998" s="511" t="s">
        <v>3063</v>
      </c>
      <c r="F998" s="514">
        <v>42774</v>
      </c>
      <c r="G998" s="506" t="s">
        <v>27</v>
      </c>
      <c r="H998" s="299">
        <v>893931.5</v>
      </c>
      <c r="I998" s="299"/>
      <c r="J998" s="510" t="s">
        <v>2984</v>
      </c>
      <c r="K998" s="513"/>
      <c r="L998" s="560"/>
      <c r="M998" s="112"/>
      <c r="N998" s="112"/>
      <c r="O998" s="300"/>
      <c r="P998" s="112"/>
      <c r="Q998" s="112"/>
      <c r="R998" s="112"/>
      <c r="S998" s="112"/>
      <c r="T998" s="112"/>
      <c r="U998" s="112"/>
    </row>
    <row r="999" spans="1:234" s="140" customFormat="1" ht="33.75" x14ac:dyDescent="0.25">
      <c r="A999" s="340"/>
      <c r="B999" s="409" t="s">
        <v>3058</v>
      </c>
      <c r="C999" s="509">
        <v>43161</v>
      </c>
      <c r="D999" s="409" t="s">
        <v>3059</v>
      </c>
      <c r="E999" s="511" t="s">
        <v>3060</v>
      </c>
      <c r="F999" s="509">
        <v>43034</v>
      </c>
      <c r="G999" s="361" t="s">
        <v>905</v>
      </c>
      <c r="H999" s="405">
        <v>28992.79</v>
      </c>
      <c r="I999" s="510"/>
      <c r="J999" s="510" t="s">
        <v>2984</v>
      </c>
      <c r="K999" s="459"/>
      <c r="L999" s="464"/>
      <c r="M999" s="112"/>
      <c r="N999" s="112"/>
      <c r="O999" s="300"/>
      <c r="P999" s="112"/>
      <c r="Q999" s="112"/>
      <c r="R999" s="112"/>
      <c r="S999" s="112"/>
      <c r="T999" s="112"/>
      <c r="U999" s="112"/>
    </row>
    <row r="1000" spans="1:234" s="140" customFormat="1" ht="33.75" x14ac:dyDescent="0.25">
      <c r="A1000" s="340"/>
      <c r="B1000" s="312" t="s">
        <v>3086</v>
      </c>
      <c r="C1000" s="374">
        <v>43181</v>
      </c>
      <c r="D1000" s="409" t="s">
        <v>3087</v>
      </c>
      <c r="E1000" s="511" t="s">
        <v>3088</v>
      </c>
      <c r="F1000" s="374">
        <v>43158</v>
      </c>
      <c r="G1000" s="361" t="s">
        <v>905</v>
      </c>
      <c r="H1000" s="405">
        <v>25068.67</v>
      </c>
      <c r="I1000" s="314"/>
      <c r="J1000" s="510" t="s">
        <v>2984</v>
      </c>
      <c r="K1000" s="459"/>
      <c r="L1000" s="464"/>
      <c r="M1000" s="112"/>
      <c r="N1000" s="112"/>
      <c r="O1000" s="300"/>
      <c r="P1000" s="112"/>
      <c r="Q1000" s="112"/>
      <c r="R1000" s="112"/>
      <c r="S1000" s="112"/>
      <c r="T1000" s="112"/>
      <c r="U1000" s="112"/>
    </row>
    <row r="1001" spans="1:234" s="200" customFormat="1" ht="22.5" customHeight="1" x14ac:dyDescent="0.25">
      <c r="A1001" s="340"/>
      <c r="B1001" s="409" t="s">
        <v>3066</v>
      </c>
      <c r="C1001" s="509">
        <v>43179</v>
      </c>
      <c r="D1001" s="409" t="s">
        <v>2555</v>
      </c>
      <c r="E1001" s="511" t="s">
        <v>2557</v>
      </c>
      <c r="F1001" s="509">
        <v>43164</v>
      </c>
      <c r="G1001" s="361" t="s">
        <v>905</v>
      </c>
      <c r="H1001" s="405">
        <v>29286.79</v>
      </c>
      <c r="I1001" s="544"/>
      <c r="J1001" s="510" t="s">
        <v>2984</v>
      </c>
      <c r="K1001" s="545"/>
      <c r="L1001" s="561"/>
      <c r="M1001" s="112"/>
      <c r="O1001" s="300"/>
      <c r="P1001" s="112"/>
      <c r="Q1001" s="112"/>
      <c r="R1001" s="112"/>
      <c r="S1001" s="112"/>
      <c r="T1001" s="112"/>
      <c r="U1001" s="112"/>
    </row>
    <row r="1002" spans="1:234" s="200" customFormat="1" ht="33.75" customHeight="1" x14ac:dyDescent="0.25">
      <c r="A1002" s="340"/>
      <c r="B1002" s="312" t="s">
        <v>2570</v>
      </c>
      <c r="C1002" s="374">
        <v>43087</v>
      </c>
      <c r="D1002" s="409" t="s">
        <v>2768</v>
      </c>
      <c r="E1002" s="511" t="s">
        <v>2769</v>
      </c>
      <c r="F1002" s="374">
        <v>42984</v>
      </c>
      <c r="G1002" s="145" t="s">
        <v>27</v>
      </c>
      <c r="H1002" s="543">
        <v>1765332.65</v>
      </c>
      <c r="I1002" s="546"/>
      <c r="J1002" s="548" t="s">
        <v>3162</v>
      </c>
      <c r="K1002" s="547"/>
      <c r="L1002" s="561"/>
      <c r="M1002" s="112"/>
      <c r="N1002" s="112"/>
      <c r="O1002" s="300"/>
      <c r="P1002" s="112"/>
      <c r="Q1002" s="112"/>
      <c r="R1002" s="112"/>
      <c r="S1002" s="112"/>
      <c r="T1002" s="112"/>
      <c r="U1002" s="112"/>
    </row>
    <row r="1003" spans="1:234" s="566" customFormat="1" ht="33.75" customHeight="1" x14ac:dyDescent="0.25">
      <c r="A1003" s="340"/>
      <c r="B1003" s="312"/>
      <c r="C1003" s="374">
        <v>854</v>
      </c>
      <c r="D1003" s="511" t="s">
        <v>2835</v>
      </c>
      <c r="E1003" s="374" t="s">
        <v>2836</v>
      </c>
      <c r="G1003" s="543" t="s">
        <v>905</v>
      </c>
      <c r="H1003" s="546">
        <v>54938.96</v>
      </c>
      <c r="I1003" s="571" t="s">
        <v>3316</v>
      </c>
      <c r="K1003" s="547"/>
      <c r="N1003" s="114"/>
      <c r="O1003" s="114"/>
      <c r="P1003" s="114"/>
      <c r="Q1003" s="112"/>
      <c r="R1003" s="112"/>
      <c r="S1003" s="112"/>
      <c r="T1003" s="112"/>
      <c r="U1003" s="112"/>
    </row>
    <row r="1004" spans="1:234" s="112" customFormat="1" ht="33.75" x14ac:dyDescent="0.25">
      <c r="A1004" s="340"/>
      <c r="B1004" s="312" t="s">
        <v>2544</v>
      </c>
      <c r="C1004" s="374">
        <v>43031</v>
      </c>
      <c r="D1004" s="312" t="s">
        <v>2644</v>
      </c>
      <c r="E1004" s="361" t="s">
        <v>3212</v>
      </c>
      <c r="F1004" s="374">
        <v>43277</v>
      </c>
      <c r="G1004" s="324" t="s">
        <v>27</v>
      </c>
      <c r="H1004" s="405">
        <v>169356.83</v>
      </c>
      <c r="I1004" s="546"/>
      <c r="J1004" s="548" t="s">
        <v>3162</v>
      </c>
      <c r="K1004" s="547"/>
      <c r="L1004" s="561"/>
      <c r="N1004" s="554"/>
      <c r="O1004" s="300"/>
      <c r="V1004" s="554"/>
      <c r="W1004" s="554"/>
    </row>
    <row r="1005" spans="1:234" s="140" customFormat="1" ht="22.5" x14ac:dyDescent="0.25">
      <c r="A1005" s="340">
        <v>9</v>
      </c>
      <c r="B1005" s="501" t="s">
        <v>2973</v>
      </c>
      <c r="C1005" s="497">
        <v>43201</v>
      </c>
      <c r="D1005" s="530" t="s">
        <v>3247</v>
      </c>
      <c r="E1005" s="501" t="s">
        <v>3248</v>
      </c>
      <c r="F1005" s="497">
        <v>43200</v>
      </c>
      <c r="G1005" s="361" t="s">
        <v>905</v>
      </c>
      <c r="H1005" s="483">
        <v>49333.04</v>
      </c>
      <c r="I1005" s="544"/>
      <c r="J1005" s="510" t="s">
        <v>2984</v>
      </c>
      <c r="K1005" s="545"/>
      <c r="L1005" s="561"/>
      <c r="M1005" s="112"/>
      <c r="N1005" s="574"/>
      <c r="O1005" s="298" t="s">
        <v>3170</v>
      </c>
      <c r="P1005" s="298" t="s">
        <v>3099</v>
      </c>
      <c r="Q1005" s="276" t="str">
        <f>IF(COUNTIF($D$1005:$D$1005,D1005)&gt;1,"REPETIDO","-")</f>
        <v>-</v>
      </c>
      <c r="R1005" s="276" t="str">
        <f>IF(COUNTIF('Relação de CVs CUMPRIDAS'!$C$14:$D$1912,D1005)&gt;0,"PAGO","-")</f>
        <v>PAGO</v>
      </c>
      <c r="S1005" s="128" t="str">
        <f>IF(R1005="pago",IF(COUNTIF('Relação de CVs CUMPRIDAS'!$G:$G,K1005)&gt;0,"CHECAR","-"),"-")</f>
        <v>-</v>
      </c>
    </row>
    <row r="1006" spans="1:234" s="112" customFormat="1" x14ac:dyDescent="0.25">
      <c r="A1006" s="234"/>
      <c r="B1006" s="128"/>
      <c r="C1006" s="463"/>
      <c r="D1006" s="128"/>
      <c r="E1006" s="24"/>
      <c r="F1006" s="463"/>
      <c r="G1006" s="234"/>
      <c r="H1006" s="298"/>
      <c r="I1006" s="570"/>
      <c r="J1006" s="141"/>
      <c r="K1006" s="561"/>
      <c r="L1006" s="561"/>
      <c r="N1006" s="566"/>
      <c r="O1006" s="300"/>
      <c r="V1006" s="566"/>
      <c r="W1006" s="566"/>
    </row>
    <row r="1007" spans="1:234" s="112" customFormat="1" x14ac:dyDescent="0.25">
      <c r="A1007" s="234"/>
      <c r="B1007" s="128"/>
      <c r="C1007" s="463"/>
      <c r="D1007" s="128"/>
      <c r="E1007" s="24"/>
      <c r="F1007" s="463"/>
      <c r="G1007" s="234"/>
      <c r="H1007" s="298"/>
      <c r="I1007" s="570"/>
      <c r="J1007" s="141"/>
      <c r="K1007" s="561"/>
      <c r="L1007" s="561"/>
      <c r="N1007" s="566"/>
      <c r="O1007" s="300"/>
      <c r="V1007" s="566"/>
      <c r="W1007" s="566"/>
    </row>
    <row r="1008" spans="1:234" s="112" customFormat="1" x14ac:dyDescent="0.25">
      <c r="A1008" s="234"/>
      <c r="B1008" s="128"/>
      <c r="C1008" s="463"/>
      <c r="D1008" s="128"/>
      <c r="E1008" s="24"/>
      <c r="F1008" s="463"/>
      <c r="G1008" s="234"/>
      <c r="H1008" s="298"/>
      <c r="I1008" s="570"/>
      <c r="J1008" s="141"/>
      <c r="K1008" s="561"/>
      <c r="L1008" s="561"/>
      <c r="N1008" s="566"/>
      <c r="O1008" s="300"/>
      <c r="V1008" s="566"/>
      <c r="W1008" s="566"/>
    </row>
    <row r="1009" spans="1:23" s="112" customFormat="1" x14ac:dyDescent="0.25">
      <c r="A1009" s="234"/>
      <c r="B1009" s="128"/>
      <c r="C1009" s="463"/>
      <c r="D1009" s="128"/>
      <c r="E1009" s="24"/>
      <c r="F1009" s="463"/>
      <c r="G1009" s="234"/>
      <c r="H1009" s="298"/>
      <c r="I1009" s="570"/>
      <c r="J1009" s="141"/>
      <c r="K1009" s="561"/>
      <c r="L1009" s="561"/>
      <c r="N1009" s="566"/>
      <c r="O1009" s="300"/>
      <c r="V1009" s="566"/>
      <c r="W1009" s="566"/>
    </row>
    <row r="1010" spans="1:23" s="112" customFormat="1" x14ac:dyDescent="0.25">
      <c r="A1010" s="234"/>
      <c r="B1010" s="128"/>
      <c r="C1010" s="463"/>
      <c r="D1010" s="128"/>
      <c r="E1010" s="24"/>
      <c r="F1010" s="463"/>
      <c r="G1010" s="234"/>
      <c r="H1010" s="298"/>
      <c r="I1010" s="570"/>
      <c r="J1010" s="141"/>
      <c r="K1010" s="561"/>
      <c r="L1010" s="561"/>
      <c r="N1010" s="566"/>
      <c r="O1010" s="300"/>
      <c r="V1010" s="566"/>
      <c r="W1010" s="566"/>
    </row>
    <row r="1011" spans="1:23" s="112" customFormat="1" x14ac:dyDescent="0.25">
      <c r="A1011" s="234"/>
      <c r="B1011" s="128"/>
      <c r="C1011" s="463"/>
      <c r="D1011" s="128"/>
      <c r="E1011" s="24"/>
      <c r="F1011" s="463"/>
      <c r="G1011" s="234"/>
      <c r="H1011" s="298"/>
      <c r="I1011" s="570"/>
      <c r="J1011" s="141"/>
      <c r="K1011" s="561"/>
      <c r="L1011" s="561"/>
      <c r="N1011" s="566"/>
      <c r="O1011" s="300"/>
      <c r="V1011" s="566"/>
      <c r="W1011" s="566"/>
    </row>
    <row r="1013" spans="1:23" x14ac:dyDescent="0.25">
      <c r="H1013" s="35">
        <f>160476.27+18460.64+13166.19</f>
        <v>192103.09999999998</v>
      </c>
    </row>
  </sheetData>
  <mergeCells count="71">
    <mergeCell ref="J909:K909"/>
    <mergeCell ref="A12:G12"/>
    <mergeCell ref="J855:K855"/>
    <mergeCell ref="J856:K856"/>
    <mergeCell ref="J857:K857"/>
    <mergeCell ref="J858:K858"/>
    <mergeCell ref="J859:K859"/>
    <mergeCell ref="J860:K860"/>
    <mergeCell ref="J861:K861"/>
    <mergeCell ref="J862:K862"/>
    <mergeCell ref="J863:K863"/>
    <mergeCell ref="J864:K864"/>
    <mergeCell ref="J865:K865"/>
    <mergeCell ref="J866:K866"/>
    <mergeCell ref="J867:K867"/>
    <mergeCell ref="J868:K868"/>
    <mergeCell ref="J869:K869"/>
    <mergeCell ref="J870:K870"/>
    <mergeCell ref="J871:K871"/>
    <mergeCell ref="J872:K872"/>
    <mergeCell ref="J873:K873"/>
    <mergeCell ref="J874:K874"/>
    <mergeCell ref="J875:K875"/>
    <mergeCell ref="J876:K876"/>
    <mergeCell ref="J877:K877"/>
    <mergeCell ref="J878:K878"/>
    <mergeCell ref="J879:K879"/>
    <mergeCell ref="J880:K880"/>
    <mergeCell ref="J881:K881"/>
    <mergeCell ref="J882:K882"/>
    <mergeCell ref="J883:K883"/>
    <mergeCell ref="J884:K884"/>
    <mergeCell ref="J885:K885"/>
    <mergeCell ref="J886:K886"/>
    <mergeCell ref="J887:K887"/>
    <mergeCell ref="J888:K888"/>
    <mergeCell ref="J889:K889"/>
    <mergeCell ref="J890:K890"/>
    <mergeCell ref="J891:K891"/>
    <mergeCell ref="J892:K892"/>
    <mergeCell ref="J893:K893"/>
    <mergeCell ref="J894:K894"/>
    <mergeCell ref="J895:K895"/>
    <mergeCell ref="J896:K896"/>
    <mergeCell ref="J897:K897"/>
    <mergeCell ref="J898:K898"/>
    <mergeCell ref="J899:K899"/>
    <mergeCell ref="J900:K900"/>
    <mergeCell ref="J901:K901"/>
    <mergeCell ref="J902:K902"/>
    <mergeCell ref="J903:K903"/>
    <mergeCell ref="J904:K904"/>
    <mergeCell ref="J905:K905"/>
    <mergeCell ref="J906:K906"/>
    <mergeCell ref="J907:K907"/>
    <mergeCell ref="J908:K908"/>
    <mergeCell ref="J910:K910"/>
    <mergeCell ref="J911:K911"/>
    <mergeCell ref="J912:K912"/>
    <mergeCell ref="J913:K913"/>
    <mergeCell ref="J945:K945"/>
    <mergeCell ref="J914:K914"/>
    <mergeCell ref="J915:K915"/>
    <mergeCell ref="J918:K918"/>
    <mergeCell ref="J919:K919"/>
    <mergeCell ref="J916:K916"/>
    <mergeCell ref="J921:K921"/>
    <mergeCell ref="J922:K922"/>
    <mergeCell ref="J924:K924"/>
    <mergeCell ref="J935:K935"/>
    <mergeCell ref="J927:K927"/>
  </mergeCells>
  <conditionalFormatting sqref="N984">
    <cfRule type="containsText" dxfId="21" priority="191" operator="containsText" text="REPETIDO">
      <formula>NOT(ISERROR(SEARCH("REPETIDO",N984)))</formula>
    </cfRule>
  </conditionalFormatting>
  <conditionalFormatting sqref="P983">
    <cfRule type="containsText" dxfId="20" priority="190" operator="containsText" text="CHECAR">
      <formula>NOT(ISERROR(SEARCH("CHECAR",P983)))</formula>
    </cfRule>
  </conditionalFormatting>
  <conditionalFormatting sqref="N985">
    <cfRule type="containsText" dxfId="19" priority="189" operator="containsText" text="REPETIDO">
      <formula>NOT(ISERROR(SEARCH("REPETIDO",N985)))</formula>
    </cfRule>
  </conditionalFormatting>
  <conditionalFormatting sqref="P984">
    <cfRule type="containsText" dxfId="18" priority="188" operator="containsText" text="CHECAR">
      <formula>NOT(ISERROR(SEARCH("CHECAR",P984)))</formula>
    </cfRule>
  </conditionalFormatting>
  <conditionalFormatting sqref="N986">
    <cfRule type="containsText" dxfId="17" priority="187" operator="containsText" text="REPETIDO">
      <formula>NOT(ISERROR(SEARCH("REPETIDO",N986)))</formula>
    </cfRule>
  </conditionalFormatting>
  <conditionalFormatting sqref="P985">
    <cfRule type="containsText" dxfId="16" priority="186" operator="containsText" text="CHECAR">
      <formula>NOT(ISERROR(SEARCH("CHECAR",P985)))</formula>
    </cfRule>
  </conditionalFormatting>
  <conditionalFormatting sqref="Q1005">
    <cfRule type="containsText" dxfId="15" priority="2" operator="containsText" text="REPETIDO">
      <formula>NOT(ISERROR(SEARCH("REPETIDO",Q1005)))</formula>
    </cfRule>
  </conditionalFormatting>
  <conditionalFormatting sqref="S1005">
    <cfRule type="containsText" dxfId="14" priority="1" operator="containsText" text="CHECAR">
      <formula>NOT(ISERROR(SEARCH("CHECAR",S1005)))</formula>
    </cfRule>
  </conditionalFormatting>
  <dataValidations count="4">
    <dataValidation type="date" allowBlank="1" showInputMessage="1" showErrorMessage="1" sqref="C987:C990 C993 C996 C998:C1001 C1004:C1011">
      <formula1>42736</formula1>
      <formula2>43465</formula2>
    </dataValidation>
    <dataValidation type="textLength" allowBlank="1" showInputMessage="1" showErrorMessage="1" sqref="C825 D987:D991 D993 D996 D998:D1001 C856:C889 E909 C891:C944 D1004:D1011">
      <formula1>25</formula1>
      <formula2>25</formula2>
    </dataValidation>
    <dataValidation type="date" allowBlank="1" showInputMessage="1" showErrorMessage="1" sqref="E825 F987:F991 F993 F996 F998:F1001 E856:E889 E891:E908 E910:E943 F1004:F1011">
      <formula1>33239</formula1>
      <formula2>43465</formula2>
    </dataValidation>
    <dataValidation type="list" allowBlank="1" showInputMessage="1" showErrorMessage="1" sqref="F825 F856:F944 G987:G1002 G1004:G1011">
      <formula1>"DOENÇA GRAVE, &gt; 80 ANOS, IDOSO, ATÉ 60 S.M., VERBAS RESCISÓRIAS, QUADRO GERAL, QUADRO GERAL (União)"</formula1>
    </dataValidation>
  </dataValidations>
  <pageMargins left="0.51181102362204722" right="0.51181102362204722" top="0.78740157480314965" bottom="0.78740157480314965" header="0.31496062992125984" footer="0.31496062992125984"/>
  <pageSetup paperSize="9" scale="46" fitToHeight="0" orientation="landscape" horizontalDpi="4294967294" verticalDpi="4294967294" r:id="rId1"/>
  <legacyDrawing r:id="rId2"/>
  <extLst>
    <ext xmlns:x14="http://schemas.microsoft.com/office/spreadsheetml/2009/9/main" uri="{78C0D931-6437-407d-A8EE-F0AAD7539E65}">
      <x14:conditionalFormattings>
        <x14:conditionalFormatting xmlns:xm="http://schemas.microsoft.com/office/excel/2006/main">
          <x14:cfRule type="containsText" priority="147" operator="containsText" text="REPETIDO" id="{B9155136-23F3-4F80-BCAB-EE09549C6A2C}">
            <xm:f>NOT(ISERROR(SEARCH("REPETIDO",'Relação de CVs'!R664)))</xm:f>
            <x14:dxf>
              <fill>
                <patternFill>
                  <bgColor rgb="FFFF0000"/>
                </patternFill>
              </fill>
            </x14:dxf>
          </x14:cfRule>
          <xm:sqref>R990</xm:sqref>
        </x14:conditionalFormatting>
        <x14:conditionalFormatting xmlns:xm="http://schemas.microsoft.com/office/excel/2006/main">
          <x14:cfRule type="containsText" priority="146" operator="containsText" text="CHECAR" id="{224DFAD6-CABA-4C54-81AC-04A770933C53}">
            <xm:f>NOT(ISERROR(SEARCH("CHECAR",'Relação de CVs'!T664)))</xm:f>
            <x14:dxf>
              <fill>
                <patternFill>
                  <bgColor rgb="FFFF0000"/>
                </patternFill>
              </fill>
            </x14:dxf>
          </x14:cfRule>
          <xm:sqref>U990</xm:sqref>
        </x14:conditionalFormatting>
        <x14:conditionalFormatting xmlns:xm="http://schemas.microsoft.com/office/excel/2006/main">
          <x14:cfRule type="containsText" priority="265" operator="containsText" text="REPETIDO" id="{9E660FA3-404E-496B-BDB2-CBF2F4B2F1A8}">
            <xm:f>NOT(ISERROR(SEARCH("REPETIDO",'Relação de CVs'!R667)))</xm:f>
            <x14:dxf>
              <fill>
                <patternFill>
                  <bgColor rgb="FFFF0000"/>
                </patternFill>
              </fill>
            </x14:dxf>
          </x14:cfRule>
          <xm:sqref>S992</xm:sqref>
        </x14:conditionalFormatting>
        <x14:conditionalFormatting xmlns:xm="http://schemas.microsoft.com/office/excel/2006/main">
          <x14:cfRule type="containsText" priority="266" operator="containsText" text="CHECAR" id="{D0EEB254-F964-48DB-ACCE-B2AF3646D70D}">
            <xm:f>NOT(ISERROR(SEARCH("CHECAR",'Relação de CVs'!T667)))</xm:f>
            <x14:dxf>
              <fill>
                <patternFill>
                  <bgColor rgb="FFFF0000"/>
                </patternFill>
              </fill>
            </x14:dxf>
          </x14:cfRule>
          <xm:sqref>U992</xm:sqref>
        </x14:conditionalFormatting>
        <x14:conditionalFormatting xmlns:xm="http://schemas.microsoft.com/office/excel/2006/main">
          <x14:cfRule type="containsText" priority="282" operator="containsText" text="REPETIDO" id="{94E53205-8795-4689-B0D5-97FB425D1645}">
            <xm:f>NOT(ISERROR(SEARCH("REPETIDO",'Relação de CVs'!#REF!)))</xm:f>
            <x14:dxf>
              <fill>
                <patternFill>
                  <bgColor rgb="FFFF0000"/>
                </patternFill>
              </fill>
            </x14:dxf>
          </x14:cfRule>
          <xm:sqref>W872</xm:sqref>
        </x14:conditionalFormatting>
        <x14:conditionalFormatting xmlns:xm="http://schemas.microsoft.com/office/excel/2006/main">
          <x14:cfRule type="containsText" priority="283" operator="containsText" text="CHECAR" id="{B8D98FB5-1AD2-4E3F-BEAD-94843C6734D7}">
            <xm:f>NOT(ISERROR(SEARCH("CHECAR",'Relação de CVs'!#REF!)))</xm:f>
            <x14:dxf>
              <fill>
                <patternFill>
                  <bgColor rgb="FFFF0000"/>
                </patternFill>
              </fill>
            </x14:dxf>
          </x14:cfRule>
          <xm:sqref>Y872</xm:sqref>
        </x14:conditionalFormatting>
        <x14:conditionalFormatting xmlns:xm="http://schemas.microsoft.com/office/excel/2006/main">
          <x14:cfRule type="containsText" priority="58" operator="containsText" text="CHECAR" id="{543B31EC-AC04-4178-B555-AAC27D1C4627}">
            <xm:f>NOT(ISERROR(SEARCH("CHECAR",'Relação de CVs'!T952)))</xm:f>
            <x14:dxf>
              <fill>
                <patternFill>
                  <bgColor rgb="FFFF0000"/>
                </patternFill>
              </fill>
            </x14:dxf>
          </x14:cfRule>
          <xm:sqref>S942:S944</xm:sqref>
        </x14:conditionalFormatting>
        <x14:conditionalFormatting xmlns:xm="http://schemas.microsoft.com/office/excel/2006/main">
          <x14:cfRule type="containsText" priority="14" operator="containsText" text="CHECAR" id="{0755BD62-CBCE-4238-9FD7-5EC52C7F83D3}">
            <xm:f>NOT(ISERROR(SEARCH("CHECAR",'Relação de CVs'!T922)))</xm:f>
            <x14:dxf>
              <fill>
                <patternFill>
                  <bgColor rgb="FFFF0000"/>
                </patternFill>
              </fill>
            </x14:dxf>
          </x14:cfRule>
          <xm:sqref>S929:S930</xm:sqref>
        </x14:conditionalFormatting>
        <x14:conditionalFormatting xmlns:xm="http://schemas.microsoft.com/office/excel/2006/main">
          <x14:cfRule type="containsText" priority="12" operator="containsText" text="CHECAR" id="{53C524E7-2E1B-40A9-A9DB-88E6E2A44D14}">
            <xm:f>NOT(ISERROR(SEARCH("CHECAR",'Relação de CVs'!T928)))</xm:f>
            <x14:dxf>
              <fill>
                <patternFill>
                  <bgColor rgb="FFFF0000"/>
                </patternFill>
              </fill>
            </x14:dxf>
          </x14:cfRule>
          <xm:sqref>S931</xm:sqref>
        </x14:conditionalFormatting>
        <x14:conditionalFormatting xmlns:xm="http://schemas.microsoft.com/office/excel/2006/main">
          <x14:cfRule type="containsText" priority="10" operator="containsText" text="CHECAR" id="{D1BB49B6-B8E5-46B1-A937-649AA81572FD}">
            <xm:f>NOT(ISERROR(SEARCH("CHECAR",'Relação de CVs'!T930)))</xm:f>
            <x14:dxf>
              <fill>
                <patternFill>
                  <bgColor rgb="FFFF0000"/>
                </patternFill>
              </fill>
            </x14:dxf>
          </x14:cfRule>
          <xm:sqref>S932</xm:sqref>
        </x14:conditionalFormatting>
        <x14:conditionalFormatting xmlns:xm="http://schemas.microsoft.com/office/excel/2006/main">
          <x14:cfRule type="containsText" priority="8" operator="containsText" text="CHECAR" id="{1C43A7DE-C137-4FF4-8ACA-5F95C289F5CB}">
            <xm:f>NOT(ISERROR(SEARCH("CHECAR",'Relação de CVs'!T932)))</xm:f>
            <x14:dxf>
              <fill>
                <patternFill>
                  <bgColor rgb="FFFF0000"/>
                </patternFill>
              </fill>
            </x14:dxf>
          </x14:cfRule>
          <xm:sqref>S933</xm:sqref>
        </x14:conditionalFormatting>
        <x14:conditionalFormatting xmlns:xm="http://schemas.microsoft.com/office/excel/2006/main">
          <x14:cfRule type="containsText" priority="304" operator="containsText" text="CHECAR" id="{543B31EC-AC04-4178-B555-AAC27D1C4627}">
            <xm:f>NOT(ISERROR(SEARCH("CHECAR",'Relação de CVs'!T916)))</xm:f>
            <x14:dxf>
              <fill>
                <patternFill>
                  <bgColor rgb="FFFF0000"/>
                </patternFill>
              </fill>
            </x14:dxf>
          </x14:cfRule>
          <xm:sqref>S908</xm:sqref>
        </x14:conditionalFormatting>
        <x14:conditionalFormatting xmlns:xm="http://schemas.microsoft.com/office/excel/2006/main">
          <x14:cfRule type="containsText" priority="314" operator="containsText" text="CHECAR" id="{0755BD62-CBCE-4238-9FD7-5EC52C7F83D3}">
            <xm:f>NOT(ISERROR(SEARCH("CHECAR",'Relação de CVs'!T920)))</xm:f>
            <x14:dxf>
              <fill>
                <patternFill>
                  <bgColor rgb="FFFF0000"/>
                </patternFill>
              </fill>
            </x14:dxf>
          </x14:cfRule>
          <xm:sqref>S928</xm:sqref>
        </x14:conditionalFormatting>
        <x14:conditionalFormatting xmlns:xm="http://schemas.microsoft.com/office/excel/2006/main">
          <x14:cfRule type="containsText" priority="336" operator="containsText" text="CHECAR" id="{1C43A7DE-C137-4FF4-8ACA-5F95C289F5CB}">
            <xm:f>NOT(ISERROR(SEARCH("CHECAR",'Relação de CVs'!T934)))</xm:f>
            <x14:dxf>
              <fill>
                <patternFill>
                  <bgColor rgb="FFFF0000"/>
                </patternFill>
              </fill>
            </x14:dxf>
          </x14:cfRule>
          <xm:sqref>S934 S936:S941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99"/>
  <sheetViews>
    <sheetView tabSelected="1" zoomScaleNormal="100" workbookViewId="0">
      <pane ySplit="16" topLeftCell="A18" activePane="bottomLeft" state="frozen"/>
      <selection pane="bottomLeft" activeCell="V1" sqref="V1:V1048576"/>
    </sheetView>
  </sheetViews>
  <sheetFormatPr defaultRowHeight="11.25" outlineLevelCol="1" x14ac:dyDescent="0.2"/>
  <cols>
    <col min="1" max="1" width="5.7109375" style="59" customWidth="1"/>
    <col min="2" max="2" width="21.140625" style="109" customWidth="1"/>
    <col min="3" max="3" width="23.5703125" style="293" customWidth="1"/>
    <col min="4" max="4" width="10.28515625" style="42" customWidth="1"/>
    <col min="5" max="5" width="10.140625" style="42" bestFit="1" customWidth="1"/>
    <col min="6" max="6" width="13.28515625" style="60" hidden="1" customWidth="1" outlineLevel="1"/>
    <col min="7" max="7" width="13.28515625" style="60" customWidth="1" collapsed="1"/>
    <col min="8" max="8" width="13.28515625" style="60" hidden="1" customWidth="1" outlineLevel="1"/>
    <col min="9" max="9" width="13.28515625" style="60" customWidth="1" collapsed="1"/>
    <col min="10" max="10" width="13.28515625" style="60" hidden="1" customWidth="1" outlineLevel="1"/>
    <col min="11" max="11" width="13.28515625" style="60" customWidth="1" collapsed="1"/>
    <col min="12" max="12" width="13.28515625" style="60" hidden="1" customWidth="1" outlineLevel="1"/>
    <col min="13" max="13" width="13.28515625" style="60" customWidth="1" collapsed="1"/>
    <col min="14" max="14" width="13.28515625" style="60" customWidth="1"/>
    <col min="15" max="15" width="13.28515625" style="60" hidden="1" customWidth="1" outlineLevel="1"/>
    <col min="16" max="16" width="11.7109375" style="43" hidden="1" customWidth="1" outlineLevel="1"/>
    <col min="17" max="17" width="13.7109375" style="716" customWidth="1" collapsed="1"/>
    <col min="18" max="18" width="13" style="60" customWidth="1"/>
    <col min="19" max="19" width="17" style="60" hidden="1" customWidth="1" outlineLevel="1"/>
    <col min="20" max="20" width="4.140625" style="60" hidden="1" customWidth="1" outlineLevel="1"/>
    <col min="21" max="21" width="13.28515625" style="109" bestFit="1" customWidth="1" collapsed="1"/>
    <col min="22" max="22" width="6.28515625" style="791" customWidth="1"/>
    <col min="23" max="23" width="16.140625" style="743" customWidth="1"/>
    <col min="24" max="24" width="14.140625" style="743" bestFit="1" customWidth="1"/>
    <col min="25" max="25" width="23.28515625" style="743" customWidth="1"/>
    <col min="26" max="26" width="13.7109375" style="743" customWidth="1"/>
    <col min="27" max="27" width="8.42578125" style="743" customWidth="1"/>
    <col min="28" max="28" width="9.140625" style="757"/>
    <col min="29" max="260" width="9.140625" style="109"/>
    <col min="261" max="261" width="5.7109375" style="109" customWidth="1"/>
    <col min="262" max="262" width="3.7109375" style="109" customWidth="1"/>
    <col min="263" max="263" width="20.140625" style="109" customWidth="1"/>
    <col min="264" max="264" width="27.28515625" style="109" customWidth="1"/>
    <col min="265" max="266" width="10.7109375" style="109" customWidth="1"/>
    <col min="267" max="267" width="12" style="109" customWidth="1"/>
    <col min="268" max="268" width="7.85546875" style="109" customWidth="1"/>
    <col min="269" max="269" width="12.28515625" style="109" customWidth="1"/>
    <col min="270" max="270" width="10.7109375" style="109" customWidth="1"/>
    <col min="271" max="271" width="11.85546875" style="109" customWidth="1"/>
    <col min="272" max="272" width="12.28515625" style="109" customWidth="1"/>
    <col min="273" max="516" width="9.140625" style="109"/>
    <col min="517" max="517" width="5.7109375" style="109" customWidth="1"/>
    <col min="518" max="518" width="3.7109375" style="109" customWidth="1"/>
    <col min="519" max="519" width="20.140625" style="109" customWidth="1"/>
    <col min="520" max="520" width="27.28515625" style="109" customWidth="1"/>
    <col min="521" max="522" width="10.7109375" style="109" customWidth="1"/>
    <col min="523" max="523" width="12" style="109" customWidth="1"/>
    <col min="524" max="524" width="7.85546875" style="109" customWidth="1"/>
    <col min="525" max="525" width="12.28515625" style="109" customWidth="1"/>
    <col min="526" max="526" width="10.7109375" style="109" customWidth="1"/>
    <col min="527" max="527" width="11.85546875" style="109" customWidth="1"/>
    <col min="528" max="528" width="12.28515625" style="109" customWidth="1"/>
    <col min="529" max="772" width="9.140625" style="109"/>
    <col min="773" max="773" width="5.7109375" style="109" customWidth="1"/>
    <col min="774" max="774" width="3.7109375" style="109" customWidth="1"/>
    <col min="775" max="775" width="20.140625" style="109" customWidth="1"/>
    <col min="776" max="776" width="27.28515625" style="109" customWidth="1"/>
    <col min="777" max="778" width="10.7109375" style="109" customWidth="1"/>
    <col min="779" max="779" width="12" style="109" customWidth="1"/>
    <col min="780" max="780" width="7.85546875" style="109" customWidth="1"/>
    <col min="781" max="781" width="12.28515625" style="109" customWidth="1"/>
    <col min="782" max="782" width="10.7109375" style="109" customWidth="1"/>
    <col min="783" max="783" width="11.85546875" style="109" customWidth="1"/>
    <col min="784" max="784" width="12.28515625" style="109" customWidth="1"/>
    <col min="785" max="1028" width="9.140625" style="109"/>
    <col min="1029" max="1029" width="5.7109375" style="109" customWidth="1"/>
    <col min="1030" max="1030" width="3.7109375" style="109" customWidth="1"/>
    <col min="1031" max="1031" width="20.140625" style="109" customWidth="1"/>
    <col min="1032" max="1032" width="27.28515625" style="109" customWidth="1"/>
    <col min="1033" max="1034" width="10.7109375" style="109" customWidth="1"/>
    <col min="1035" max="1035" width="12" style="109" customWidth="1"/>
    <col min="1036" max="1036" width="7.85546875" style="109" customWidth="1"/>
    <col min="1037" max="1037" width="12.28515625" style="109" customWidth="1"/>
    <col min="1038" max="1038" width="10.7109375" style="109" customWidth="1"/>
    <col min="1039" max="1039" width="11.85546875" style="109" customWidth="1"/>
    <col min="1040" max="1040" width="12.28515625" style="109" customWidth="1"/>
    <col min="1041" max="1284" width="9.140625" style="109"/>
    <col min="1285" max="1285" width="5.7109375" style="109" customWidth="1"/>
    <col min="1286" max="1286" width="3.7109375" style="109" customWidth="1"/>
    <col min="1287" max="1287" width="20.140625" style="109" customWidth="1"/>
    <col min="1288" max="1288" width="27.28515625" style="109" customWidth="1"/>
    <col min="1289" max="1290" width="10.7109375" style="109" customWidth="1"/>
    <col min="1291" max="1291" width="12" style="109" customWidth="1"/>
    <col min="1292" max="1292" width="7.85546875" style="109" customWidth="1"/>
    <col min="1293" max="1293" width="12.28515625" style="109" customWidth="1"/>
    <col min="1294" max="1294" width="10.7109375" style="109" customWidth="1"/>
    <col min="1295" max="1295" width="11.85546875" style="109" customWidth="1"/>
    <col min="1296" max="1296" width="12.28515625" style="109" customWidth="1"/>
    <col min="1297" max="1540" width="9.140625" style="109"/>
    <col min="1541" max="1541" width="5.7109375" style="109" customWidth="1"/>
    <col min="1542" max="1542" width="3.7109375" style="109" customWidth="1"/>
    <col min="1543" max="1543" width="20.140625" style="109" customWidth="1"/>
    <col min="1544" max="1544" width="27.28515625" style="109" customWidth="1"/>
    <col min="1545" max="1546" width="10.7109375" style="109" customWidth="1"/>
    <col min="1547" max="1547" width="12" style="109" customWidth="1"/>
    <col min="1548" max="1548" width="7.85546875" style="109" customWidth="1"/>
    <col min="1549" max="1549" width="12.28515625" style="109" customWidth="1"/>
    <col min="1550" max="1550" width="10.7109375" style="109" customWidth="1"/>
    <col min="1551" max="1551" width="11.85546875" style="109" customWidth="1"/>
    <col min="1552" max="1552" width="12.28515625" style="109" customWidth="1"/>
    <col min="1553" max="1796" width="9.140625" style="109"/>
    <col min="1797" max="1797" width="5.7109375" style="109" customWidth="1"/>
    <col min="1798" max="1798" width="3.7109375" style="109" customWidth="1"/>
    <col min="1799" max="1799" width="20.140625" style="109" customWidth="1"/>
    <col min="1800" max="1800" width="27.28515625" style="109" customWidth="1"/>
    <col min="1801" max="1802" width="10.7109375" style="109" customWidth="1"/>
    <col min="1803" max="1803" width="12" style="109" customWidth="1"/>
    <col min="1804" max="1804" width="7.85546875" style="109" customWidth="1"/>
    <col min="1805" max="1805" width="12.28515625" style="109" customWidth="1"/>
    <col min="1806" max="1806" width="10.7109375" style="109" customWidth="1"/>
    <col min="1807" max="1807" width="11.85546875" style="109" customWidth="1"/>
    <col min="1808" max="1808" width="12.28515625" style="109" customWidth="1"/>
    <col min="1809" max="2052" width="9.140625" style="109"/>
    <col min="2053" max="2053" width="5.7109375" style="109" customWidth="1"/>
    <col min="2054" max="2054" width="3.7109375" style="109" customWidth="1"/>
    <col min="2055" max="2055" width="20.140625" style="109" customWidth="1"/>
    <col min="2056" max="2056" width="27.28515625" style="109" customWidth="1"/>
    <col min="2057" max="2058" width="10.7109375" style="109" customWidth="1"/>
    <col min="2059" max="2059" width="12" style="109" customWidth="1"/>
    <col min="2060" max="2060" width="7.85546875" style="109" customWidth="1"/>
    <col min="2061" max="2061" width="12.28515625" style="109" customWidth="1"/>
    <col min="2062" max="2062" width="10.7109375" style="109" customWidth="1"/>
    <col min="2063" max="2063" width="11.85546875" style="109" customWidth="1"/>
    <col min="2064" max="2064" width="12.28515625" style="109" customWidth="1"/>
    <col min="2065" max="2308" width="9.140625" style="109"/>
    <col min="2309" max="2309" width="5.7109375" style="109" customWidth="1"/>
    <col min="2310" max="2310" width="3.7109375" style="109" customWidth="1"/>
    <col min="2311" max="2311" width="20.140625" style="109" customWidth="1"/>
    <col min="2312" max="2312" width="27.28515625" style="109" customWidth="1"/>
    <col min="2313" max="2314" width="10.7109375" style="109" customWidth="1"/>
    <col min="2315" max="2315" width="12" style="109" customWidth="1"/>
    <col min="2316" max="2316" width="7.85546875" style="109" customWidth="1"/>
    <col min="2317" max="2317" width="12.28515625" style="109" customWidth="1"/>
    <col min="2318" max="2318" width="10.7109375" style="109" customWidth="1"/>
    <col min="2319" max="2319" width="11.85546875" style="109" customWidth="1"/>
    <col min="2320" max="2320" width="12.28515625" style="109" customWidth="1"/>
    <col min="2321" max="2564" width="9.140625" style="109"/>
    <col min="2565" max="2565" width="5.7109375" style="109" customWidth="1"/>
    <col min="2566" max="2566" width="3.7109375" style="109" customWidth="1"/>
    <col min="2567" max="2567" width="20.140625" style="109" customWidth="1"/>
    <col min="2568" max="2568" width="27.28515625" style="109" customWidth="1"/>
    <col min="2569" max="2570" width="10.7109375" style="109" customWidth="1"/>
    <col min="2571" max="2571" width="12" style="109" customWidth="1"/>
    <col min="2572" max="2572" width="7.85546875" style="109" customWidth="1"/>
    <col min="2573" max="2573" width="12.28515625" style="109" customWidth="1"/>
    <col min="2574" max="2574" width="10.7109375" style="109" customWidth="1"/>
    <col min="2575" max="2575" width="11.85546875" style="109" customWidth="1"/>
    <col min="2576" max="2576" width="12.28515625" style="109" customWidth="1"/>
    <col min="2577" max="2820" width="9.140625" style="109"/>
    <col min="2821" max="2821" width="5.7109375" style="109" customWidth="1"/>
    <col min="2822" max="2822" width="3.7109375" style="109" customWidth="1"/>
    <col min="2823" max="2823" width="20.140625" style="109" customWidth="1"/>
    <col min="2824" max="2824" width="27.28515625" style="109" customWidth="1"/>
    <col min="2825" max="2826" width="10.7109375" style="109" customWidth="1"/>
    <col min="2827" max="2827" width="12" style="109" customWidth="1"/>
    <col min="2828" max="2828" width="7.85546875" style="109" customWidth="1"/>
    <col min="2829" max="2829" width="12.28515625" style="109" customWidth="1"/>
    <col min="2830" max="2830" width="10.7109375" style="109" customWidth="1"/>
    <col min="2831" max="2831" width="11.85546875" style="109" customWidth="1"/>
    <col min="2832" max="2832" width="12.28515625" style="109" customWidth="1"/>
    <col min="2833" max="3076" width="9.140625" style="109"/>
    <col min="3077" max="3077" width="5.7109375" style="109" customWidth="1"/>
    <col min="3078" max="3078" width="3.7109375" style="109" customWidth="1"/>
    <col min="3079" max="3079" width="20.140625" style="109" customWidth="1"/>
    <col min="3080" max="3080" width="27.28515625" style="109" customWidth="1"/>
    <col min="3081" max="3082" width="10.7109375" style="109" customWidth="1"/>
    <col min="3083" max="3083" width="12" style="109" customWidth="1"/>
    <col min="3084" max="3084" width="7.85546875" style="109" customWidth="1"/>
    <col min="3085" max="3085" width="12.28515625" style="109" customWidth="1"/>
    <col min="3086" max="3086" width="10.7109375" style="109" customWidth="1"/>
    <col min="3087" max="3087" width="11.85546875" style="109" customWidth="1"/>
    <col min="3088" max="3088" width="12.28515625" style="109" customWidth="1"/>
    <col min="3089" max="3332" width="9.140625" style="109"/>
    <col min="3333" max="3333" width="5.7109375" style="109" customWidth="1"/>
    <col min="3334" max="3334" width="3.7109375" style="109" customWidth="1"/>
    <col min="3335" max="3335" width="20.140625" style="109" customWidth="1"/>
    <col min="3336" max="3336" width="27.28515625" style="109" customWidth="1"/>
    <col min="3337" max="3338" width="10.7109375" style="109" customWidth="1"/>
    <col min="3339" max="3339" width="12" style="109" customWidth="1"/>
    <col min="3340" max="3340" width="7.85546875" style="109" customWidth="1"/>
    <col min="3341" max="3341" width="12.28515625" style="109" customWidth="1"/>
    <col min="3342" max="3342" width="10.7109375" style="109" customWidth="1"/>
    <col min="3343" max="3343" width="11.85546875" style="109" customWidth="1"/>
    <col min="3344" max="3344" width="12.28515625" style="109" customWidth="1"/>
    <col min="3345" max="3588" width="9.140625" style="109"/>
    <col min="3589" max="3589" width="5.7109375" style="109" customWidth="1"/>
    <col min="3590" max="3590" width="3.7109375" style="109" customWidth="1"/>
    <col min="3591" max="3591" width="20.140625" style="109" customWidth="1"/>
    <col min="3592" max="3592" width="27.28515625" style="109" customWidth="1"/>
    <col min="3593" max="3594" width="10.7109375" style="109" customWidth="1"/>
    <col min="3595" max="3595" width="12" style="109" customWidth="1"/>
    <col min="3596" max="3596" width="7.85546875" style="109" customWidth="1"/>
    <col min="3597" max="3597" width="12.28515625" style="109" customWidth="1"/>
    <col min="3598" max="3598" width="10.7109375" style="109" customWidth="1"/>
    <col min="3599" max="3599" width="11.85546875" style="109" customWidth="1"/>
    <col min="3600" max="3600" width="12.28515625" style="109" customWidth="1"/>
    <col min="3601" max="3844" width="9.140625" style="109"/>
    <col min="3845" max="3845" width="5.7109375" style="109" customWidth="1"/>
    <col min="3846" max="3846" width="3.7109375" style="109" customWidth="1"/>
    <col min="3847" max="3847" width="20.140625" style="109" customWidth="1"/>
    <col min="3848" max="3848" width="27.28515625" style="109" customWidth="1"/>
    <col min="3849" max="3850" width="10.7109375" style="109" customWidth="1"/>
    <col min="3851" max="3851" width="12" style="109" customWidth="1"/>
    <col min="3852" max="3852" width="7.85546875" style="109" customWidth="1"/>
    <col min="3853" max="3853" width="12.28515625" style="109" customWidth="1"/>
    <col min="3854" max="3854" width="10.7109375" style="109" customWidth="1"/>
    <col min="3855" max="3855" width="11.85546875" style="109" customWidth="1"/>
    <col min="3856" max="3856" width="12.28515625" style="109" customWidth="1"/>
    <col min="3857" max="4100" width="9.140625" style="109"/>
    <col min="4101" max="4101" width="5.7109375" style="109" customWidth="1"/>
    <col min="4102" max="4102" width="3.7109375" style="109" customWidth="1"/>
    <col min="4103" max="4103" width="20.140625" style="109" customWidth="1"/>
    <col min="4104" max="4104" width="27.28515625" style="109" customWidth="1"/>
    <col min="4105" max="4106" width="10.7109375" style="109" customWidth="1"/>
    <col min="4107" max="4107" width="12" style="109" customWidth="1"/>
    <col min="4108" max="4108" width="7.85546875" style="109" customWidth="1"/>
    <col min="4109" max="4109" width="12.28515625" style="109" customWidth="1"/>
    <col min="4110" max="4110" width="10.7109375" style="109" customWidth="1"/>
    <col min="4111" max="4111" width="11.85546875" style="109" customWidth="1"/>
    <col min="4112" max="4112" width="12.28515625" style="109" customWidth="1"/>
    <col min="4113" max="4356" width="9.140625" style="109"/>
    <col min="4357" max="4357" width="5.7109375" style="109" customWidth="1"/>
    <col min="4358" max="4358" width="3.7109375" style="109" customWidth="1"/>
    <col min="4359" max="4359" width="20.140625" style="109" customWidth="1"/>
    <col min="4360" max="4360" width="27.28515625" style="109" customWidth="1"/>
    <col min="4361" max="4362" width="10.7109375" style="109" customWidth="1"/>
    <col min="4363" max="4363" width="12" style="109" customWidth="1"/>
    <col min="4364" max="4364" width="7.85546875" style="109" customWidth="1"/>
    <col min="4365" max="4365" width="12.28515625" style="109" customWidth="1"/>
    <col min="4366" max="4366" width="10.7109375" style="109" customWidth="1"/>
    <col min="4367" max="4367" width="11.85546875" style="109" customWidth="1"/>
    <col min="4368" max="4368" width="12.28515625" style="109" customWidth="1"/>
    <col min="4369" max="4612" width="9.140625" style="109"/>
    <col min="4613" max="4613" width="5.7109375" style="109" customWidth="1"/>
    <col min="4614" max="4614" width="3.7109375" style="109" customWidth="1"/>
    <col min="4615" max="4615" width="20.140625" style="109" customWidth="1"/>
    <col min="4616" max="4616" width="27.28515625" style="109" customWidth="1"/>
    <col min="4617" max="4618" width="10.7109375" style="109" customWidth="1"/>
    <col min="4619" max="4619" width="12" style="109" customWidth="1"/>
    <col min="4620" max="4620" width="7.85546875" style="109" customWidth="1"/>
    <col min="4621" max="4621" width="12.28515625" style="109" customWidth="1"/>
    <col min="4622" max="4622" width="10.7109375" style="109" customWidth="1"/>
    <col min="4623" max="4623" width="11.85546875" style="109" customWidth="1"/>
    <col min="4624" max="4624" width="12.28515625" style="109" customWidth="1"/>
    <col min="4625" max="4868" width="9.140625" style="109"/>
    <col min="4869" max="4869" width="5.7109375" style="109" customWidth="1"/>
    <col min="4870" max="4870" width="3.7109375" style="109" customWidth="1"/>
    <col min="4871" max="4871" width="20.140625" style="109" customWidth="1"/>
    <col min="4872" max="4872" width="27.28515625" style="109" customWidth="1"/>
    <col min="4873" max="4874" width="10.7109375" style="109" customWidth="1"/>
    <col min="4875" max="4875" width="12" style="109" customWidth="1"/>
    <col min="4876" max="4876" width="7.85546875" style="109" customWidth="1"/>
    <col min="4877" max="4877" width="12.28515625" style="109" customWidth="1"/>
    <col min="4878" max="4878" width="10.7109375" style="109" customWidth="1"/>
    <col min="4879" max="4879" width="11.85546875" style="109" customWidth="1"/>
    <col min="4880" max="4880" width="12.28515625" style="109" customWidth="1"/>
    <col min="4881" max="5124" width="9.140625" style="109"/>
    <col min="5125" max="5125" width="5.7109375" style="109" customWidth="1"/>
    <col min="5126" max="5126" width="3.7109375" style="109" customWidth="1"/>
    <col min="5127" max="5127" width="20.140625" style="109" customWidth="1"/>
    <col min="5128" max="5128" width="27.28515625" style="109" customWidth="1"/>
    <col min="5129" max="5130" width="10.7109375" style="109" customWidth="1"/>
    <col min="5131" max="5131" width="12" style="109" customWidth="1"/>
    <col min="5132" max="5132" width="7.85546875" style="109" customWidth="1"/>
    <col min="5133" max="5133" width="12.28515625" style="109" customWidth="1"/>
    <col min="5134" max="5134" width="10.7109375" style="109" customWidth="1"/>
    <col min="5135" max="5135" width="11.85546875" style="109" customWidth="1"/>
    <col min="5136" max="5136" width="12.28515625" style="109" customWidth="1"/>
    <col min="5137" max="5380" width="9.140625" style="109"/>
    <col min="5381" max="5381" width="5.7109375" style="109" customWidth="1"/>
    <col min="5382" max="5382" width="3.7109375" style="109" customWidth="1"/>
    <col min="5383" max="5383" width="20.140625" style="109" customWidth="1"/>
    <col min="5384" max="5384" width="27.28515625" style="109" customWidth="1"/>
    <col min="5385" max="5386" width="10.7109375" style="109" customWidth="1"/>
    <col min="5387" max="5387" width="12" style="109" customWidth="1"/>
    <col min="5388" max="5388" width="7.85546875" style="109" customWidth="1"/>
    <col min="5389" max="5389" width="12.28515625" style="109" customWidth="1"/>
    <col min="5390" max="5390" width="10.7109375" style="109" customWidth="1"/>
    <col min="5391" max="5391" width="11.85546875" style="109" customWidth="1"/>
    <col min="5392" max="5392" width="12.28515625" style="109" customWidth="1"/>
    <col min="5393" max="5636" width="9.140625" style="109"/>
    <col min="5637" max="5637" width="5.7109375" style="109" customWidth="1"/>
    <col min="5638" max="5638" width="3.7109375" style="109" customWidth="1"/>
    <col min="5639" max="5639" width="20.140625" style="109" customWidth="1"/>
    <col min="5640" max="5640" width="27.28515625" style="109" customWidth="1"/>
    <col min="5641" max="5642" width="10.7109375" style="109" customWidth="1"/>
    <col min="5643" max="5643" width="12" style="109" customWidth="1"/>
    <col min="5644" max="5644" width="7.85546875" style="109" customWidth="1"/>
    <col min="5645" max="5645" width="12.28515625" style="109" customWidth="1"/>
    <col min="5646" max="5646" width="10.7109375" style="109" customWidth="1"/>
    <col min="5647" max="5647" width="11.85546875" style="109" customWidth="1"/>
    <col min="5648" max="5648" width="12.28515625" style="109" customWidth="1"/>
    <col min="5649" max="5892" width="9.140625" style="109"/>
    <col min="5893" max="5893" width="5.7109375" style="109" customWidth="1"/>
    <col min="5894" max="5894" width="3.7109375" style="109" customWidth="1"/>
    <col min="5895" max="5895" width="20.140625" style="109" customWidth="1"/>
    <col min="5896" max="5896" width="27.28515625" style="109" customWidth="1"/>
    <col min="5897" max="5898" width="10.7109375" style="109" customWidth="1"/>
    <col min="5899" max="5899" width="12" style="109" customWidth="1"/>
    <col min="5900" max="5900" width="7.85546875" style="109" customWidth="1"/>
    <col min="5901" max="5901" width="12.28515625" style="109" customWidth="1"/>
    <col min="5902" max="5902" width="10.7109375" style="109" customWidth="1"/>
    <col min="5903" max="5903" width="11.85546875" style="109" customWidth="1"/>
    <col min="5904" max="5904" width="12.28515625" style="109" customWidth="1"/>
    <col min="5905" max="6148" width="9.140625" style="109"/>
    <col min="6149" max="6149" width="5.7109375" style="109" customWidth="1"/>
    <col min="6150" max="6150" width="3.7109375" style="109" customWidth="1"/>
    <col min="6151" max="6151" width="20.140625" style="109" customWidth="1"/>
    <col min="6152" max="6152" width="27.28515625" style="109" customWidth="1"/>
    <col min="6153" max="6154" width="10.7109375" style="109" customWidth="1"/>
    <col min="6155" max="6155" width="12" style="109" customWidth="1"/>
    <col min="6156" max="6156" width="7.85546875" style="109" customWidth="1"/>
    <col min="6157" max="6157" width="12.28515625" style="109" customWidth="1"/>
    <col min="6158" max="6158" width="10.7109375" style="109" customWidth="1"/>
    <col min="6159" max="6159" width="11.85546875" style="109" customWidth="1"/>
    <col min="6160" max="6160" width="12.28515625" style="109" customWidth="1"/>
    <col min="6161" max="6404" width="9.140625" style="109"/>
    <col min="6405" max="6405" width="5.7109375" style="109" customWidth="1"/>
    <col min="6406" max="6406" width="3.7109375" style="109" customWidth="1"/>
    <col min="6407" max="6407" width="20.140625" style="109" customWidth="1"/>
    <col min="6408" max="6408" width="27.28515625" style="109" customWidth="1"/>
    <col min="6409" max="6410" width="10.7109375" style="109" customWidth="1"/>
    <col min="6411" max="6411" width="12" style="109" customWidth="1"/>
    <col min="6412" max="6412" width="7.85546875" style="109" customWidth="1"/>
    <col min="6413" max="6413" width="12.28515625" style="109" customWidth="1"/>
    <col min="6414" max="6414" width="10.7109375" style="109" customWidth="1"/>
    <col min="6415" max="6415" width="11.85546875" style="109" customWidth="1"/>
    <col min="6416" max="6416" width="12.28515625" style="109" customWidth="1"/>
    <col min="6417" max="6660" width="9.140625" style="109"/>
    <col min="6661" max="6661" width="5.7109375" style="109" customWidth="1"/>
    <col min="6662" max="6662" width="3.7109375" style="109" customWidth="1"/>
    <col min="6663" max="6663" width="20.140625" style="109" customWidth="1"/>
    <col min="6664" max="6664" width="27.28515625" style="109" customWidth="1"/>
    <col min="6665" max="6666" width="10.7109375" style="109" customWidth="1"/>
    <col min="6667" max="6667" width="12" style="109" customWidth="1"/>
    <col min="6668" max="6668" width="7.85546875" style="109" customWidth="1"/>
    <col min="6669" max="6669" width="12.28515625" style="109" customWidth="1"/>
    <col min="6670" max="6670" width="10.7109375" style="109" customWidth="1"/>
    <col min="6671" max="6671" width="11.85546875" style="109" customWidth="1"/>
    <col min="6672" max="6672" width="12.28515625" style="109" customWidth="1"/>
    <col min="6673" max="6916" width="9.140625" style="109"/>
    <col min="6917" max="6917" width="5.7109375" style="109" customWidth="1"/>
    <col min="6918" max="6918" width="3.7109375" style="109" customWidth="1"/>
    <col min="6919" max="6919" width="20.140625" style="109" customWidth="1"/>
    <col min="6920" max="6920" width="27.28515625" style="109" customWidth="1"/>
    <col min="6921" max="6922" width="10.7109375" style="109" customWidth="1"/>
    <col min="6923" max="6923" width="12" style="109" customWidth="1"/>
    <col min="6924" max="6924" width="7.85546875" style="109" customWidth="1"/>
    <col min="6925" max="6925" width="12.28515625" style="109" customWidth="1"/>
    <col min="6926" max="6926" width="10.7109375" style="109" customWidth="1"/>
    <col min="6927" max="6927" width="11.85546875" style="109" customWidth="1"/>
    <col min="6928" max="6928" width="12.28515625" style="109" customWidth="1"/>
    <col min="6929" max="7172" width="9.140625" style="109"/>
    <col min="7173" max="7173" width="5.7109375" style="109" customWidth="1"/>
    <col min="7174" max="7174" width="3.7109375" style="109" customWidth="1"/>
    <col min="7175" max="7175" width="20.140625" style="109" customWidth="1"/>
    <col min="7176" max="7176" width="27.28515625" style="109" customWidth="1"/>
    <col min="7177" max="7178" width="10.7109375" style="109" customWidth="1"/>
    <col min="7179" max="7179" width="12" style="109" customWidth="1"/>
    <col min="7180" max="7180" width="7.85546875" style="109" customWidth="1"/>
    <col min="7181" max="7181" width="12.28515625" style="109" customWidth="1"/>
    <col min="7182" max="7182" width="10.7109375" style="109" customWidth="1"/>
    <col min="7183" max="7183" width="11.85546875" style="109" customWidth="1"/>
    <col min="7184" max="7184" width="12.28515625" style="109" customWidth="1"/>
    <col min="7185" max="7428" width="9.140625" style="109"/>
    <col min="7429" max="7429" width="5.7109375" style="109" customWidth="1"/>
    <col min="7430" max="7430" width="3.7109375" style="109" customWidth="1"/>
    <col min="7431" max="7431" width="20.140625" style="109" customWidth="1"/>
    <col min="7432" max="7432" width="27.28515625" style="109" customWidth="1"/>
    <col min="7433" max="7434" width="10.7109375" style="109" customWidth="1"/>
    <col min="7435" max="7435" width="12" style="109" customWidth="1"/>
    <col min="7436" max="7436" width="7.85546875" style="109" customWidth="1"/>
    <col min="7437" max="7437" width="12.28515625" style="109" customWidth="1"/>
    <col min="7438" max="7438" width="10.7109375" style="109" customWidth="1"/>
    <col min="7439" max="7439" width="11.85546875" style="109" customWidth="1"/>
    <col min="7440" max="7440" width="12.28515625" style="109" customWidth="1"/>
    <col min="7441" max="7684" width="9.140625" style="109"/>
    <col min="7685" max="7685" width="5.7109375" style="109" customWidth="1"/>
    <col min="7686" max="7686" width="3.7109375" style="109" customWidth="1"/>
    <col min="7687" max="7687" width="20.140625" style="109" customWidth="1"/>
    <col min="7688" max="7688" width="27.28515625" style="109" customWidth="1"/>
    <col min="7689" max="7690" width="10.7109375" style="109" customWidth="1"/>
    <col min="7691" max="7691" width="12" style="109" customWidth="1"/>
    <col min="7692" max="7692" width="7.85546875" style="109" customWidth="1"/>
    <col min="7693" max="7693" width="12.28515625" style="109" customWidth="1"/>
    <col min="7694" max="7694" width="10.7109375" style="109" customWidth="1"/>
    <col min="7695" max="7695" width="11.85546875" style="109" customWidth="1"/>
    <col min="7696" max="7696" width="12.28515625" style="109" customWidth="1"/>
    <col min="7697" max="7940" width="9.140625" style="109"/>
    <col min="7941" max="7941" width="5.7109375" style="109" customWidth="1"/>
    <col min="7942" max="7942" width="3.7109375" style="109" customWidth="1"/>
    <col min="7943" max="7943" width="20.140625" style="109" customWidth="1"/>
    <col min="7944" max="7944" width="27.28515625" style="109" customWidth="1"/>
    <col min="7945" max="7946" width="10.7109375" style="109" customWidth="1"/>
    <col min="7947" max="7947" width="12" style="109" customWidth="1"/>
    <col min="7948" max="7948" width="7.85546875" style="109" customWidth="1"/>
    <col min="7949" max="7949" width="12.28515625" style="109" customWidth="1"/>
    <col min="7950" max="7950" width="10.7109375" style="109" customWidth="1"/>
    <col min="7951" max="7951" width="11.85546875" style="109" customWidth="1"/>
    <col min="7952" max="7952" width="12.28515625" style="109" customWidth="1"/>
    <col min="7953" max="8196" width="9.140625" style="109"/>
    <col min="8197" max="8197" width="5.7109375" style="109" customWidth="1"/>
    <col min="8198" max="8198" width="3.7109375" style="109" customWidth="1"/>
    <col min="8199" max="8199" width="20.140625" style="109" customWidth="1"/>
    <col min="8200" max="8200" width="27.28515625" style="109" customWidth="1"/>
    <col min="8201" max="8202" width="10.7109375" style="109" customWidth="1"/>
    <col min="8203" max="8203" width="12" style="109" customWidth="1"/>
    <col min="8204" max="8204" width="7.85546875" style="109" customWidth="1"/>
    <col min="8205" max="8205" width="12.28515625" style="109" customWidth="1"/>
    <col min="8206" max="8206" width="10.7109375" style="109" customWidth="1"/>
    <col min="8207" max="8207" width="11.85546875" style="109" customWidth="1"/>
    <col min="8208" max="8208" width="12.28515625" style="109" customWidth="1"/>
    <col min="8209" max="8452" width="9.140625" style="109"/>
    <col min="8453" max="8453" width="5.7109375" style="109" customWidth="1"/>
    <col min="8454" max="8454" width="3.7109375" style="109" customWidth="1"/>
    <col min="8455" max="8455" width="20.140625" style="109" customWidth="1"/>
    <col min="8456" max="8456" width="27.28515625" style="109" customWidth="1"/>
    <col min="8457" max="8458" width="10.7109375" style="109" customWidth="1"/>
    <col min="8459" max="8459" width="12" style="109" customWidth="1"/>
    <col min="8460" max="8460" width="7.85546875" style="109" customWidth="1"/>
    <col min="8461" max="8461" width="12.28515625" style="109" customWidth="1"/>
    <col min="8462" max="8462" width="10.7109375" style="109" customWidth="1"/>
    <col min="8463" max="8463" width="11.85546875" style="109" customWidth="1"/>
    <col min="8464" max="8464" width="12.28515625" style="109" customWidth="1"/>
    <col min="8465" max="8708" width="9.140625" style="109"/>
    <col min="8709" max="8709" width="5.7109375" style="109" customWidth="1"/>
    <col min="8710" max="8710" width="3.7109375" style="109" customWidth="1"/>
    <col min="8711" max="8711" width="20.140625" style="109" customWidth="1"/>
    <col min="8712" max="8712" width="27.28515625" style="109" customWidth="1"/>
    <col min="8713" max="8714" width="10.7109375" style="109" customWidth="1"/>
    <col min="8715" max="8715" width="12" style="109" customWidth="1"/>
    <col min="8716" max="8716" width="7.85546875" style="109" customWidth="1"/>
    <col min="8717" max="8717" width="12.28515625" style="109" customWidth="1"/>
    <col min="8718" max="8718" width="10.7109375" style="109" customWidth="1"/>
    <col min="8719" max="8719" width="11.85546875" style="109" customWidth="1"/>
    <col min="8720" max="8720" width="12.28515625" style="109" customWidth="1"/>
    <col min="8721" max="8964" width="9.140625" style="109"/>
    <col min="8965" max="8965" width="5.7109375" style="109" customWidth="1"/>
    <col min="8966" max="8966" width="3.7109375" style="109" customWidth="1"/>
    <col min="8967" max="8967" width="20.140625" style="109" customWidth="1"/>
    <col min="8968" max="8968" width="27.28515625" style="109" customWidth="1"/>
    <col min="8969" max="8970" width="10.7109375" style="109" customWidth="1"/>
    <col min="8971" max="8971" width="12" style="109" customWidth="1"/>
    <col min="8972" max="8972" width="7.85546875" style="109" customWidth="1"/>
    <col min="8973" max="8973" width="12.28515625" style="109" customWidth="1"/>
    <col min="8974" max="8974" width="10.7109375" style="109" customWidth="1"/>
    <col min="8975" max="8975" width="11.85546875" style="109" customWidth="1"/>
    <col min="8976" max="8976" width="12.28515625" style="109" customWidth="1"/>
    <col min="8977" max="9220" width="9.140625" style="109"/>
    <col min="9221" max="9221" width="5.7109375" style="109" customWidth="1"/>
    <col min="9222" max="9222" width="3.7109375" style="109" customWidth="1"/>
    <col min="9223" max="9223" width="20.140625" style="109" customWidth="1"/>
    <col min="9224" max="9224" width="27.28515625" style="109" customWidth="1"/>
    <col min="9225" max="9226" width="10.7109375" style="109" customWidth="1"/>
    <col min="9227" max="9227" width="12" style="109" customWidth="1"/>
    <col min="9228" max="9228" width="7.85546875" style="109" customWidth="1"/>
    <col min="9229" max="9229" width="12.28515625" style="109" customWidth="1"/>
    <col min="9230" max="9230" width="10.7109375" style="109" customWidth="1"/>
    <col min="9231" max="9231" width="11.85546875" style="109" customWidth="1"/>
    <col min="9232" max="9232" width="12.28515625" style="109" customWidth="1"/>
    <col min="9233" max="9476" width="9.140625" style="109"/>
    <col min="9477" max="9477" width="5.7109375" style="109" customWidth="1"/>
    <col min="9478" max="9478" width="3.7109375" style="109" customWidth="1"/>
    <col min="9479" max="9479" width="20.140625" style="109" customWidth="1"/>
    <col min="9480" max="9480" width="27.28515625" style="109" customWidth="1"/>
    <col min="9481" max="9482" width="10.7109375" style="109" customWidth="1"/>
    <col min="9483" max="9483" width="12" style="109" customWidth="1"/>
    <col min="9484" max="9484" width="7.85546875" style="109" customWidth="1"/>
    <col min="9485" max="9485" width="12.28515625" style="109" customWidth="1"/>
    <col min="9486" max="9486" width="10.7109375" style="109" customWidth="1"/>
    <col min="9487" max="9487" width="11.85546875" style="109" customWidth="1"/>
    <col min="9488" max="9488" width="12.28515625" style="109" customWidth="1"/>
    <col min="9489" max="9732" width="9.140625" style="109"/>
    <col min="9733" max="9733" width="5.7109375" style="109" customWidth="1"/>
    <col min="9734" max="9734" width="3.7109375" style="109" customWidth="1"/>
    <col min="9735" max="9735" width="20.140625" style="109" customWidth="1"/>
    <col min="9736" max="9736" width="27.28515625" style="109" customWidth="1"/>
    <col min="9737" max="9738" width="10.7109375" style="109" customWidth="1"/>
    <col min="9739" max="9739" width="12" style="109" customWidth="1"/>
    <col min="9740" max="9740" width="7.85546875" style="109" customWidth="1"/>
    <col min="9741" max="9741" width="12.28515625" style="109" customWidth="1"/>
    <col min="9742" max="9742" width="10.7109375" style="109" customWidth="1"/>
    <col min="9743" max="9743" width="11.85546875" style="109" customWidth="1"/>
    <col min="9744" max="9744" width="12.28515625" style="109" customWidth="1"/>
    <col min="9745" max="9988" width="9.140625" style="109"/>
    <col min="9989" max="9989" width="5.7109375" style="109" customWidth="1"/>
    <col min="9990" max="9990" width="3.7109375" style="109" customWidth="1"/>
    <col min="9991" max="9991" width="20.140625" style="109" customWidth="1"/>
    <col min="9992" max="9992" width="27.28515625" style="109" customWidth="1"/>
    <col min="9993" max="9994" width="10.7109375" style="109" customWidth="1"/>
    <col min="9995" max="9995" width="12" style="109" customWidth="1"/>
    <col min="9996" max="9996" width="7.85546875" style="109" customWidth="1"/>
    <col min="9997" max="9997" width="12.28515625" style="109" customWidth="1"/>
    <col min="9998" max="9998" width="10.7109375" style="109" customWidth="1"/>
    <col min="9999" max="9999" width="11.85546875" style="109" customWidth="1"/>
    <col min="10000" max="10000" width="12.28515625" style="109" customWidth="1"/>
    <col min="10001" max="10244" width="9.140625" style="109"/>
    <col min="10245" max="10245" width="5.7109375" style="109" customWidth="1"/>
    <col min="10246" max="10246" width="3.7109375" style="109" customWidth="1"/>
    <col min="10247" max="10247" width="20.140625" style="109" customWidth="1"/>
    <col min="10248" max="10248" width="27.28515625" style="109" customWidth="1"/>
    <col min="10249" max="10250" width="10.7109375" style="109" customWidth="1"/>
    <col min="10251" max="10251" width="12" style="109" customWidth="1"/>
    <col min="10252" max="10252" width="7.85546875" style="109" customWidth="1"/>
    <col min="10253" max="10253" width="12.28515625" style="109" customWidth="1"/>
    <col min="10254" max="10254" width="10.7109375" style="109" customWidth="1"/>
    <col min="10255" max="10255" width="11.85546875" style="109" customWidth="1"/>
    <col min="10256" max="10256" width="12.28515625" style="109" customWidth="1"/>
    <col min="10257" max="10500" width="9.140625" style="109"/>
    <col min="10501" max="10501" width="5.7109375" style="109" customWidth="1"/>
    <col min="10502" max="10502" width="3.7109375" style="109" customWidth="1"/>
    <col min="10503" max="10503" width="20.140625" style="109" customWidth="1"/>
    <col min="10504" max="10504" width="27.28515625" style="109" customWidth="1"/>
    <col min="10505" max="10506" width="10.7109375" style="109" customWidth="1"/>
    <col min="10507" max="10507" width="12" style="109" customWidth="1"/>
    <col min="10508" max="10508" width="7.85546875" style="109" customWidth="1"/>
    <col min="10509" max="10509" width="12.28515625" style="109" customWidth="1"/>
    <col min="10510" max="10510" width="10.7109375" style="109" customWidth="1"/>
    <col min="10511" max="10511" width="11.85546875" style="109" customWidth="1"/>
    <col min="10512" max="10512" width="12.28515625" style="109" customWidth="1"/>
    <col min="10513" max="10756" width="9.140625" style="109"/>
    <col min="10757" max="10757" width="5.7109375" style="109" customWidth="1"/>
    <col min="10758" max="10758" width="3.7109375" style="109" customWidth="1"/>
    <col min="10759" max="10759" width="20.140625" style="109" customWidth="1"/>
    <col min="10760" max="10760" width="27.28515625" style="109" customWidth="1"/>
    <col min="10761" max="10762" width="10.7109375" style="109" customWidth="1"/>
    <col min="10763" max="10763" width="12" style="109" customWidth="1"/>
    <col min="10764" max="10764" width="7.85546875" style="109" customWidth="1"/>
    <col min="10765" max="10765" width="12.28515625" style="109" customWidth="1"/>
    <col min="10766" max="10766" width="10.7109375" style="109" customWidth="1"/>
    <col min="10767" max="10767" width="11.85546875" style="109" customWidth="1"/>
    <col min="10768" max="10768" width="12.28515625" style="109" customWidth="1"/>
    <col min="10769" max="11012" width="9.140625" style="109"/>
    <col min="11013" max="11013" width="5.7109375" style="109" customWidth="1"/>
    <col min="11014" max="11014" width="3.7109375" style="109" customWidth="1"/>
    <col min="11015" max="11015" width="20.140625" style="109" customWidth="1"/>
    <col min="11016" max="11016" width="27.28515625" style="109" customWidth="1"/>
    <col min="11017" max="11018" width="10.7109375" style="109" customWidth="1"/>
    <col min="11019" max="11019" width="12" style="109" customWidth="1"/>
    <col min="11020" max="11020" width="7.85546875" style="109" customWidth="1"/>
    <col min="11021" max="11021" width="12.28515625" style="109" customWidth="1"/>
    <col min="11022" max="11022" width="10.7109375" style="109" customWidth="1"/>
    <col min="11023" max="11023" width="11.85546875" style="109" customWidth="1"/>
    <col min="11024" max="11024" width="12.28515625" style="109" customWidth="1"/>
    <col min="11025" max="11268" width="9.140625" style="109"/>
    <col min="11269" max="11269" width="5.7109375" style="109" customWidth="1"/>
    <col min="11270" max="11270" width="3.7109375" style="109" customWidth="1"/>
    <col min="11271" max="11271" width="20.140625" style="109" customWidth="1"/>
    <col min="11272" max="11272" width="27.28515625" style="109" customWidth="1"/>
    <col min="11273" max="11274" width="10.7109375" style="109" customWidth="1"/>
    <col min="11275" max="11275" width="12" style="109" customWidth="1"/>
    <col min="11276" max="11276" width="7.85546875" style="109" customWidth="1"/>
    <col min="11277" max="11277" width="12.28515625" style="109" customWidth="1"/>
    <col min="11278" max="11278" width="10.7109375" style="109" customWidth="1"/>
    <col min="11279" max="11279" width="11.85546875" style="109" customWidth="1"/>
    <col min="11280" max="11280" width="12.28515625" style="109" customWidth="1"/>
    <col min="11281" max="11524" width="9.140625" style="109"/>
    <col min="11525" max="11525" width="5.7109375" style="109" customWidth="1"/>
    <col min="11526" max="11526" width="3.7109375" style="109" customWidth="1"/>
    <col min="11527" max="11527" width="20.140625" style="109" customWidth="1"/>
    <col min="11528" max="11528" width="27.28515625" style="109" customWidth="1"/>
    <col min="11529" max="11530" width="10.7109375" style="109" customWidth="1"/>
    <col min="11531" max="11531" width="12" style="109" customWidth="1"/>
    <col min="11532" max="11532" width="7.85546875" style="109" customWidth="1"/>
    <col min="11533" max="11533" width="12.28515625" style="109" customWidth="1"/>
    <col min="11534" max="11534" width="10.7109375" style="109" customWidth="1"/>
    <col min="11535" max="11535" width="11.85546875" style="109" customWidth="1"/>
    <col min="11536" max="11536" width="12.28515625" style="109" customWidth="1"/>
    <col min="11537" max="11780" width="9.140625" style="109"/>
    <col min="11781" max="11781" width="5.7109375" style="109" customWidth="1"/>
    <col min="11782" max="11782" width="3.7109375" style="109" customWidth="1"/>
    <col min="11783" max="11783" width="20.140625" style="109" customWidth="1"/>
    <col min="11784" max="11784" width="27.28515625" style="109" customWidth="1"/>
    <col min="11785" max="11786" width="10.7109375" style="109" customWidth="1"/>
    <col min="11787" max="11787" width="12" style="109" customWidth="1"/>
    <col min="11788" max="11788" width="7.85546875" style="109" customWidth="1"/>
    <col min="11789" max="11789" width="12.28515625" style="109" customWidth="1"/>
    <col min="11790" max="11790" width="10.7109375" style="109" customWidth="1"/>
    <col min="11791" max="11791" width="11.85546875" style="109" customWidth="1"/>
    <col min="11792" max="11792" width="12.28515625" style="109" customWidth="1"/>
    <col min="11793" max="12036" width="9.140625" style="109"/>
    <col min="12037" max="12037" width="5.7109375" style="109" customWidth="1"/>
    <col min="12038" max="12038" width="3.7109375" style="109" customWidth="1"/>
    <col min="12039" max="12039" width="20.140625" style="109" customWidth="1"/>
    <col min="12040" max="12040" width="27.28515625" style="109" customWidth="1"/>
    <col min="12041" max="12042" width="10.7109375" style="109" customWidth="1"/>
    <col min="12043" max="12043" width="12" style="109" customWidth="1"/>
    <col min="12044" max="12044" width="7.85546875" style="109" customWidth="1"/>
    <col min="12045" max="12045" width="12.28515625" style="109" customWidth="1"/>
    <col min="12046" max="12046" width="10.7109375" style="109" customWidth="1"/>
    <col min="12047" max="12047" width="11.85546875" style="109" customWidth="1"/>
    <col min="12048" max="12048" width="12.28515625" style="109" customWidth="1"/>
    <col min="12049" max="12292" width="9.140625" style="109"/>
    <col min="12293" max="12293" width="5.7109375" style="109" customWidth="1"/>
    <col min="12294" max="12294" width="3.7109375" style="109" customWidth="1"/>
    <col min="12295" max="12295" width="20.140625" style="109" customWidth="1"/>
    <col min="12296" max="12296" width="27.28515625" style="109" customWidth="1"/>
    <col min="12297" max="12298" width="10.7109375" style="109" customWidth="1"/>
    <col min="12299" max="12299" width="12" style="109" customWidth="1"/>
    <col min="12300" max="12300" width="7.85546875" style="109" customWidth="1"/>
    <col min="12301" max="12301" width="12.28515625" style="109" customWidth="1"/>
    <col min="12302" max="12302" width="10.7109375" style="109" customWidth="1"/>
    <col min="12303" max="12303" width="11.85546875" style="109" customWidth="1"/>
    <col min="12304" max="12304" width="12.28515625" style="109" customWidth="1"/>
    <col min="12305" max="12548" width="9.140625" style="109"/>
    <col min="12549" max="12549" width="5.7109375" style="109" customWidth="1"/>
    <col min="12550" max="12550" width="3.7109375" style="109" customWidth="1"/>
    <col min="12551" max="12551" width="20.140625" style="109" customWidth="1"/>
    <col min="12552" max="12552" width="27.28515625" style="109" customWidth="1"/>
    <col min="12553" max="12554" width="10.7109375" style="109" customWidth="1"/>
    <col min="12555" max="12555" width="12" style="109" customWidth="1"/>
    <col min="12556" max="12556" width="7.85546875" style="109" customWidth="1"/>
    <col min="12557" max="12557" width="12.28515625" style="109" customWidth="1"/>
    <col min="12558" max="12558" width="10.7109375" style="109" customWidth="1"/>
    <col min="12559" max="12559" width="11.85546875" style="109" customWidth="1"/>
    <col min="12560" max="12560" width="12.28515625" style="109" customWidth="1"/>
    <col min="12561" max="12804" width="9.140625" style="109"/>
    <col min="12805" max="12805" width="5.7109375" style="109" customWidth="1"/>
    <col min="12806" max="12806" width="3.7109375" style="109" customWidth="1"/>
    <col min="12807" max="12807" width="20.140625" style="109" customWidth="1"/>
    <col min="12808" max="12808" width="27.28515625" style="109" customWidth="1"/>
    <col min="12809" max="12810" width="10.7109375" style="109" customWidth="1"/>
    <col min="12811" max="12811" width="12" style="109" customWidth="1"/>
    <col min="12812" max="12812" width="7.85546875" style="109" customWidth="1"/>
    <col min="12813" max="12813" width="12.28515625" style="109" customWidth="1"/>
    <col min="12814" max="12814" width="10.7109375" style="109" customWidth="1"/>
    <col min="12815" max="12815" width="11.85546875" style="109" customWidth="1"/>
    <col min="12816" max="12816" width="12.28515625" style="109" customWidth="1"/>
    <col min="12817" max="13060" width="9.140625" style="109"/>
    <col min="13061" max="13061" width="5.7109375" style="109" customWidth="1"/>
    <col min="13062" max="13062" width="3.7109375" style="109" customWidth="1"/>
    <col min="13063" max="13063" width="20.140625" style="109" customWidth="1"/>
    <col min="13064" max="13064" width="27.28515625" style="109" customWidth="1"/>
    <col min="13065" max="13066" width="10.7109375" style="109" customWidth="1"/>
    <col min="13067" max="13067" width="12" style="109" customWidth="1"/>
    <col min="13068" max="13068" width="7.85546875" style="109" customWidth="1"/>
    <col min="13069" max="13069" width="12.28515625" style="109" customWidth="1"/>
    <col min="13070" max="13070" width="10.7109375" style="109" customWidth="1"/>
    <col min="13071" max="13071" width="11.85546875" style="109" customWidth="1"/>
    <col min="13072" max="13072" width="12.28515625" style="109" customWidth="1"/>
    <col min="13073" max="13316" width="9.140625" style="109"/>
    <col min="13317" max="13317" width="5.7109375" style="109" customWidth="1"/>
    <col min="13318" max="13318" width="3.7109375" style="109" customWidth="1"/>
    <col min="13319" max="13319" width="20.140625" style="109" customWidth="1"/>
    <col min="13320" max="13320" width="27.28515625" style="109" customWidth="1"/>
    <col min="13321" max="13322" width="10.7109375" style="109" customWidth="1"/>
    <col min="13323" max="13323" width="12" style="109" customWidth="1"/>
    <col min="13324" max="13324" width="7.85546875" style="109" customWidth="1"/>
    <col min="13325" max="13325" width="12.28515625" style="109" customWidth="1"/>
    <col min="13326" max="13326" width="10.7109375" style="109" customWidth="1"/>
    <col min="13327" max="13327" width="11.85546875" style="109" customWidth="1"/>
    <col min="13328" max="13328" width="12.28515625" style="109" customWidth="1"/>
    <col min="13329" max="13572" width="9.140625" style="109"/>
    <col min="13573" max="13573" width="5.7109375" style="109" customWidth="1"/>
    <col min="13574" max="13574" width="3.7109375" style="109" customWidth="1"/>
    <col min="13575" max="13575" width="20.140625" style="109" customWidth="1"/>
    <col min="13576" max="13576" width="27.28515625" style="109" customWidth="1"/>
    <col min="13577" max="13578" width="10.7109375" style="109" customWidth="1"/>
    <col min="13579" max="13579" width="12" style="109" customWidth="1"/>
    <col min="13580" max="13580" width="7.85546875" style="109" customWidth="1"/>
    <col min="13581" max="13581" width="12.28515625" style="109" customWidth="1"/>
    <col min="13582" max="13582" width="10.7109375" style="109" customWidth="1"/>
    <col min="13583" max="13583" width="11.85546875" style="109" customWidth="1"/>
    <col min="13584" max="13584" width="12.28515625" style="109" customWidth="1"/>
    <col min="13585" max="13828" width="9.140625" style="109"/>
    <col min="13829" max="13829" width="5.7109375" style="109" customWidth="1"/>
    <col min="13830" max="13830" width="3.7109375" style="109" customWidth="1"/>
    <col min="13831" max="13831" width="20.140625" style="109" customWidth="1"/>
    <col min="13832" max="13832" width="27.28515625" style="109" customWidth="1"/>
    <col min="13833" max="13834" width="10.7109375" style="109" customWidth="1"/>
    <col min="13835" max="13835" width="12" style="109" customWidth="1"/>
    <col min="13836" max="13836" width="7.85546875" style="109" customWidth="1"/>
    <col min="13837" max="13837" width="12.28515625" style="109" customWidth="1"/>
    <col min="13838" max="13838" width="10.7109375" style="109" customWidth="1"/>
    <col min="13839" max="13839" width="11.85546875" style="109" customWidth="1"/>
    <col min="13840" max="13840" width="12.28515625" style="109" customWidth="1"/>
    <col min="13841" max="14084" width="9.140625" style="109"/>
    <col min="14085" max="14085" width="5.7109375" style="109" customWidth="1"/>
    <col min="14086" max="14086" width="3.7109375" style="109" customWidth="1"/>
    <col min="14087" max="14087" width="20.140625" style="109" customWidth="1"/>
    <col min="14088" max="14088" width="27.28515625" style="109" customWidth="1"/>
    <col min="14089" max="14090" width="10.7109375" style="109" customWidth="1"/>
    <col min="14091" max="14091" width="12" style="109" customWidth="1"/>
    <col min="14092" max="14092" width="7.85546875" style="109" customWidth="1"/>
    <col min="14093" max="14093" width="12.28515625" style="109" customWidth="1"/>
    <col min="14094" max="14094" width="10.7109375" style="109" customWidth="1"/>
    <col min="14095" max="14095" width="11.85546875" style="109" customWidth="1"/>
    <col min="14096" max="14096" width="12.28515625" style="109" customWidth="1"/>
    <col min="14097" max="14340" width="9.140625" style="109"/>
    <col min="14341" max="14341" width="5.7109375" style="109" customWidth="1"/>
    <col min="14342" max="14342" width="3.7109375" style="109" customWidth="1"/>
    <col min="14343" max="14343" width="20.140625" style="109" customWidth="1"/>
    <col min="14344" max="14344" width="27.28515625" style="109" customWidth="1"/>
    <col min="14345" max="14346" width="10.7109375" style="109" customWidth="1"/>
    <col min="14347" max="14347" width="12" style="109" customWidth="1"/>
    <col min="14348" max="14348" width="7.85546875" style="109" customWidth="1"/>
    <col min="14349" max="14349" width="12.28515625" style="109" customWidth="1"/>
    <col min="14350" max="14350" width="10.7109375" style="109" customWidth="1"/>
    <col min="14351" max="14351" width="11.85546875" style="109" customWidth="1"/>
    <col min="14352" max="14352" width="12.28515625" style="109" customWidth="1"/>
    <col min="14353" max="14596" width="9.140625" style="109"/>
    <col min="14597" max="14597" width="5.7109375" style="109" customWidth="1"/>
    <col min="14598" max="14598" width="3.7109375" style="109" customWidth="1"/>
    <col min="14599" max="14599" width="20.140625" style="109" customWidth="1"/>
    <col min="14600" max="14600" width="27.28515625" style="109" customWidth="1"/>
    <col min="14601" max="14602" width="10.7109375" style="109" customWidth="1"/>
    <col min="14603" max="14603" width="12" style="109" customWidth="1"/>
    <col min="14604" max="14604" width="7.85546875" style="109" customWidth="1"/>
    <col min="14605" max="14605" width="12.28515625" style="109" customWidth="1"/>
    <col min="14606" max="14606" width="10.7109375" style="109" customWidth="1"/>
    <col min="14607" max="14607" width="11.85546875" style="109" customWidth="1"/>
    <col min="14608" max="14608" width="12.28515625" style="109" customWidth="1"/>
    <col min="14609" max="14852" width="9.140625" style="109"/>
    <col min="14853" max="14853" width="5.7109375" style="109" customWidth="1"/>
    <col min="14854" max="14854" width="3.7109375" style="109" customWidth="1"/>
    <col min="14855" max="14855" width="20.140625" style="109" customWidth="1"/>
    <col min="14856" max="14856" width="27.28515625" style="109" customWidth="1"/>
    <col min="14857" max="14858" width="10.7109375" style="109" customWidth="1"/>
    <col min="14859" max="14859" width="12" style="109" customWidth="1"/>
    <col min="14860" max="14860" width="7.85546875" style="109" customWidth="1"/>
    <col min="14861" max="14861" width="12.28515625" style="109" customWidth="1"/>
    <col min="14862" max="14862" width="10.7109375" style="109" customWidth="1"/>
    <col min="14863" max="14863" width="11.85546875" style="109" customWidth="1"/>
    <col min="14864" max="14864" width="12.28515625" style="109" customWidth="1"/>
    <col min="14865" max="15108" width="9.140625" style="109"/>
    <col min="15109" max="15109" width="5.7109375" style="109" customWidth="1"/>
    <col min="15110" max="15110" width="3.7109375" style="109" customWidth="1"/>
    <col min="15111" max="15111" width="20.140625" style="109" customWidth="1"/>
    <col min="15112" max="15112" width="27.28515625" style="109" customWidth="1"/>
    <col min="15113" max="15114" width="10.7109375" style="109" customWidth="1"/>
    <col min="15115" max="15115" width="12" style="109" customWidth="1"/>
    <col min="15116" max="15116" width="7.85546875" style="109" customWidth="1"/>
    <col min="15117" max="15117" width="12.28515625" style="109" customWidth="1"/>
    <col min="15118" max="15118" width="10.7109375" style="109" customWidth="1"/>
    <col min="15119" max="15119" width="11.85546875" style="109" customWidth="1"/>
    <col min="15120" max="15120" width="12.28515625" style="109" customWidth="1"/>
    <col min="15121" max="15364" width="9.140625" style="109"/>
    <col min="15365" max="15365" width="5.7109375" style="109" customWidth="1"/>
    <col min="15366" max="15366" width="3.7109375" style="109" customWidth="1"/>
    <col min="15367" max="15367" width="20.140625" style="109" customWidth="1"/>
    <col min="15368" max="15368" width="27.28515625" style="109" customWidth="1"/>
    <col min="15369" max="15370" width="10.7109375" style="109" customWidth="1"/>
    <col min="15371" max="15371" width="12" style="109" customWidth="1"/>
    <col min="15372" max="15372" width="7.85546875" style="109" customWidth="1"/>
    <col min="15373" max="15373" width="12.28515625" style="109" customWidth="1"/>
    <col min="15374" max="15374" width="10.7109375" style="109" customWidth="1"/>
    <col min="15375" max="15375" width="11.85546875" style="109" customWidth="1"/>
    <col min="15376" max="15376" width="12.28515625" style="109" customWidth="1"/>
    <col min="15377" max="15620" width="9.140625" style="109"/>
    <col min="15621" max="15621" width="5.7109375" style="109" customWidth="1"/>
    <col min="15622" max="15622" width="3.7109375" style="109" customWidth="1"/>
    <col min="15623" max="15623" width="20.140625" style="109" customWidth="1"/>
    <col min="15624" max="15624" width="27.28515625" style="109" customWidth="1"/>
    <col min="15625" max="15626" width="10.7109375" style="109" customWidth="1"/>
    <col min="15627" max="15627" width="12" style="109" customWidth="1"/>
    <col min="15628" max="15628" width="7.85546875" style="109" customWidth="1"/>
    <col min="15629" max="15629" width="12.28515625" style="109" customWidth="1"/>
    <col min="15630" max="15630" width="10.7109375" style="109" customWidth="1"/>
    <col min="15631" max="15631" width="11.85546875" style="109" customWidth="1"/>
    <col min="15632" max="15632" width="12.28515625" style="109" customWidth="1"/>
    <col min="15633" max="15876" width="9.140625" style="109"/>
    <col min="15877" max="15877" width="5.7109375" style="109" customWidth="1"/>
    <col min="15878" max="15878" width="3.7109375" style="109" customWidth="1"/>
    <col min="15879" max="15879" width="20.140625" style="109" customWidth="1"/>
    <col min="15880" max="15880" width="27.28515625" style="109" customWidth="1"/>
    <col min="15881" max="15882" width="10.7109375" style="109" customWidth="1"/>
    <col min="15883" max="15883" width="12" style="109" customWidth="1"/>
    <col min="15884" max="15884" width="7.85546875" style="109" customWidth="1"/>
    <col min="15885" max="15885" width="12.28515625" style="109" customWidth="1"/>
    <col min="15886" max="15886" width="10.7109375" style="109" customWidth="1"/>
    <col min="15887" max="15887" width="11.85546875" style="109" customWidth="1"/>
    <col min="15888" max="15888" width="12.28515625" style="109" customWidth="1"/>
    <col min="15889" max="16132" width="9.140625" style="109"/>
    <col min="16133" max="16133" width="5.7109375" style="109" customWidth="1"/>
    <col min="16134" max="16134" width="3.7109375" style="109" customWidth="1"/>
    <col min="16135" max="16135" width="20.140625" style="109" customWidth="1"/>
    <col min="16136" max="16136" width="27.28515625" style="109" customWidth="1"/>
    <col min="16137" max="16138" width="10.7109375" style="109" customWidth="1"/>
    <col min="16139" max="16139" width="12" style="109" customWidth="1"/>
    <col min="16140" max="16140" width="7.85546875" style="109" customWidth="1"/>
    <col min="16141" max="16141" width="12.28515625" style="109" customWidth="1"/>
    <col min="16142" max="16142" width="10.7109375" style="109" customWidth="1"/>
    <col min="16143" max="16143" width="11.85546875" style="109" customWidth="1"/>
    <col min="16144" max="16144" width="12.28515625" style="109" customWidth="1"/>
    <col min="16145" max="16384" width="9.140625" style="109"/>
  </cols>
  <sheetData>
    <row r="1" spans="1:28" s="78" customFormat="1" x14ac:dyDescent="0.2">
      <c r="A1" s="37" t="s">
        <v>3453</v>
      </c>
      <c r="C1" s="737"/>
      <c r="D1" s="39"/>
      <c r="E1" s="39"/>
      <c r="F1" s="40"/>
      <c r="G1" s="40"/>
      <c r="H1" s="40"/>
      <c r="I1" s="40"/>
      <c r="J1" s="40"/>
      <c r="K1" s="40"/>
      <c r="L1" s="40"/>
      <c r="M1" s="40"/>
      <c r="N1" s="40"/>
      <c r="O1" s="40"/>
      <c r="P1" s="41"/>
      <c r="Q1" s="162"/>
      <c r="R1" s="40"/>
      <c r="S1" s="40"/>
      <c r="T1" s="40"/>
      <c r="V1" s="790"/>
      <c r="W1" s="742"/>
      <c r="X1" s="742"/>
      <c r="Y1" s="742"/>
      <c r="Z1" s="742"/>
      <c r="AA1" s="742"/>
      <c r="AB1" s="746"/>
    </row>
    <row r="3" spans="1:28" s="78" customFormat="1" x14ac:dyDescent="0.2">
      <c r="A3" s="38" t="s">
        <v>228</v>
      </c>
      <c r="C3" s="79"/>
      <c r="D3" s="44"/>
      <c r="E3" s="44"/>
      <c r="F3" s="45"/>
      <c r="G3" s="45"/>
      <c r="H3" s="45"/>
      <c r="I3" s="45"/>
      <c r="J3" s="45"/>
      <c r="K3" s="45"/>
      <c r="L3" s="45"/>
      <c r="M3" s="45"/>
      <c r="N3" s="45"/>
      <c r="O3" s="45"/>
      <c r="P3" s="41"/>
      <c r="Q3" s="162"/>
      <c r="R3" s="45"/>
      <c r="S3" s="45"/>
      <c r="T3" s="45"/>
      <c r="V3" s="790"/>
      <c r="W3" s="742"/>
      <c r="X3" s="742"/>
      <c r="Y3" s="742"/>
      <c r="Z3" s="742"/>
      <c r="AA3" s="742"/>
      <c r="AB3" s="746"/>
    </row>
    <row r="5" spans="1:28" s="78" customFormat="1" x14ac:dyDescent="0.2">
      <c r="A5" s="38"/>
      <c r="C5" s="79" t="s">
        <v>3430</v>
      </c>
      <c r="D5" s="44"/>
      <c r="E5" s="44"/>
      <c r="F5" s="45" t="s">
        <v>17</v>
      </c>
      <c r="G5" s="45"/>
      <c r="H5" s="45"/>
      <c r="I5" s="45"/>
      <c r="J5" s="45"/>
      <c r="K5" s="45"/>
      <c r="L5" s="45"/>
      <c r="M5" s="45"/>
      <c r="N5" s="41"/>
      <c r="O5" s="162"/>
      <c r="R5" s="38"/>
      <c r="S5" s="38"/>
      <c r="T5" s="45"/>
      <c r="V5" s="790"/>
      <c r="W5" s="742"/>
      <c r="X5" s="742"/>
      <c r="Y5" s="742"/>
      <c r="Z5" s="742"/>
      <c r="AA5" s="742"/>
      <c r="AB5" s="746"/>
    </row>
    <row r="6" spans="1:28" x14ac:dyDescent="0.2">
      <c r="A6" s="59" t="s">
        <v>18</v>
      </c>
      <c r="B6" s="109" t="s">
        <v>19</v>
      </c>
      <c r="G6" s="60">
        <f>SUMIF(D:D,"DOENÇA GRAVE",Q:Q)</f>
        <v>0</v>
      </c>
      <c r="N6" s="43"/>
      <c r="O6" s="716"/>
    </row>
    <row r="7" spans="1:28" x14ac:dyDescent="0.2">
      <c r="A7" s="59" t="s">
        <v>18</v>
      </c>
      <c r="B7" s="109" t="s">
        <v>20</v>
      </c>
      <c r="G7" s="60">
        <f>SUMIF(D:D,OR("IDOSO","&gt; 80 ANOS"),Q:Q)</f>
        <v>0</v>
      </c>
      <c r="N7" s="43"/>
      <c r="O7" s="716"/>
    </row>
    <row r="8" spans="1:28" x14ac:dyDescent="0.2">
      <c r="A8" s="59" t="s">
        <v>18</v>
      </c>
      <c r="B8" s="109" t="s">
        <v>21</v>
      </c>
      <c r="G8" s="60">
        <f>SUMIF(D:D,"ATÉ 60 S.M.",Q:Q)</f>
        <v>0</v>
      </c>
      <c r="N8" s="43"/>
      <c r="O8" s="716"/>
    </row>
    <row r="9" spans="1:28" x14ac:dyDescent="0.2">
      <c r="A9" s="59" t="s">
        <v>18</v>
      </c>
      <c r="B9" s="109" t="s">
        <v>22</v>
      </c>
      <c r="G9" s="60">
        <f>SUMIF(D:D,"VERBAS RESCISÓRIAS",Q:Q)</f>
        <v>0</v>
      </c>
      <c r="N9" s="43"/>
      <c r="O9" s="716"/>
    </row>
    <row r="10" spans="1:28" x14ac:dyDescent="0.2">
      <c r="A10" s="59" t="s">
        <v>18</v>
      </c>
      <c r="B10" s="109" t="s">
        <v>23</v>
      </c>
      <c r="G10" s="60">
        <f>SUMIF(D:D,OR("QUADRO GERAL","QUADRO GERAL (UNIÃO)"),Q:Q)</f>
        <v>0</v>
      </c>
      <c r="N10" s="43"/>
      <c r="O10" s="716"/>
    </row>
    <row r="11" spans="1:28" s="78" customFormat="1" x14ac:dyDescent="0.2">
      <c r="A11" s="46"/>
      <c r="B11" s="78" t="s">
        <v>24</v>
      </c>
      <c r="C11" s="79" t="s">
        <v>3431</v>
      </c>
      <c r="D11" s="44"/>
      <c r="E11" s="44"/>
      <c r="F11" s="45" t="s">
        <v>17</v>
      </c>
      <c r="G11" s="45">
        <f>G6+G7+G8+G9+G10</f>
        <v>0</v>
      </c>
      <c r="H11" s="45"/>
      <c r="I11" s="45"/>
      <c r="J11" s="45"/>
      <c r="K11" s="45"/>
      <c r="L11" s="45"/>
      <c r="M11" s="45"/>
      <c r="N11" s="41"/>
      <c r="O11" s="162"/>
      <c r="R11" s="45"/>
      <c r="S11" s="45"/>
      <c r="T11" s="45"/>
      <c r="V11" s="790"/>
      <c r="W11" s="742"/>
      <c r="X11" s="742"/>
      <c r="Y11" s="742"/>
      <c r="Z11" s="742"/>
      <c r="AA11" s="742"/>
      <c r="AB11" s="746"/>
    </row>
    <row r="12" spans="1:28" ht="75" x14ac:dyDescent="0.2">
      <c r="A12" s="789"/>
      <c r="B12" s="789" t="s">
        <v>3459</v>
      </c>
      <c r="C12" s="789" t="s">
        <v>3460</v>
      </c>
      <c r="D12" s="789">
        <v>7151948794</v>
      </c>
      <c r="E12" s="789"/>
      <c r="F12" s="789"/>
      <c r="G12" s="789"/>
      <c r="H12" s="789"/>
      <c r="I12" s="789"/>
      <c r="J12" s="789"/>
      <c r="K12" s="789"/>
      <c r="L12" s="789"/>
      <c r="M12" s="789"/>
      <c r="N12" s="789"/>
      <c r="O12" s="789"/>
      <c r="P12" s="789"/>
      <c r="Q12" s="789" t="s">
        <v>3461</v>
      </c>
      <c r="R12" s="789" t="s">
        <v>3462</v>
      </c>
    </row>
    <row r="13" spans="1:28" x14ac:dyDescent="0.2">
      <c r="A13" s="47"/>
      <c r="B13" s="48"/>
      <c r="C13" s="48"/>
      <c r="D13" s="48"/>
      <c r="E13" s="48"/>
      <c r="F13" s="49"/>
      <c r="G13" s="49"/>
      <c r="H13" s="49"/>
      <c r="I13" s="49"/>
      <c r="J13" s="49"/>
      <c r="K13" s="49"/>
      <c r="L13" s="49"/>
      <c r="M13" s="49"/>
      <c r="N13" s="49"/>
      <c r="O13" s="49"/>
      <c r="P13" s="50"/>
      <c r="Q13" s="163"/>
      <c r="R13" s="47"/>
      <c r="S13" s="47"/>
      <c r="T13" s="47"/>
    </row>
    <row r="14" spans="1:28" x14ac:dyDescent="0.2">
      <c r="A14" s="83"/>
      <c r="B14" s="83" t="s">
        <v>3432</v>
      </c>
      <c r="C14" s="83"/>
      <c r="D14" s="51"/>
      <c r="E14" s="51"/>
      <c r="F14" s="49"/>
      <c r="G14" s="49"/>
      <c r="H14" s="49"/>
      <c r="I14" s="49"/>
      <c r="J14" s="49"/>
      <c r="K14" s="49"/>
      <c r="L14" s="49"/>
      <c r="M14" s="49"/>
      <c r="N14" s="49"/>
      <c r="O14" s="49"/>
      <c r="P14" s="82" t="s">
        <v>26</v>
      </c>
      <c r="Q14" s="163"/>
      <c r="R14" s="49"/>
      <c r="S14" s="49"/>
      <c r="T14" s="52"/>
    </row>
    <row r="15" spans="1:28" s="79" customFormat="1" x14ac:dyDescent="0.2">
      <c r="A15" s="53"/>
      <c r="B15" s="53"/>
      <c r="C15" s="53"/>
      <c r="D15" s="53"/>
      <c r="E15" s="53"/>
      <c r="F15" s="54"/>
      <c r="G15" s="54"/>
      <c r="H15" s="54"/>
      <c r="I15" s="54"/>
      <c r="J15" s="54"/>
      <c r="K15" s="54"/>
      <c r="L15" s="54"/>
      <c r="M15" s="54"/>
      <c r="N15" s="54"/>
      <c r="O15" s="54"/>
      <c r="P15" s="55"/>
      <c r="Q15" s="163"/>
      <c r="R15" s="57"/>
      <c r="S15" s="58"/>
      <c r="T15" s="58"/>
      <c r="V15" s="792"/>
      <c r="W15" s="744"/>
      <c r="X15" s="744"/>
      <c r="Y15" s="744"/>
      <c r="Z15" s="744"/>
      <c r="AA15" s="744"/>
      <c r="AB15" s="746"/>
    </row>
    <row r="16" spans="1:28" s="722" customFormat="1" ht="45" x14ac:dyDescent="0.25">
      <c r="A16" s="717" t="s">
        <v>3433</v>
      </c>
      <c r="B16" s="221" t="s">
        <v>3</v>
      </c>
      <c r="C16" s="221" t="s">
        <v>2</v>
      </c>
      <c r="D16" s="221" t="s">
        <v>2476</v>
      </c>
      <c r="E16" s="221" t="s">
        <v>3434</v>
      </c>
      <c r="F16" s="221" t="s">
        <v>3435</v>
      </c>
      <c r="G16" s="221" t="s">
        <v>3436</v>
      </c>
      <c r="H16" s="221" t="s">
        <v>3435</v>
      </c>
      <c r="I16" s="221" t="s">
        <v>3437</v>
      </c>
      <c r="J16" s="221" t="s">
        <v>3435</v>
      </c>
      <c r="K16" s="221" t="s">
        <v>3438</v>
      </c>
      <c r="L16" s="221" t="s">
        <v>3435</v>
      </c>
      <c r="M16" s="718" t="s">
        <v>3439</v>
      </c>
      <c r="N16" s="718" t="s">
        <v>3440</v>
      </c>
      <c r="O16" s="718" t="s">
        <v>3441</v>
      </c>
      <c r="P16" s="719" t="s">
        <v>3442</v>
      </c>
      <c r="Q16" s="719" t="s">
        <v>3443</v>
      </c>
      <c r="R16" s="720" t="s">
        <v>3444</v>
      </c>
      <c r="S16" s="721" t="s">
        <v>3445</v>
      </c>
      <c r="T16" s="722" t="s">
        <v>3446</v>
      </c>
      <c r="U16" s="719" t="s">
        <v>3447</v>
      </c>
      <c r="V16" s="793" t="s">
        <v>2307</v>
      </c>
      <c r="W16" s="748" t="s">
        <v>3448</v>
      </c>
      <c r="X16" s="748" t="s">
        <v>3449</v>
      </c>
      <c r="Y16" s="748" t="s">
        <v>3450</v>
      </c>
      <c r="Z16" s="748" t="s">
        <v>3451</v>
      </c>
      <c r="AA16" s="749" t="s">
        <v>3454</v>
      </c>
      <c r="AB16" s="758"/>
    </row>
    <row r="17" spans="1:28" s="722" customFormat="1" ht="45" x14ac:dyDescent="0.25">
      <c r="A17" s="725">
        <v>1</v>
      </c>
      <c r="B17" s="733" t="s">
        <v>3390</v>
      </c>
      <c r="C17" s="589" t="s">
        <v>3391</v>
      </c>
      <c r="D17" s="24" t="s">
        <v>3403</v>
      </c>
      <c r="E17" s="221"/>
      <c r="F17" s="221"/>
      <c r="G17" s="221"/>
      <c r="H17" s="221"/>
      <c r="I17" s="718"/>
      <c r="J17" s="718"/>
      <c r="K17" s="718"/>
      <c r="L17" s="719"/>
      <c r="M17" s="723"/>
      <c r="N17" s="720"/>
      <c r="O17" s="721"/>
      <c r="Q17" s="723">
        <f t="shared" ref="Q17:Q80" si="0">E17+G17+I17+K17+M17+N17</f>
        <v>0</v>
      </c>
      <c r="R17" s="719"/>
      <c r="S17" s="719"/>
      <c r="T17" s="719"/>
      <c r="U17" s="719"/>
      <c r="V17" s="793"/>
      <c r="W17" s="749"/>
      <c r="X17" s="749"/>
      <c r="Y17" s="749"/>
      <c r="Z17" s="749"/>
      <c r="AA17" s="749"/>
      <c r="AB17" s="759" t="s">
        <v>3456</v>
      </c>
    </row>
    <row r="18" spans="1:28" s="722" customFormat="1" ht="22.5" x14ac:dyDescent="0.25">
      <c r="A18" s="725">
        <v>2</v>
      </c>
      <c r="B18" s="747" t="s">
        <v>3320</v>
      </c>
      <c r="C18" s="726" t="s">
        <v>3321</v>
      </c>
      <c r="D18" s="725" t="s">
        <v>33</v>
      </c>
      <c r="E18" s="221"/>
      <c r="F18" s="221"/>
      <c r="G18" s="221"/>
      <c r="H18" s="221"/>
      <c r="I18" s="718"/>
      <c r="J18" s="718"/>
      <c r="K18" s="718"/>
      <c r="L18" s="719"/>
      <c r="M18" s="723"/>
      <c r="N18" s="720"/>
      <c r="O18" s="721"/>
      <c r="Q18" s="723">
        <f t="shared" si="0"/>
        <v>0</v>
      </c>
      <c r="R18" s="719"/>
      <c r="S18" s="719"/>
      <c r="T18" s="719"/>
      <c r="U18" s="719"/>
      <c r="V18" s="793">
        <v>1</v>
      </c>
      <c r="W18" s="749" t="s">
        <v>3463</v>
      </c>
      <c r="X18" s="749"/>
      <c r="Y18" s="749"/>
      <c r="Z18" s="749"/>
      <c r="AA18" s="749"/>
      <c r="AB18" s="758"/>
    </row>
    <row r="19" spans="1:28" s="722" customFormat="1" ht="22.5" x14ac:dyDescent="0.25">
      <c r="A19" s="725">
        <v>3</v>
      </c>
      <c r="B19" s="733" t="s">
        <v>3392</v>
      </c>
      <c r="C19" s="589" t="s">
        <v>3393</v>
      </c>
      <c r="D19" s="589" t="s">
        <v>33</v>
      </c>
      <c r="E19" s="221"/>
      <c r="F19" s="221"/>
      <c r="G19" s="221"/>
      <c r="H19" s="221"/>
      <c r="I19" s="718"/>
      <c r="J19" s="718"/>
      <c r="K19" s="718"/>
      <c r="L19" s="719"/>
      <c r="M19" s="723"/>
      <c r="N19" s="720"/>
      <c r="O19" s="721"/>
      <c r="Q19" s="723">
        <f t="shared" si="0"/>
        <v>0</v>
      </c>
      <c r="R19" s="719"/>
      <c r="S19" s="719"/>
      <c r="T19" s="719"/>
      <c r="U19" s="719"/>
      <c r="V19" s="793"/>
      <c r="W19" s="749"/>
      <c r="X19" s="749"/>
      <c r="Y19" s="749"/>
      <c r="Z19" s="749"/>
      <c r="AA19" s="749"/>
      <c r="AB19" s="758"/>
    </row>
    <row r="20" spans="1:28" s="722" customFormat="1" x14ac:dyDescent="0.25">
      <c r="A20" s="725">
        <v>4</v>
      </c>
      <c r="B20" s="733" t="s">
        <v>3375</v>
      </c>
      <c r="C20" s="589" t="s">
        <v>3376</v>
      </c>
      <c r="D20" s="589" t="s">
        <v>33</v>
      </c>
      <c r="E20" s="221"/>
      <c r="F20" s="221"/>
      <c r="G20" s="221"/>
      <c r="H20" s="221"/>
      <c r="I20" s="718"/>
      <c r="J20" s="718"/>
      <c r="K20" s="718"/>
      <c r="L20" s="719"/>
      <c r="M20" s="723"/>
      <c r="N20" s="720"/>
      <c r="O20" s="721"/>
      <c r="Q20" s="723">
        <f t="shared" si="0"/>
        <v>0</v>
      </c>
      <c r="R20" s="719"/>
      <c r="S20" s="719"/>
      <c r="T20" s="719"/>
      <c r="U20" s="719"/>
      <c r="V20" s="793"/>
      <c r="W20" s="749"/>
      <c r="X20" s="749"/>
      <c r="Y20" s="749"/>
      <c r="Z20" s="749"/>
      <c r="AA20" s="749"/>
      <c r="AB20" s="758"/>
    </row>
    <row r="21" spans="1:28" s="722" customFormat="1" x14ac:dyDescent="0.25">
      <c r="A21" s="725">
        <v>5</v>
      </c>
      <c r="B21" s="733" t="s">
        <v>2693</v>
      </c>
      <c r="C21" s="589" t="s">
        <v>2694</v>
      </c>
      <c r="D21" s="589" t="s">
        <v>33</v>
      </c>
      <c r="E21" s="221"/>
      <c r="F21" s="221"/>
      <c r="G21" s="221"/>
      <c r="H21" s="221"/>
      <c r="I21" s="718"/>
      <c r="J21" s="718"/>
      <c r="K21" s="718"/>
      <c r="L21" s="719"/>
      <c r="M21" s="723"/>
      <c r="N21" s="720"/>
      <c r="O21" s="721"/>
      <c r="Q21" s="723">
        <f t="shared" si="0"/>
        <v>0</v>
      </c>
      <c r="R21" s="719"/>
      <c r="S21" s="719"/>
      <c r="T21" s="719"/>
      <c r="U21" s="719"/>
      <c r="V21" s="793"/>
      <c r="W21" s="749"/>
      <c r="X21" s="749"/>
      <c r="Y21" s="749"/>
      <c r="Z21" s="749"/>
      <c r="AA21" s="749"/>
      <c r="AB21" s="758"/>
    </row>
    <row r="22" spans="1:28" s="722" customFormat="1" x14ac:dyDescent="0.2">
      <c r="A22" s="725">
        <v>6</v>
      </c>
      <c r="B22" s="730" t="s">
        <v>3358</v>
      </c>
      <c r="C22" s="738" t="s">
        <v>3355</v>
      </c>
      <c r="D22" s="727" t="s">
        <v>905</v>
      </c>
      <c r="E22" s="221"/>
      <c r="F22" s="221"/>
      <c r="G22" s="221"/>
      <c r="H22" s="221"/>
      <c r="I22" s="718"/>
      <c r="J22" s="718"/>
      <c r="K22" s="718"/>
      <c r="L22" s="719"/>
      <c r="M22" s="723"/>
      <c r="N22" s="720"/>
      <c r="O22" s="721"/>
      <c r="Q22" s="723">
        <f t="shared" si="0"/>
        <v>0</v>
      </c>
      <c r="R22" s="719"/>
      <c r="S22" s="719"/>
      <c r="T22" s="719"/>
      <c r="U22" s="719"/>
      <c r="V22" s="793"/>
      <c r="W22" s="749"/>
      <c r="X22" s="749"/>
      <c r="Y22" s="749"/>
      <c r="Z22" s="749"/>
      <c r="AA22" s="749"/>
      <c r="AB22" s="758"/>
    </row>
    <row r="23" spans="1:28" s="722" customFormat="1" ht="22.5" x14ac:dyDescent="0.25">
      <c r="A23" s="725">
        <v>7</v>
      </c>
      <c r="B23" s="128" t="s">
        <v>3208</v>
      </c>
      <c r="C23" s="728" t="s">
        <v>3209</v>
      </c>
      <c r="D23" s="24" t="s">
        <v>905</v>
      </c>
      <c r="E23" s="221"/>
      <c r="F23" s="221"/>
      <c r="G23" s="221"/>
      <c r="H23" s="221"/>
      <c r="I23" s="718"/>
      <c r="J23" s="718"/>
      <c r="K23" s="718"/>
      <c r="L23" s="719"/>
      <c r="M23" s="723"/>
      <c r="N23" s="720"/>
      <c r="O23" s="721"/>
      <c r="Q23" s="723">
        <f t="shared" si="0"/>
        <v>0</v>
      </c>
      <c r="R23" s="719"/>
      <c r="S23" s="719"/>
      <c r="T23" s="719"/>
      <c r="U23" s="719"/>
      <c r="V23" s="793"/>
      <c r="W23" s="749"/>
      <c r="X23" s="749"/>
      <c r="Y23" s="749"/>
      <c r="Z23" s="749"/>
      <c r="AA23" s="749"/>
      <c r="AB23" s="758"/>
    </row>
    <row r="24" spans="1:28" s="722" customFormat="1" x14ac:dyDescent="0.25">
      <c r="A24" s="725">
        <v>8</v>
      </c>
      <c r="B24" s="747" t="s">
        <v>3344</v>
      </c>
      <c r="C24" s="726" t="s">
        <v>3345</v>
      </c>
      <c r="D24" s="24" t="s">
        <v>905</v>
      </c>
      <c r="E24" s="221"/>
      <c r="F24" s="221"/>
      <c r="G24" s="221"/>
      <c r="H24" s="221"/>
      <c r="I24" s="718"/>
      <c r="J24" s="718"/>
      <c r="K24" s="718"/>
      <c r="L24" s="719"/>
      <c r="M24" s="723"/>
      <c r="N24" s="720"/>
      <c r="O24" s="721"/>
      <c r="Q24" s="723">
        <f t="shared" si="0"/>
        <v>0</v>
      </c>
      <c r="R24" s="719"/>
      <c r="S24" s="719"/>
      <c r="T24" s="719"/>
      <c r="U24" s="719"/>
      <c r="V24" s="793"/>
      <c r="W24" s="749"/>
      <c r="X24" s="749"/>
      <c r="Y24" s="749"/>
      <c r="Z24" s="749"/>
      <c r="AA24" s="749"/>
      <c r="AB24" s="758"/>
    </row>
    <row r="25" spans="1:28" s="722" customFormat="1" ht="45" x14ac:dyDescent="0.2">
      <c r="A25" s="725">
        <v>9</v>
      </c>
      <c r="B25" s="703" t="s">
        <v>3346</v>
      </c>
      <c r="C25" s="729" t="s">
        <v>3347</v>
      </c>
      <c r="D25" s="24" t="s">
        <v>905</v>
      </c>
      <c r="E25" s="221"/>
      <c r="F25" s="221"/>
      <c r="G25" s="221"/>
      <c r="H25" s="221"/>
      <c r="I25" s="718"/>
      <c r="J25" s="718"/>
      <c r="K25" s="718"/>
      <c r="L25" s="719"/>
      <c r="M25" s="723"/>
      <c r="N25" s="720"/>
      <c r="O25" s="721"/>
      <c r="Q25" s="723">
        <f t="shared" si="0"/>
        <v>0</v>
      </c>
      <c r="R25" s="719"/>
      <c r="S25" s="719"/>
      <c r="T25" s="719"/>
      <c r="U25" s="719"/>
      <c r="V25" s="793"/>
      <c r="W25" s="749"/>
      <c r="X25" s="749"/>
      <c r="Y25" s="749"/>
      <c r="Z25" s="749"/>
      <c r="AA25" s="749"/>
      <c r="AB25" s="758" t="s">
        <v>3455</v>
      </c>
    </row>
    <row r="26" spans="1:28" s="722" customFormat="1" x14ac:dyDescent="0.25">
      <c r="A26" s="725">
        <v>10</v>
      </c>
      <c r="B26" s="747" t="s">
        <v>3327</v>
      </c>
      <c r="C26" s="726" t="s">
        <v>43</v>
      </c>
      <c r="D26" s="725" t="s">
        <v>905</v>
      </c>
      <c r="E26" s="221"/>
      <c r="F26" s="221"/>
      <c r="G26" s="221"/>
      <c r="H26" s="221"/>
      <c r="I26" s="718"/>
      <c r="J26" s="718"/>
      <c r="K26" s="718"/>
      <c r="L26" s="719"/>
      <c r="M26" s="723"/>
      <c r="N26" s="720"/>
      <c r="O26" s="721"/>
      <c r="Q26" s="723">
        <f t="shared" si="0"/>
        <v>0</v>
      </c>
      <c r="R26" s="719"/>
      <c r="S26" s="719"/>
      <c r="T26" s="719"/>
      <c r="U26" s="719"/>
      <c r="V26" s="793"/>
      <c r="W26" s="749"/>
      <c r="X26" s="749"/>
      <c r="Y26" s="749"/>
      <c r="Z26" s="749"/>
      <c r="AA26" s="749"/>
      <c r="AB26" s="758"/>
    </row>
    <row r="27" spans="1:28" s="722" customFormat="1" x14ac:dyDescent="0.25">
      <c r="A27" s="725">
        <v>11</v>
      </c>
      <c r="B27" s="733" t="s">
        <v>3382</v>
      </c>
      <c r="C27" s="589" t="s">
        <v>3383</v>
      </c>
      <c r="D27" s="24" t="s">
        <v>905</v>
      </c>
      <c r="E27" s="221"/>
      <c r="F27" s="221"/>
      <c r="G27" s="221"/>
      <c r="H27" s="221"/>
      <c r="I27" s="718"/>
      <c r="J27" s="718"/>
      <c r="K27" s="718"/>
      <c r="L27" s="719"/>
      <c r="M27" s="723"/>
      <c r="N27" s="720"/>
      <c r="O27" s="721"/>
      <c r="Q27" s="723">
        <f t="shared" si="0"/>
        <v>0</v>
      </c>
      <c r="R27" s="719"/>
      <c r="S27" s="719"/>
      <c r="T27" s="719"/>
      <c r="U27" s="719"/>
      <c r="V27" s="793"/>
      <c r="W27" s="749"/>
      <c r="X27" s="749"/>
      <c r="Y27" s="749"/>
      <c r="Z27" s="749"/>
      <c r="AA27" s="749"/>
      <c r="AB27" s="758"/>
    </row>
    <row r="28" spans="1:28" s="722" customFormat="1" x14ac:dyDescent="0.2">
      <c r="A28" s="725">
        <v>12</v>
      </c>
      <c r="B28" s="703" t="s">
        <v>534</v>
      </c>
      <c r="C28" s="731" t="s">
        <v>3407</v>
      </c>
      <c r="D28" s="24" t="s">
        <v>905</v>
      </c>
      <c r="E28" s="221"/>
      <c r="F28" s="221"/>
      <c r="G28" s="221"/>
      <c r="H28" s="221"/>
      <c r="I28" s="718"/>
      <c r="J28" s="718"/>
      <c r="K28" s="718"/>
      <c r="L28" s="719"/>
      <c r="M28" s="723"/>
      <c r="N28" s="720"/>
      <c r="O28" s="721"/>
      <c r="Q28" s="723">
        <f t="shared" si="0"/>
        <v>0</v>
      </c>
      <c r="R28" s="719"/>
      <c r="S28" s="719"/>
      <c r="T28" s="719"/>
      <c r="U28" s="719"/>
      <c r="V28" s="793"/>
      <c r="W28" s="749"/>
      <c r="X28" s="749"/>
      <c r="Y28" s="749"/>
      <c r="Z28" s="749"/>
      <c r="AA28" s="749"/>
      <c r="AB28" s="758"/>
    </row>
    <row r="29" spans="1:28" s="722" customFormat="1" x14ac:dyDescent="0.25">
      <c r="A29" s="725">
        <v>13</v>
      </c>
      <c r="B29" s="747" t="s">
        <v>3324</v>
      </c>
      <c r="C29" s="726" t="s">
        <v>3325</v>
      </c>
      <c r="D29" s="24" t="s">
        <v>905</v>
      </c>
      <c r="E29" s="221"/>
      <c r="F29" s="221"/>
      <c r="G29" s="221"/>
      <c r="H29" s="221"/>
      <c r="I29" s="718"/>
      <c r="J29" s="718"/>
      <c r="K29" s="718"/>
      <c r="L29" s="719"/>
      <c r="M29" s="723"/>
      <c r="N29" s="720"/>
      <c r="O29" s="721"/>
      <c r="Q29" s="723">
        <f t="shared" si="0"/>
        <v>0</v>
      </c>
      <c r="R29" s="719"/>
      <c r="S29" s="719"/>
      <c r="T29" s="719"/>
      <c r="U29" s="719"/>
      <c r="V29" s="793"/>
      <c r="W29" s="749"/>
      <c r="X29" s="749"/>
      <c r="Y29" s="749"/>
      <c r="Z29" s="749"/>
      <c r="AA29" s="749"/>
      <c r="AB29" s="758"/>
    </row>
    <row r="30" spans="1:28" s="722" customFormat="1" x14ac:dyDescent="0.25">
      <c r="A30" s="725">
        <v>14</v>
      </c>
      <c r="B30" s="733" t="s">
        <v>3395</v>
      </c>
      <c r="C30" s="589" t="s">
        <v>3396</v>
      </c>
      <c r="D30" s="589" t="s">
        <v>905</v>
      </c>
      <c r="E30" s="221"/>
      <c r="F30" s="221"/>
      <c r="G30" s="221"/>
      <c r="H30" s="221"/>
      <c r="I30" s="718"/>
      <c r="J30" s="718"/>
      <c r="K30" s="718"/>
      <c r="L30" s="719"/>
      <c r="M30" s="723"/>
      <c r="N30" s="720"/>
      <c r="O30" s="721"/>
      <c r="Q30" s="723">
        <f t="shared" si="0"/>
        <v>0</v>
      </c>
      <c r="R30" s="719"/>
      <c r="S30" s="719"/>
      <c r="T30" s="719"/>
      <c r="U30" s="719"/>
      <c r="V30" s="793"/>
      <c r="W30" s="749"/>
      <c r="X30" s="749"/>
      <c r="Y30" s="749"/>
      <c r="Z30" s="749"/>
      <c r="AA30" s="749"/>
      <c r="AB30" s="758"/>
    </row>
    <row r="31" spans="1:28" s="722" customFormat="1" ht="22.5" x14ac:dyDescent="0.25">
      <c r="A31" s="725">
        <v>15</v>
      </c>
      <c r="B31" s="733" t="s">
        <v>3384</v>
      </c>
      <c r="C31" s="589" t="s">
        <v>3385</v>
      </c>
      <c r="D31" s="589" t="s">
        <v>905</v>
      </c>
      <c r="E31" s="221"/>
      <c r="F31" s="221"/>
      <c r="G31" s="221"/>
      <c r="H31" s="221"/>
      <c r="I31" s="718"/>
      <c r="J31" s="718"/>
      <c r="K31" s="718"/>
      <c r="L31" s="719"/>
      <c r="M31" s="723"/>
      <c r="N31" s="720"/>
      <c r="O31" s="721"/>
      <c r="Q31" s="723">
        <f t="shared" si="0"/>
        <v>0</v>
      </c>
      <c r="R31" s="719"/>
      <c r="S31" s="719"/>
      <c r="T31" s="719"/>
      <c r="U31" s="719"/>
      <c r="V31" s="793"/>
      <c r="W31" s="749"/>
      <c r="X31" s="749"/>
      <c r="Y31" s="749"/>
      <c r="Z31" s="749"/>
      <c r="AA31" s="749"/>
      <c r="AB31" s="758"/>
    </row>
    <row r="32" spans="1:28" s="722" customFormat="1" ht="22.5" x14ac:dyDescent="0.25">
      <c r="A32" s="725">
        <v>16</v>
      </c>
      <c r="B32" s="733" t="s">
        <v>3388</v>
      </c>
      <c r="C32" s="589" t="s">
        <v>3389</v>
      </c>
      <c r="D32" s="589" t="s">
        <v>905</v>
      </c>
      <c r="E32" s="221"/>
      <c r="F32" s="221"/>
      <c r="G32" s="221"/>
      <c r="H32" s="221"/>
      <c r="I32" s="718"/>
      <c r="J32" s="718"/>
      <c r="K32" s="718"/>
      <c r="L32" s="719"/>
      <c r="M32" s="723"/>
      <c r="N32" s="720"/>
      <c r="O32" s="721"/>
      <c r="Q32" s="723">
        <f t="shared" si="0"/>
        <v>0</v>
      </c>
      <c r="R32" s="719"/>
      <c r="S32" s="719"/>
      <c r="T32" s="719"/>
      <c r="U32" s="719"/>
      <c r="V32" s="793"/>
      <c r="W32" s="749"/>
      <c r="X32" s="749"/>
      <c r="Y32" s="749"/>
      <c r="Z32" s="749"/>
      <c r="AA32" s="749"/>
      <c r="AB32" s="758"/>
    </row>
    <row r="33" spans="1:28" s="722" customFormat="1" ht="22.5" x14ac:dyDescent="0.25">
      <c r="A33" s="725">
        <v>17</v>
      </c>
      <c r="B33" s="733" t="s">
        <v>854</v>
      </c>
      <c r="C33" s="734" t="s">
        <v>3415</v>
      </c>
      <c r="D33" s="589" t="s">
        <v>27</v>
      </c>
      <c r="E33" s="221"/>
      <c r="F33" s="221"/>
      <c r="G33" s="221"/>
      <c r="H33" s="221"/>
      <c r="I33" s="718"/>
      <c r="J33" s="718"/>
      <c r="K33" s="718"/>
      <c r="L33" s="719"/>
      <c r="M33" s="723"/>
      <c r="N33" s="720"/>
      <c r="O33" s="721"/>
      <c r="Q33" s="723">
        <f t="shared" si="0"/>
        <v>0</v>
      </c>
      <c r="R33" s="719"/>
      <c r="S33" s="719"/>
      <c r="T33" s="719"/>
      <c r="U33" s="719"/>
      <c r="V33" s="793"/>
      <c r="W33" s="749"/>
      <c r="X33" s="749"/>
      <c r="Y33" s="749"/>
      <c r="Z33" s="749"/>
      <c r="AA33" s="749"/>
      <c r="AB33" s="758"/>
    </row>
    <row r="34" spans="1:28" s="722" customFormat="1" ht="22.5" x14ac:dyDescent="0.25">
      <c r="A34" s="725">
        <v>18</v>
      </c>
      <c r="B34" s="733" t="s">
        <v>3406</v>
      </c>
      <c r="C34" s="734" t="s">
        <v>2832</v>
      </c>
      <c r="D34" s="589" t="s">
        <v>27</v>
      </c>
      <c r="E34" s="221"/>
      <c r="F34" s="221"/>
      <c r="G34" s="221"/>
      <c r="H34" s="221"/>
      <c r="I34" s="718"/>
      <c r="J34" s="718"/>
      <c r="K34" s="718"/>
      <c r="L34" s="719"/>
      <c r="M34" s="723"/>
      <c r="N34" s="720"/>
      <c r="O34" s="721"/>
      <c r="Q34" s="723">
        <f t="shared" si="0"/>
        <v>0</v>
      </c>
      <c r="R34" s="719"/>
      <c r="S34" s="719"/>
      <c r="T34" s="719"/>
      <c r="U34" s="719"/>
      <c r="V34" s="793"/>
      <c r="W34" s="749"/>
      <c r="X34" s="749"/>
      <c r="Y34" s="749"/>
      <c r="Z34" s="749"/>
      <c r="AA34" s="749"/>
      <c r="AB34" s="758"/>
    </row>
    <row r="35" spans="1:28" s="722" customFormat="1" ht="22.5" x14ac:dyDescent="0.2">
      <c r="A35" s="725">
        <v>19</v>
      </c>
      <c r="B35" s="703" t="s">
        <v>3363</v>
      </c>
      <c r="C35" s="589" t="s">
        <v>3364</v>
      </c>
      <c r="D35" s="589" t="s">
        <v>27</v>
      </c>
      <c r="E35" s="221"/>
      <c r="F35" s="221"/>
      <c r="G35" s="221"/>
      <c r="H35" s="221"/>
      <c r="I35" s="718"/>
      <c r="J35" s="718"/>
      <c r="K35" s="718"/>
      <c r="L35" s="719"/>
      <c r="M35" s="723"/>
      <c r="N35" s="720"/>
      <c r="O35" s="721"/>
      <c r="Q35" s="723">
        <f t="shared" si="0"/>
        <v>0</v>
      </c>
      <c r="R35" s="719"/>
      <c r="S35" s="719"/>
      <c r="T35" s="719"/>
      <c r="U35" s="719"/>
      <c r="V35" s="793"/>
      <c r="W35" s="749"/>
      <c r="X35" s="749"/>
      <c r="Y35" s="749"/>
      <c r="Z35" s="749"/>
      <c r="AA35" s="749"/>
      <c r="AB35" s="758"/>
    </row>
    <row r="36" spans="1:28" s="722" customFormat="1" ht="22.5" x14ac:dyDescent="0.25">
      <c r="A36" s="725">
        <v>21</v>
      </c>
      <c r="B36" s="128" t="s">
        <v>2517</v>
      </c>
      <c r="C36" s="24" t="s">
        <v>2516</v>
      </c>
      <c r="D36" s="24" t="s">
        <v>27</v>
      </c>
      <c r="E36" s="221" t="s">
        <v>3458</v>
      </c>
      <c r="F36" s="221"/>
      <c r="G36" s="221"/>
      <c r="H36" s="221"/>
      <c r="I36" s="718"/>
      <c r="J36" s="718"/>
      <c r="K36" s="718"/>
      <c r="L36" s="719"/>
      <c r="M36" s="723"/>
      <c r="N36" s="720"/>
      <c r="O36" s="721"/>
      <c r="Q36" s="723" t="e">
        <f t="shared" si="0"/>
        <v>#VALUE!</v>
      </c>
      <c r="R36" s="719"/>
      <c r="S36" s="719"/>
      <c r="T36" s="719"/>
      <c r="U36" s="719"/>
      <c r="V36" s="793"/>
      <c r="W36" s="749"/>
      <c r="X36" s="749"/>
      <c r="Y36" s="749"/>
      <c r="Z36" s="749"/>
      <c r="AA36" s="749"/>
      <c r="AB36" s="758" t="s">
        <v>3457</v>
      </c>
    </row>
    <row r="37" spans="1:28" s="722" customFormat="1" ht="67.5" x14ac:dyDescent="0.25">
      <c r="A37" s="725">
        <v>22</v>
      </c>
      <c r="B37" s="128" t="s">
        <v>2569</v>
      </c>
      <c r="C37" s="24" t="s">
        <v>2741</v>
      </c>
      <c r="D37" s="24" t="s">
        <v>27</v>
      </c>
      <c r="E37" s="221"/>
      <c r="F37" s="221"/>
      <c r="G37" s="221"/>
      <c r="H37" s="221"/>
      <c r="I37" s="718"/>
      <c r="J37" s="718"/>
      <c r="K37" s="718"/>
      <c r="L37" s="719"/>
      <c r="M37" s="723"/>
      <c r="N37" s="720"/>
      <c r="O37" s="721"/>
      <c r="Q37" s="723">
        <f t="shared" si="0"/>
        <v>0</v>
      </c>
      <c r="R37" s="719"/>
      <c r="S37" s="719"/>
      <c r="T37" s="719"/>
      <c r="U37" s="719"/>
      <c r="V37" s="793"/>
      <c r="W37" s="749"/>
      <c r="X37" s="749"/>
      <c r="Y37" s="749"/>
      <c r="Z37" s="749"/>
      <c r="AA37" s="749"/>
      <c r="AB37" s="758"/>
    </row>
    <row r="38" spans="1:28" s="722" customFormat="1" ht="22.5" x14ac:dyDescent="0.2">
      <c r="A38" s="725">
        <v>24</v>
      </c>
      <c r="B38" s="730" t="s">
        <v>3354</v>
      </c>
      <c r="C38" s="738" t="s">
        <v>3355</v>
      </c>
      <c r="D38" s="727" t="s">
        <v>27</v>
      </c>
      <c r="E38" s="221"/>
      <c r="F38" s="221"/>
      <c r="G38" s="221"/>
      <c r="H38" s="221"/>
      <c r="I38" s="718"/>
      <c r="J38" s="718"/>
      <c r="K38" s="718"/>
      <c r="L38" s="719"/>
      <c r="M38" s="723"/>
      <c r="N38" s="720"/>
      <c r="O38" s="721"/>
      <c r="Q38" s="723">
        <f t="shared" si="0"/>
        <v>0</v>
      </c>
      <c r="R38" s="719"/>
      <c r="S38" s="719"/>
      <c r="T38" s="719"/>
      <c r="U38" s="719"/>
      <c r="V38" s="793"/>
      <c r="W38" s="749"/>
      <c r="X38" s="749"/>
      <c r="Y38" s="749"/>
      <c r="Z38" s="749"/>
      <c r="AA38" s="749"/>
      <c r="AB38" s="758"/>
    </row>
    <row r="39" spans="1:28" s="722" customFormat="1" ht="22.5" x14ac:dyDescent="0.25">
      <c r="A39" s="725">
        <v>25</v>
      </c>
      <c r="B39" s="128" t="s">
        <v>2956</v>
      </c>
      <c r="C39" s="24" t="s">
        <v>2957</v>
      </c>
      <c r="D39" s="234" t="s">
        <v>27</v>
      </c>
      <c r="E39" s="221"/>
      <c r="F39" s="221"/>
      <c r="G39" s="221"/>
      <c r="H39" s="221"/>
      <c r="I39" s="718"/>
      <c r="J39" s="718"/>
      <c r="K39" s="718"/>
      <c r="L39" s="719"/>
      <c r="M39" s="723"/>
      <c r="N39" s="720"/>
      <c r="O39" s="721"/>
      <c r="Q39" s="723">
        <f t="shared" si="0"/>
        <v>0</v>
      </c>
      <c r="R39" s="719"/>
      <c r="S39" s="719"/>
      <c r="T39" s="719"/>
      <c r="U39" s="719"/>
      <c r="V39" s="793"/>
      <c r="W39" s="749"/>
      <c r="X39" s="749"/>
      <c r="Y39" s="749"/>
      <c r="Z39" s="749"/>
      <c r="AA39" s="749"/>
      <c r="AB39" s="758"/>
    </row>
    <row r="40" spans="1:28" s="722" customFormat="1" ht="22.5" x14ac:dyDescent="0.25">
      <c r="A40" s="725">
        <v>26</v>
      </c>
      <c r="B40" s="128" t="s">
        <v>2980</v>
      </c>
      <c r="C40" s="24" t="s">
        <v>2981</v>
      </c>
      <c r="D40" s="234" t="s">
        <v>27</v>
      </c>
      <c r="E40" s="221"/>
      <c r="F40" s="221"/>
      <c r="G40" s="221"/>
      <c r="H40" s="221"/>
      <c r="I40" s="718"/>
      <c r="J40" s="718"/>
      <c r="K40" s="718"/>
      <c r="L40" s="719"/>
      <c r="M40" s="723"/>
      <c r="N40" s="720"/>
      <c r="O40" s="721"/>
      <c r="Q40" s="723">
        <f t="shared" si="0"/>
        <v>0</v>
      </c>
      <c r="R40" s="719"/>
      <c r="S40" s="719"/>
      <c r="T40" s="719"/>
      <c r="U40" s="719"/>
      <c r="V40" s="793"/>
      <c r="W40" s="749"/>
      <c r="X40" s="749"/>
      <c r="Y40" s="749"/>
      <c r="Z40" s="749"/>
      <c r="AA40" s="749"/>
      <c r="AB40" s="758"/>
    </row>
    <row r="41" spans="1:28" s="722" customFormat="1" ht="22.5" x14ac:dyDescent="0.25">
      <c r="A41" s="725">
        <v>27</v>
      </c>
      <c r="B41" s="128" t="s">
        <v>3137</v>
      </c>
      <c r="C41" s="24" t="s">
        <v>2178</v>
      </c>
      <c r="D41" s="24" t="s">
        <v>27</v>
      </c>
      <c r="E41" s="221"/>
      <c r="F41" s="221"/>
      <c r="G41" s="221"/>
      <c r="H41" s="221"/>
      <c r="I41" s="718"/>
      <c r="J41" s="718"/>
      <c r="K41" s="718"/>
      <c r="L41" s="719"/>
      <c r="M41" s="723"/>
      <c r="N41" s="720"/>
      <c r="O41" s="721"/>
      <c r="Q41" s="723">
        <f t="shared" si="0"/>
        <v>0</v>
      </c>
      <c r="R41" s="719"/>
      <c r="S41" s="719"/>
      <c r="T41" s="719"/>
      <c r="U41" s="719"/>
      <c r="V41" s="793"/>
      <c r="W41" s="749"/>
      <c r="X41" s="749"/>
      <c r="Y41" s="749"/>
      <c r="Z41" s="749"/>
      <c r="AA41" s="749"/>
      <c r="AB41" s="758"/>
    </row>
    <row r="42" spans="1:28" s="722" customFormat="1" ht="67.5" x14ac:dyDescent="0.25">
      <c r="A42" s="725">
        <v>28</v>
      </c>
      <c r="B42" s="128" t="s">
        <v>2569</v>
      </c>
      <c r="C42" s="24" t="s">
        <v>2741</v>
      </c>
      <c r="D42" s="234" t="s">
        <v>27</v>
      </c>
      <c r="E42" s="221"/>
      <c r="F42" s="221"/>
      <c r="G42" s="221"/>
      <c r="H42" s="221"/>
      <c r="I42" s="718"/>
      <c r="J42" s="718"/>
      <c r="K42" s="718"/>
      <c r="L42" s="719"/>
      <c r="M42" s="723"/>
      <c r="N42" s="720"/>
      <c r="O42" s="721"/>
      <c r="Q42" s="723">
        <f t="shared" si="0"/>
        <v>0</v>
      </c>
      <c r="R42" s="719"/>
      <c r="S42" s="719"/>
      <c r="T42" s="719"/>
      <c r="U42" s="719"/>
      <c r="V42" s="793"/>
      <c r="W42" s="749"/>
      <c r="X42" s="749"/>
      <c r="Y42" s="749"/>
      <c r="Z42" s="749"/>
      <c r="AA42" s="749"/>
      <c r="AB42" s="758"/>
    </row>
    <row r="43" spans="1:28" s="722" customFormat="1" ht="22.5" x14ac:dyDescent="0.25">
      <c r="A43" s="725">
        <v>29</v>
      </c>
      <c r="B43" s="128" t="s">
        <v>3117</v>
      </c>
      <c r="C43" s="24" t="s">
        <v>3118</v>
      </c>
      <c r="D43" s="24" t="s">
        <v>27</v>
      </c>
      <c r="E43" s="221"/>
      <c r="F43" s="221"/>
      <c r="G43" s="221"/>
      <c r="H43" s="221"/>
      <c r="I43" s="718"/>
      <c r="J43" s="718"/>
      <c r="K43" s="718"/>
      <c r="L43" s="719"/>
      <c r="M43" s="723"/>
      <c r="N43" s="720"/>
      <c r="O43" s="721"/>
      <c r="Q43" s="723">
        <f t="shared" si="0"/>
        <v>0</v>
      </c>
      <c r="R43" s="719"/>
      <c r="S43" s="719"/>
      <c r="T43" s="719"/>
      <c r="U43" s="719"/>
      <c r="V43" s="793"/>
      <c r="W43" s="749"/>
      <c r="X43" s="749"/>
      <c r="Y43" s="749"/>
      <c r="Z43" s="749"/>
      <c r="AA43" s="749"/>
      <c r="AB43" s="758"/>
    </row>
    <row r="44" spans="1:28" s="722" customFormat="1" ht="22.5" x14ac:dyDescent="0.25">
      <c r="A44" s="725">
        <v>30</v>
      </c>
      <c r="B44" s="128" t="s">
        <v>860</v>
      </c>
      <c r="C44" s="728" t="s">
        <v>3221</v>
      </c>
      <c r="D44" s="24" t="s">
        <v>27</v>
      </c>
      <c r="E44" s="221"/>
      <c r="F44" s="221"/>
      <c r="G44" s="221"/>
      <c r="H44" s="221"/>
      <c r="I44" s="718"/>
      <c r="J44" s="718"/>
      <c r="K44" s="718"/>
      <c r="L44" s="719"/>
      <c r="M44" s="723"/>
      <c r="N44" s="720"/>
      <c r="O44" s="721"/>
      <c r="Q44" s="723">
        <f t="shared" si="0"/>
        <v>0</v>
      </c>
      <c r="R44" s="719"/>
      <c r="S44" s="719"/>
      <c r="T44" s="719"/>
      <c r="U44" s="719"/>
      <c r="V44" s="793"/>
      <c r="W44" s="749"/>
      <c r="X44" s="749"/>
      <c r="Y44" s="749"/>
      <c r="Z44" s="749"/>
      <c r="AA44" s="749"/>
      <c r="AB44" s="758"/>
    </row>
    <row r="45" spans="1:28" s="722" customFormat="1" ht="22.5" x14ac:dyDescent="0.25">
      <c r="A45" s="725">
        <v>31</v>
      </c>
      <c r="B45" s="141" t="s">
        <v>3074</v>
      </c>
      <c r="C45" s="735" t="s">
        <v>3075</v>
      </c>
      <c r="D45" s="24" t="s">
        <v>27</v>
      </c>
      <c r="E45" s="221"/>
      <c r="F45" s="221"/>
      <c r="G45" s="221"/>
      <c r="H45" s="221"/>
      <c r="I45" s="718"/>
      <c r="J45" s="718"/>
      <c r="K45" s="718"/>
      <c r="L45" s="719"/>
      <c r="M45" s="723"/>
      <c r="N45" s="720"/>
      <c r="O45" s="721"/>
      <c r="Q45" s="723">
        <f t="shared" si="0"/>
        <v>0</v>
      </c>
      <c r="R45" s="719"/>
      <c r="S45" s="719"/>
      <c r="T45" s="719"/>
      <c r="U45" s="719"/>
      <c r="V45" s="793"/>
      <c r="W45" s="749"/>
      <c r="X45" s="749"/>
      <c r="Y45" s="749"/>
      <c r="Z45" s="749"/>
      <c r="AA45" s="749"/>
      <c r="AB45" s="758"/>
    </row>
    <row r="46" spans="1:28" s="722" customFormat="1" ht="22.5" x14ac:dyDescent="0.25">
      <c r="A46" s="725">
        <v>32</v>
      </c>
      <c r="B46" s="128" t="s">
        <v>3213</v>
      </c>
      <c r="C46" s="24" t="s">
        <v>3214</v>
      </c>
      <c r="D46" s="24" t="s">
        <v>27</v>
      </c>
      <c r="E46" s="221"/>
      <c r="F46" s="221"/>
      <c r="G46" s="221"/>
      <c r="H46" s="221"/>
      <c r="I46" s="718"/>
      <c r="J46" s="718"/>
      <c r="K46" s="718"/>
      <c r="L46" s="719"/>
      <c r="M46" s="723"/>
      <c r="N46" s="720"/>
      <c r="O46" s="721"/>
      <c r="Q46" s="723">
        <f t="shared" si="0"/>
        <v>0</v>
      </c>
      <c r="R46" s="719"/>
      <c r="S46" s="719"/>
      <c r="T46" s="719"/>
      <c r="U46" s="719"/>
      <c r="V46" s="793"/>
      <c r="W46" s="749"/>
      <c r="X46" s="749"/>
      <c r="Y46" s="749"/>
      <c r="Z46" s="749"/>
      <c r="AA46" s="749"/>
      <c r="AB46" s="758"/>
    </row>
    <row r="47" spans="1:28" s="722" customFormat="1" ht="22.5" x14ac:dyDescent="0.25">
      <c r="A47" s="725">
        <v>33</v>
      </c>
      <c r="B47" s="128" t="s">
        <v>483</v>
      </c>
      <c r="C47" s="24" t="s">
        <v>2834</v>
      </c>
      <c r="D47" s="234" t="s">
        <v>27</v>
      </c>
      <c r="E47" s="221"/>
      <c r="F47" s="221"/>
      <c r="G47" s="221"/>
      <c r="H47" s="221"/>
      <c r="I47" s="718"/>
      <c r="J47" s="718"/>
      <c r="K47" s="718"/>
      <c r="L47" s="719"/>
      <c r="M47" s="723"/>
      <c r="N47" s="720"/>
      <c r="O47" s="721"/>
      <c r="Q47" s="723">
        <f t="shared" si="0"/>
        <v>0</v>
      </c>
      <c r="R47" s="719"/>
      <c r="S47" s="719"/>
      <c r="T47" s="719"/>
      <c r="U47" s="719"/>
      <c r="V47" s="793"/>
      <c r="W47" s="749"/>
      <c r="X47" s="749"/>
      <c r="Y47" s="749"/>
      <c r="Z47" s="749"/>
      <c r="AA47" s="749"/>
      <c r="AB47" s="758"/>
    </row>
    <row r="48" spans="1:28" s="722" customFormat="1" ht="22.5" x14ac:dyDescent="0.25">
      <c r="A48" s="725">
        <v>34</v>
      </c>
      <c r="B48" s="128" t="s">
        <v>3033</v>
      </c>
      <c r="C48" s="24" t="s">
        <v>3034</v>
      </c>
      <c r="D48" s="24" t="s">
        <v>27</v>
      </c>
      <c r="E48" s="221"/>
      <c r="F48" s="221"/>
      <c r="G48" s="221"/>
      <c r="H48" s="221"/>
      <c r="I48" s="718"/>
      <c r="J48" s="718"/>
      <c r="K48" s="718"/>
      <c r="L48" s="719"/>
      <c r="M48" s="723"/>
      <c r="N48" s="720"/>
      <c r="O48" s="721"/>
      <c r="Q48" s="723">
        <f t="shared" si="0"/>
        <v>0</v>
      </c>
      <c r="R48" s="719"/>
      <c r="S48" s="719"/>
      <c r="T48" s="719"/>
      <c r="U48" s="719"/>
      <c r="V48" s="793"/>
      <c r="W48" s="749"/>
      <c r="X48" s="749"/>
      <c r="Y48" s="749"/>
      <c r="Z48" s="749"/>
      <c r="AA48" s="749"/>
      <c r="AB48" s="758"/>
    </row>
    <row r="49" spans="1:28" s="722" customFormat="1" ht="22.5" x14ac:dyDescent="0.25">
      <c r="A49" s="725">
        <v>35</v>
      </c>
      <c r="B49" s="128" t="s">
        <v>3132</v>
      </c>
      <c r="C49" s="24" t="s">
        <v>3133</v>
      </c>
      <c r="D49" s="24" t="s">
        <v>27</v>
      </c>
      <c r="E49" s="221"/>
      <c r="F49" s="221"/>
      <c r="G49" s="221"/>
      <c r="H49" s="221"/>
      <c r="I49" s="718"/>
      <c r="J49" s="718"/>
      <c r="K49" s="718"/>
      <c r="L49" s="719"/>
      <c r="M49" s="723"/>
      <c r="N49" s="720"/>
      <c r="O49" s="721"/>
      <c r="Q49" s="723">
        <f t="shared" si="0"/>
        <v>0</v>
      </c>
      <c r="R49" s="719"/>
      <c r="S49" s="719"/>
      <c r="T49" s="719"/>
      <c r="U49" s="719"/>
      <c r="V49" s="793"/>
      <c r="W49" s="749"/>
      <c r="X49" s="749"/>
      <c r="Y49" s="749"/>
      <c r="Z49" s="749"/>
      <c r="AA49" s="749"/>
      <c r="AB49" s="758"/>
    </row>
    <row r="50" spans="1:28" s="722" customFormat="1" ht="22.5" x14ac:dyDescent="0.25">
      <c r="A50" s="725">
        <v>36</v>
      </c>
      <c r="B50" s="128" t="s">
        <v>2940</v>
      </c>
      <c r="C50" s="24" t="s">
        <v>1990</v>
      </c>
      <c r="D50" s="24" t="s">
        <v>27</v>
      </c>
      <c r="E50" s="221"/>
      <c r="F50" s="221"/>
      <c r="G50" s="221"/>
      <c r="H50" s="221"/>
      <c r="I50" s="718"/>
      <c r="J50" s="718"/>
      <c r="K50" s="718"/>
      <c r="L50" s="719"/>
      <c r="M50" s="723"/>
      <c r="N50" s="720"/>
      <c r="O50" s="721"/>
      <c r="Q50" s="723">
        <f t="shared" si="0"/>
        <v>0</v>
      </c>
      <c r="R50" s="719"/>
      <c r="S50" s="719"/>
      <c r="T50" s="719"/>
      <c r="U50" s="719"/>
      <c r="V50" s="793"/>
      <c r="W50" s="749"/>
      <c r="X50" s="749"/>
      <c r="Y50" s="749"/>
      <c r="Z50" s="749"/>
      <c r="AA50" s="749"/>
      <c r="AB50" s="758"/>
    </row>
    <row r="51" spans="1:28" s="722" customFormat="1" ht="22.5" x14ac:dyDescent="0.25">
      <c r="A51" s="725">
        <v>37</v>
      </c>
      <c r="B51" s="128" t="s">
        <v>3013</v>
      </c>
      <c r="C51" s="24" t="s">
        <v>3014</v>
      </c>
      <c r="D51" s="234" t="s">
        <v>27</v>
      </c>
      <c r="E51" s="221"/>
      <c r="F51" s="221"/>
      <c r="G51" s="221"/>
      <c r="H51" s="221"/>
      <c r="I51" s="718"/>
      <c r="J51" s="718"/>
      <c r="K51" s="718"/>
      <c r="L51" s="719"/>
      <c r="M51" s="723"/>
      <c r="N51" s="720"/>
      <c r="O51" s="721"/>
      <c r="Q51" s="723">
        <f t="shared" si="0"/>
        <v>0</v>
      </c>
      <c r="R51" s="719"/>
      <c r="S51" s="719"/>
      <c r="T51" s="719"/>
      <c r="U51" s="719"/>
      <c r="V51" s="793"/>
      <c r="W51" s="749"/>
      <c r="X51" s="749"/>
      <c r="Y51" s="749"/>
      <c r="Z51" s="749"/>
      <c r="AA51" s="749"/>
      <c r="AB51" s="758"/>
    </row>
    <row r="52" spans="1:28" s="722" customFormat="1" ht="22.5" x14ac:dyDescent="0.25">
      <c r="A52" s="725">
        <v>38</v>
      </c>
      <c r="B52" s="128" t="s">
        <v>2041</v>
      </c>
      <c r="C52" s="735" t="s">
        <v>3158</v>
      </c>
      <c r="D52" s="24" t="s">
        <v>27</v>
      </c>
      <c r="E52" s="221"/>
      <c r="F52" s="221"/>
      <c r="G52" s="221"/>
      <c r="H52" s="221"/>
      <c r="I52" s="718"/>
      <c r="J52" s="718"/>
      <c r="K52" s="718"/>
      <c r="L52" s="719"/>
      <c r="M52" s="723"/>
      <c r="N52" s="720"/>
      <c r="O52" s="721"/>
      <c r="Q52" s="723">
        <f t="shared" si="0"/>
        <v>0</v>
      </c>
      <c r="R52" s="719"/>
      <c r="S52" s="719"/>
      <c r="T52" s="719"/>
      <c r="U52" s="719"/>
      <c r="V52" s="793"/>
      <c r="W52" s="749"/>
      <c r="X52" s="749"/>
      <c r="Y52" s="749"/>
      <c r="Z52" s="749"/>
      <c r="AA52" s="749"/>
      <c r="AB52" s="758"/>
    </row>
    <row r="53" spans="1:28" s="722" customFormat="1" ht="22.5" x14ac:dyDescent="0.25">
      <c r="A53" s="725">
        <v>39</v>
      </c>
      <c r="B53" s="128" t="s">
        <v>3113</v>
      </c>
      <c r="C53" s="24" t="s">
        <v>3114</v>
      </c>
      <c r="D53" s="24" t="s">
        <v>27</v>
      </c>
      <c r="E53" s="221"/>
      <c r="F53" s="221"/>
      <c r="G53" s="221"/>
      <c r="H53" s="221"/>
      <c r="I53" s="718"/>
      <c r="J53" s="718"/>
      <c r="K53" s="718"/>
      <c r="L53" s="719"/>
      <c r="M53" s="723"/>
      <c r="N53" s="720"/>
      <c r="O53" s="721"/>
      <c r="Q53" s="723">
        <f t="shared" si="0"/>
        <v>0</v>
      </c>
      <c r="R53" s="719"/>
      <c r="S53" s="719"/>
      <c r="T53" s="719"/>
      <c r="U53" s="719"/>
      <c r="V53" s="793"/>
      <c r="W53" s="749"/>
      <c r="X53" s="749"/>
      <c r="Y53" s="749"/>
      <c r="Z53" s="749"/>
      <c r="AA53" s="749"/>
      <c r="AB53" s="758"/>
    </row>
    <row r="54" spans="1:28" s="722" customFormat="1" ht="22.5" x14ac:dyDescent="0.25">
      <c r="A54" s="725">
        <v>40</v>
      </c>
      <c r="B54" s="747" t="s">
        <v>3329</v>
      </c>
      <c r="C54" s="726" t="s">
        <v>3330</v>
      </c>
      <c r="D54" s="725" t="s">
        <v>27</v>
      </c>
      <c r="E54" s="221"/>
      <c r="F54" s="221"/>
      <c r="G54" s="221"/>
      <c r="H54" s="221"/>
      <c r="I54" s="718"/>
      <c r="J54" s="718"/>
      <c r="K54" s="718"/>
      <c r="L54" s="719"/>
      <c r="M54" s="723"/>
      <c r="N54" s="720"/>
      <c r="O54" s="721"/>
      <c r="Q54" s="723">
        <f t="shared" si="0"/>
        <v>0</v>
      </c>
      <c r="R54" s="719"/>
      <c r="S54" s="719"/>
      <c r="T54" s="719"/>
      <c r="U54" s="719"/>
      <c r="V54" s="793"/>
      <c r="W54" s="749"/>
      <c r="X54" s="749"/>
      <c r="Y54" s="749"/>
      <c r="Z54" s="749"/>
      <c r="AA54" s="749"/>
      <c r="AB54" s="758"/>
    </row>
    <row r="55" spans="1:28" s="722" customFormat="1" ht="22.5" x14ac:dyDescent="0.25">
      <c r="A55" s="725">
        <v>41</v>
      </c>
      <c r="B55" s="747" t="s">
        <v>3413</v>
      </c>
      <c r="C55" s="726" t="s">
        <v>40</v>
      </c>
      <c r="D55" s="725" t="s">
        <v>27</v>
      </c>
      <c r="E55" s="221"/>
      <c r="F55" s="221"/>
      <c r="G55" s="221"/>
      <c r="H55" s="221"/>
      <c r="I55" s="718"/>
      <c r="J55" s="718"/>
      <c r="K55" s="718"/>
      <c r="L55" s="719"/>
      <c r="M55" s="723"/>
      <c r="N55" s="720"/>
      <c r="O55" s="721"/>
      <c r="Q55" s="723">
        <f t="shared" si="0"/>
        <v>0</v>
      </c>
      <c r="R55" s="719"/>
      <c r="S55" s="719"/>
      <c r="T55" s="719"/>
      <c r="U55" s="719"/>
      <c r="V55" s="793"/>
      <c r="W55" s="749"/>
      <c r="X55" s="749"/>
      <c r="Y55" s="749"/>
      <c r="Z55" s="749"/>
      <c r="AA55" s="749"/>
      <c r="AB55" s="758"/>
    </row>
    <row r="56" spans="1:28" s="722" customFormat="1" ht="22.5" x14ac:dyDescent="0.25">
      <c r="A56" s="725">
        <v>42</v>
      </c>
      <c r="B56" s="128" t="s">
        <v>2963</v>
      </c>
      <c r="C56" s="24" t="s">
        <v>2964</v>
      </c>
      <c r="D56" s="234" t="s">
        <v>27</v>
      </c>
      <c r="E56" s="221"/>
      <c r="F56" s="221"/>
      <c r="G56" s="221"/>
      <c r="H56" s="221"/>
      <c r="I56" s="718"/>
      <c r="J56" s="718"/>
      <c r="K56" s="718"/>
      <c r="L56" s="719"/>
      <c r="M56" s="723"/>
      <c r="N56" s="720"/>
      <c r="O56" s="721"/>
      <c r="Q56" s="723">
        <f t="shared" si="0"/>
        <v>0</v>
      </c>
      <c r="R56" s="719"/>
      <c r="S56" s="719"/>
      <c r="T56" s="719"/>
      <c r="U56" s="719"/>
      <c r="V56" s="793"/>
      <c r="W56" s="749"/>
      <c r="X56" s="749"/>
      <c r="Y56" s="749"/>
      <c r="Z56" s="749"/>
      <c r="AA56" s="749"/>
      <c r="AB56" s="758"/>
    </row>
    <row r="57" spans="1:28" s="722" customFormat="1" ht="22.5" x14ac:dyDescent="0.25">
      <c r="A57" s="725">
        <v>43</v>
      </c>
      <c r="B57" s="128" t="s">
        <v>3097</v>
      </c>
      <c r="C57" s="728" t="s">
        <v>3098</v>
      </c>
      <c r="D57" s="736" t="s">
        <v>27</v>
      </c>
      <c r="E57" s="221"/>
      <c r="F57" s="221"/>
      <c r="G57" s="221"/>
      <c r="H57" s="221"/>
      <c r="I57" s="718"/>
      <c r="J57" s="718"/>
      <c r="K57" s="718"/>
      <c r="L57" s="719"/>
      <c r="M57" s="723"/>
      <c r="N57" s="720"/>
      <c r="O57" s="721"/>
      <c r="Q57" s="723">
        <f t="shared" si="0"/>
        <v>0</v>
      </c>
      <c r="R57" s="719"/>
      <c r="S57" s="719"/>
      <c r="T57" s="719"/>
      <c r="U57" s="719"/>
      <c r="V57" s="793"/>
      <c r="W57" s="749"/>
      <c r="X57" s="749"/>
      <c r="Y57" s="749"/>
      <c r="Z57" s="749"/>
      <c r="AA57" s="749"/>
      <c r="AB57" s="758"/>
    </row>
    <row r="58" spans="1:28" s="722" customFormat="1" ht="22.5" x14ac:dyDescent="0.25">
      <c r="A58" s="725">
        <v>44</v>
      </c>
      <c r="B58" s="128" t="s">
        <v>1505</v>
      </c>
      <c r="C58" s="728" t="s">
        <v>1506</v>
      </c>
      <c r="D58" s="24" t="s">
        <v>27</v>
      </c>
      <c r="E58" s="221"/>
      <c r="F58" s="221"/>
      <c r="G58" s="221"/>
      <c r="H58" s="221"/>
      <c r="I58" s="718"/>
      <c r="J58" s="718"/>
      <c r="K58" s="718"/>
      <c r="L58" s="719"/>
      <c r="M58" s="723"/>
      <c r="N58" s="720"/>
      <c r="O58" s="721"/>
      <c r="Q58" s="723">
        <f t="shared" si="0"/>
        <v>0</v>
      </c>
      <c r="R58" s="719"/>
      <c r="S58" s="719"/>
      <c r="T58" s="719"/>
      <c r="U58" s="719"/>
      <c r="V58" s="793"/>
      <c r="W58" s="749"/>
      <c r="X58" s="749"/>
      <c r="Y58" s="749"/>
      <c r="Z58" s="749"/>
      <c r="AA58" s="749"/>
      <c r="AB58" s="758"/>
    </row>
    <row r="59" spans="1:28" s="722" customFormat="1" ht="22.5" x14ac:dyDescent="0.25">
      <c r="A59" s="725">
        <v>45</v>
      </c>
      <c r="B59" s="128" t="s">
        <v>3421</v>
      </c>
      <c r="C59" s="24" t="s">
        <v>3422</v>
      </c>
      <c r="D59" s="741" t="s">
        <v>27</v>
      </c>
      <c r="E59" s="221"/>
      <c r="F59" s="221"/>
      <c r="G59" s="221"/>
      <c r="H59" s="221"/>
      <c r="I59" s="718"/>
      <c r="J59" s="718"/>
      <c r="K59" s="718"/>
      <c r="L59" s="719"/>
      <c r="M59" s="723"/>
      <c r="N59" s="720"/>
      <c r="O59" s="721"/>
      <c r="Q59" s="723">
        <f t="shared" si="0"/>
        <v>0</v>
      </c>
      <c r="R59" s="719"/>
      <c r="S59" s="719"/>
      <c r="T59" s="719"/>
      <c r="U59" s="719"/>
      <c r="V59" s="793"/>
      <c r="W59" s="749"/>
      <c r="X59" s="749"/>
      <c r="Y59" s="749"/>
      <c r="Z59" s="749"/>
      <c r="AA59" s="749"/>
      <c r="AB59" s="758"/>
    </row>
    <row r="60" spans="1:28" s="722" customFormat="1" ht="22.5" x14ac:dyDescent="0.25">
      <c r="A60" s="725">
        <v>46</v>
      </c>
      <c r="B60" s="128" t="s">
        <v>3232</v>
      </c>
      <c r="C60" s="24" t="s">
        <v>3233</v>
      </c>
      <c r="D60" s="24" t="s">
        <v>27</v>
      </c>
      <c r="E60" s="221"/>
      <c r="F60" s="221"/>
      <c r="G60" s="221"/>
      <c r="H60" s="221"/>
      <c r="I60" s="718"/>
      <c r="J60" s="718"/>
      <c r="K60" s="718"/>
      <c r="L60" s="719"/>
      <c r="M60" s="723"/>
      <c r="N60" s="720"/>
      <c r="O60" s="721"/>
      <c r="Q60" s="723">
        <f t="shared" si="0"/>
        <v>0</v>
      </c>
      <c r="R60" s="719"/>
      <c r="S60" s="719"/>
      <c r="T60" s="719"/>
      <c r="U60" s="719"/>
      <c r="V60" s="793"/>
      <c r="W60" s="749"/>
      <c r="X60" s="749"/>
      <c r="Y60" s="749"/>
      <c r="Z60" s="749"/>
      <c r="AA60" s="749"/>
      <c r="AB60" s="758"/>
    </row>
    <row r="61" spans="1:28" s="722" customFormat="1" ht="22.5" x14ac:dyDescent="0.25">
      <c r="A61" s="725">
        <v>47</v>
      </c>
      <c r="B61" s="128" t="s">
        <v>3223</v>
      </c>
      <c r="C61" s="728" t="s">
        <v>3224</v>
      </c>
      <c r="D61" s="24" t="s">
        <v>27</v>
      </c>
      <c r="E61" s="221"/>
      <c r="F61" s="221"/>
      <c r="G61" s="221"/>
      <c r="H61" s="221"/>
      <c r="I61" s="718"/>
      <c r="J61" s="718"/>
      <c r="K61" s="718"/>
      <c r="L61" s="719"/>
      <c r="M61" s="723"/>
      <c r="N61" s="720"/>
      <c r="O61" s="721"/>
      <c r="Q61" s="723">
        <f t="shared" si="0"/>
        <v>0</v>
      </c>
      <c r="R61" s="719"/>
      <c r="S61" s="719"/>
      <c r="T61" s="719"/>
      <c r="U61" s="719"/>
      <c r="V61" s="793"/>
      <c r="W61" s="749"/>
      <c r="X61" s="749"/>
      <c r="Y61" s="749"/>
      <c r="Z61" s="749"/>
      <c r="AA61" s="749"/>
      <c r="AB61" s="758"/>
    </row>
    <row r="62" spans="1:28" s="722" customFormat="1" ht="22.5" x14ac:dyDescent="0.25">
      <c r="A62" s="725">
        <v>48</v>
      </c>
      <c r="B62" s="128" t="s">
        <v>3134</v>
      </c>
      <c r="C62" s="24" t="s">
        <v>3135</v>
      </c>
      <c r="D62" s="24" t="s">
        <v>27</v>
      </c>
      <c r="E62" s="221"/>
      <c r="F62" s="221"/>
      <c r="G62" s="221"/>
      <c r="H62" s="221"/>
      <c r="I62" s="718"/>
      <c r="J62" s="718"/>
      <c r="K62" s="718"/>
      <c r="L62" s="719"/>
      <c r="M62" s="723"/>
      <c r="N62" s="720"/>
      <c r="O62" s="721"/>
      <c r="Q62" s="723">
        <f t="shared" si="0"/>
        <v>0</v>
      </c>
      <c r="R62" s="719"/>
      <c r="S62" s="719"/>
      <c r="T62" s="719"/>
      <c r="U62" s="719"/>
      <c r="V62" s="793"/>
      <c r="W62" s="749"/>
      <c r="X62" s="749"/>
      <c r="Y62" s="749"/>
      <c r="Z62" s="749"/>
      <c r="AA62" s="749"/>
      <c r="AB62" s="758"/>
    </row>
    <row r="63" spans="1:28" s="79" customFormat="1" ht="22.5" x14ac:dyDescent="0.2">
      <c r="A63" s="725">
        <v>49</v>
      </c>
      <c r="B63" s="703" t="s">
        <v>3360</v>
      </c>
      <c r="C63" s="738" t="s">
        <v>3361</v>
      </c>
      <c r="D63" s="727" t="s">
        <v>27</v>
      </c>
      <c r="M63" s="723"/>
      <c r="Q63" s="723">
        <f t="shared" si="0"/>
        <v>0</v>
      </c>
      <c r="S63" s="182"/>
      <c r="T63" s="182"/>
      <c r="V63" s="792"/>
      <c r="W63" s="744"/>
      <c r="X63" s="744"/>
      <c r="Y63" s="744"/>
      <c r="Z63" s="744"/>
      <c r="AA63" s="744"/>
      <c r="AB63" s="746"/>
    </row>
    <row r="64" spans="1:28" s="79" customFormat="1" ht="22.5" x14ac:dyDescent="0.2">
      <c r="A64" s="725">
        <v>50</v>
      </c>
      <c r="B64" s="747" t="s">
        <v>3342</v>
      </c>
      <c r="C64" s="726" t="s">
        <v>3343</v>
      </c>
      <c r="D64" s="725" t="s">
        <v>27</v>
      </c>
      <c r="M64" s="723"/>
      <c r="Q64" s="723">
        <f t="shared" si="0"/>
        <v>0</v>
      </c>
      <c r="S64" s="182"/>
      <c r="T64" s="182"/>
      <c r="V64" s="792"/>
      <c r="W64" s="744"/>
      <c r="X64" s="744"/>
      <c r="Y64" s="744"/>
      <c r="Z64" s="744"/>
      <c r="AA64" s="744"/>
      <c r="AB64" s="746"/>
    </row>
    <row r="65" spans="1:28" s="79" customFormat="1" ht="22.5" x14ac:dyDescent="0.2">
      <c r="A65" s="725">
        <v>51</v>
      </c>
      <c r="B65" s="128" t="s">
        <v>1052</v>
      </c>
      <c r="C65" s="24" t="s">
        <v>3052</v>
      </c>
      <c r="D65" s="24" t="s">
        <v>27</v>
      </c>
      <c r="M65" s="723"/>
      <c r="Q65" s="723">
        <f t="shared" si="0"/>
        <v>0</v>
      </c>
      <c r="S65" s="182"/>
      <c r="T65" s="182"/>
      <c r="V65" s="792"/>
      <c r="W65" s="744"/>
      <c r="X65" s="744"/>
      <c r="Y65" s="744"/>
      <c r="Z65" s="744"/>
      <c r="AA65" s="744"/>
      <c r="AB65" s="746"/>
    </row>
    <row r="66" spans="1:28" s="79" customFormat="1" ht="22.5" x14ac:dyDescent="0.2">
      <c r="A66" s="725">
        <v>52</v>
      </c>
      <c r="B66" s="128" t="s">
        <v>3242</v>
      </c>
      <c r="C66" s="728" t="s">
        <v>3243</v>
      </c>
      <c r="D66" s="24" t="s">
        <v>27</v>
      </c>
      <c r="M66" s="723"/>
      <c r="Q66" s="723">
        <f t="shared" si="0"/>
        <v>0</v>
      </c>
      <c r="S66" s="182"/>
      <c r="T66" s="182"/>
      <c r="V66" s="792"/>
      <c r="W66" s="744"/>
      <c r="X66" s="744"/>
      <c r="Y66" s="744"/>
      <c r="Z66" s="744"/>
      <c r="AA66" s="744"/>
      <c r="AB66" s="746"/>
    </row>
    <row r="67" spans="1:28" s="79" customFormat="1" ht="22.5" x14ac:dyDescent="0.2">
      <c r="A67" s="725">
        <v>53</v>
      </c>
      <c r="B67" s="747" t="s">
        <v>3335</v>
      </c>
      <c r="C67" s="726" t="s">
        <v>3336</v>
      </c>
      <c r="D67" s="24" t="s">
        <v>27</v>
      </c>
      <c r="M67" s="723"/>
      <c r="Q67" s="723">
        <f t="shared" si="0"/>
        <v>0</v>
      </c>
      <c r="S67" s="182"/>
      <c r="T67" s="182"/>
      <c r="V67" s="792"/>
      <c r="W67" s="744"/>
      <c r="X67" s="744"/>
      <c r="Y67" s="744"/>
      <c r="Z67" s="744"/>
      <c r="AA67" s="744"/>
      <c r="AB67" s="746"/>
    </row>
    <row r="68" spans="1:28" s="79" customFormat="1" ht="22.5" x14ac:dyDescent="0.2">
      <c r="A68" s="725">
        <v>54</v>
      </c>
      <c r="B68" s="141" t="s">
        <v>3064</v>
      </c>
      <c r="C68" s="735" t="s">
        <v>3065</v>
      </c>
      <c r="D68" s="24" t="s">
        <v>27</v>
      </c>
      <c r="M68" s="723"/>
      <c r="Q68" s="723">
        <f t="shared" si="0"/>
        <v>0</v>
      </c>
      <c r="S68" s="182"/>
      <c r="T68" s="182"/>
      <c r="V68" s="792"/>
      <c r="W68" s="744"/>
      <c r="X68" s="744"/>
      <c r="Y68" s="744"/>
      <c r="Z68" s="744"/>
      <c r="AA68" s="744"/>
      <c r="AB68" s="746"/>
    </row>
    <row r="69" spans="1:28" s="79" customFormat="1" ht="22.5" x14ac:dyDescent="0.2">
      <c r="A69" s="725">
        <v>55</v>
      </c>
      <c r="B69" s="703" t="s">
        <v>3365</v>
      </c>
      <c r="C69" s="738" t="s">
        <v>3366</v>
      </c>
      <c r="D69" s="24" t="s">
        <v>27</v>
      </c>
      <c r="M69" s="723"/>
      <c r="Q69" s="723">
        <f t="shared" si="0"/>
        <v>0</v>
      </c>
      <c r="S69" s="182"/>
      <c r="T69" s="182"/>
      <c r="V69" s="792"/>
      <c r="W69" s="744"/>
      <c r="X69" s="744"/>
      <c r="Y69" s="744"/>
      <c r="Z69" s="744"/>
      <c r="AA69" s="744"/>
      <c r="AB69" s="746"/>
    </row>
    <row r="70" spans="1:28" s="79" customFormat="1" ht="22.5" x14ac:dyDescent="0.2">
      <c r="A70" s="725">
        <v>56</v>
      </c>
      <c r="B70" s="128" t="s">
        <v>3254</v>
      </c>
      <c r="C70" s="728" t="s">
        <v>3255</v>
      </c>
      <c r="D70" s="24" t="s">
        <v>27</v>
      </c>
      <c r="M70" s="723"/>
      <c r="Q70" s="723">
        <f t="shared" si="0"/>
        <v>0</v>
      </c>
      <c r="S70" s="182"/>
      <c r="T70" s="182"/>
      <c r="V70" s="792"/>
      <c r="W70" s="744"/>
      <c r="X70" s="744"/>
      <c r="Y70" s="744"/>
      <c r="Z70" s="744"/>
      <c r="AA70" s="744"/>
      <c r="AB70" s="746"/>
    </row>
    <row r="71" spans="1:28" s="79" customFormat="1" ht="22.5" x14ac:dyDescent="0.2">
      <c r="A71" s="725">
        <v>57</v>
      </c>
      <c r="B71" s="128" t="s">
        <v>3124</v>
      </c>
      <c r="C71" s="24" t="s">
        <v>3125</v>
      </c>
      <c r="D71" s="24" t="s">
        <v>27</v>
      </c>
      <c r="M71" s="723"/>
      <c r="Q71" s="723">
        <f t="shared" si="0"/>
        <v>0</v>
      </c>
      <c r="S71" s="182"/>
      <c r="T71" s="182"/>
      <c r="V71" s="792"/>
      <c r="W71" s="744"/>
      <c r="X71" s="744"/>
      <c r="Y71" s="744"/>
      <c r="Z71" s="744"/>
      <c r="AA71" s="744"/>
      <c r="AB71" s="746"/>
    </row>
    <row r="72" spans="1:28" s="79" customFormat="1" ht="22.5" x14ac:dyDescent="0.2">
      <c r="A72" s="725">
        <v>58</v>
      </c>
      <c r="B72" s="128" t="s">
        <v>3408</v>
      </c>
      <c r="C72" s="24" t="s">
        <v>2330</v>
      </c>
      <c r="D72" s="24" t="s">
        <v>27</v>
      </c>
      <c r="M72" s="723"/>
      <c r="Q72" s="723">
        <f t="shared" si="0"/>
        <v>0</v>
      </c>
      <c r="S72" s="182"/>
      <c r="T72" s="182"/>
      <c r="V72" s="792"/>
      <c r="W72" s="744"/>
      <c r="X72" s="744"/>
      <c r="Y72" s="744"/>
      <c r="Z72" s="744"/>
      <c r="AA72" s="744"/>
      <c r="AB72" s="746"/>
    </row>
    <row r="73" spans="1:28" s="79" customFormat="1" ht="22.5" x14ac:dyDescent="0.2">
      <c r="A73" s="725">
        <v>59</v>
      </c>
      <c r="B73" s="128" t="s">
        <v>3245</v>
      </c>
      <c r="C73" s="728" t="s">
        <v>3246</v>
      </c>
      <c r="D73" s="24" t="s">
        <v>27</v>
      </c>
      <c r="M73" s="723"/>
      <c r="Q73" s="723">
        <f t="shared" si="0"/>
        <v>0</v>
      </c>
      <c r="S73" s="182"/>
      <c r="T73" s="182"/>
      <c r="V73" s="792"/>
      <c r="W73" s="744"/>
      <c r="X73" s="744"/>
      <c r="Y73" s="744"/>
      <c r="Z73" s="744"/>
      <c r="AA73" s="744"/>
      <c r="AB73" s="746"/>
    </row>
    <row r="74" spans="1:28" s="79" customFormat="1" ht="22.5" x14ac:dyDescent="0.2">
      <c r="A74" s="725">
        <v>60</v>
      </c>
      <c r="B74" s="128" t="s">
        <v>2987</v>
      </c>
      <c r="C74" s="24" t="s">
        <v>2988</v>
      </c>
      <c r="D74" s="24" t="s">
        <v>27</v>
      </c>
      <c r="M74" s="723"/>
      <c r="Q74" s="723">
        <f t="shared" si="0"/>
        <v>0</v>
      </c>
      <c r="S74" s="182"/>
      <c r="T74" s="182"/>
      <c r="V74" s="792"/>
      <c r="W74" s="744"/>
      <c r="X74" s="744"/>
      <c r="Y74" s="744"/>
      <c r="Z74" s="744"/>
      <c r="AA74" s="744"/>
      <c r="AB74" s="746"/>
    </row>
    <row r="75" spans="1:28" s="79" customFormat="1" ht="67.5" x14ac:dyDescent="0.2">
      <c r="A75" s="725">
        <v>61</v>
      </c>
      <c r="B75" s="128" t="s">
        <v>2569</v>
      </c>
      <c r="C75" s="24" t="s">
        <v>2741</v>
      </c>
      <c r="D75" s="24" t="s">
        <v>27</v>
      </c>
      <c r="M75" s="723"/>
      <c r="Q75" s="723">
        <f t="shared" si="0"/>
        <v>0</v>
      </c>
      <c r="S75" s="182"/>
      <c r="T75" s="182"/>
      <c r="V75" s="792"/>
      <c r="W75" s="744"/>
      <c r="X75" s="744"/>
      <c r="Y75" s="744"/>
      <c r="Z75" s="744"/>
      <c r="AA75" s="744"/>
      <c r="AB75" s="746"/>
    </row>
    <row r="76" spans="1:28" s="79" customFormat="1" ht="22.5" x14ac:dyDescent="0.2">
      <c r="A76" s="725">
        <v>62</v>
      </c>
      <c r="B76" s="128" t="s">
        <v>3234</v>
      </c>
      <c r="C76" s="728" t="s">
        <v>3235</v>
      </c>
      <c r="D76" s="24" t="s">
        <v>27</v>
      </c>
      <c r="M76" s="723"/>
      <c r="Q76" s="723">
        <f t="shared" si="0"/>
        <v>0</v>
      </c>
      <c r="S76" s="182"/>
      <c r="T76" s="182"/>
      <c r="V76" s="792"/>
      <c r="W76" s="744"/>
      <c r="X76" s="744"/>
      <c r="Y76" s="744"/>
      <c r="Z76" s="744"/>
      <c r="AA76" s="744"/>
      <c r="AB76" s="746"/>
    </row>
    <row r="77" spans="1:28" s="79" customFormat="1" ht="22.5" x14ac:dyDescent="0.2">
      <c r="A77" s="725">
        <v>63</v>
      </c>
      <c r="B77" s="128" t="s">
        <v>2005</v>
      </c>
      <c r="C77" s="728" t="s">
        <v>2004</v>
      </c>
      <c r="D77" s="24" t="s">
        <v>27</v>
      </c>
      <c r="M77" s="723"/>
      <c r="Q77" s="723">
        <f t="shared" si="0"/>
        <v>0</v>
      </c>
      <c r="S77" s="182"/>
      <c r="T77" s="182"/>
      <c r="V77" s="792"/>
      <c r="W77" s="744"/>
      <c r="X77" s="744"/>
      <c r="Y77" s="744"/>
      <c r="Z77" s="744"/>
      <c r="AA77" s="744"/>
      <c r="AB77" s="746"/>
    </row>
    <row r="78" spans="1:28" s="79" customFormat="1" ht="22.5" x14ac:dyDescent="0.2">
      <c r="A78" s="725">
        <v>64</v>
      </c>
      <c r="B78" s="128" t="s">
        <v>3206</v>
      </c>
      <c r="C78" s="24" t="s">
        <v>3207</v>
      </c>
      <c r="D78" s="24" t="s">
        <v>27</v>
      </c>
      <c r="M78" s="723"/>
      <c r="Q78" s="723">
        <f t="shared" si="0"/>
        <v>0</v>
      </c>
      <c r="S78" s="182"/>
      <c r="T78" s="182"/>
      <c r="V78" s="792"/>
      <c r="W78" s="744"/>
      <c r="X78" s="744"/>
      <c r="Y78" s="744"/>
      <c r="Z78" s="744"/>
      <c r="AA78" s="744"/>
      <c r="AB78" s="746"/>
    </row>
    <row r="79" spans="1:28" s="79" customFormat="1" ht="22.5" x14ac:dyDescent="0.2">
      <c r="A79" s="725">
        <v>65</v>
      </c>
      <c r="B79" s="703" t="s">
        <v>690</v>
      </c>
      <c r="C79" s="738" t="s">
        <v>3356</v>
      </c>
      <c r="D79" s="24" t="s">
        <v>27</v>
      </c>
      <c r="M79" s="723"/>
      <c r="Q79" s="723">
        <f t="shared" si="0"/>
        <v>0</v>
      </c>
      <c r="S79" s="182"/>
      <c r="T79" s="182"/>
      <c r="V79" s="792"/>
      <c r="W79" s="744"/>
      <c r="X79" s="744"/>
      <c r="Y79" s="744"/>
      <c r="Z79" s="744"/>
      <c r="AA79" s="744"/>
      <c r="AB79" s="746"/>
    </row>
    <row r="80" spans="1:28" s="79" customFormat="1" ht="22.5" x14ac:dyDescent="0.2">
      <c r="A80" s="725">
        <v>66</v>
      </c>
      <c r="B80" s="128" t="s">
        <v>3237</v>
      </c>
      <c r="C80" s="728" t="s">
        <v>3236</v>
      </c>
      <c r="D80" s="24" t="s">
        <v>27</v>
      </c>
      <c r="M80" s="723"/>
      <c r="Q80" s="723">
        <f t="shared" si="0"/>
        <v>0</v>
      </c>
      <c r="S80" s="182"/>
      <c r="T80" s="182"/>
      <c r="V80" s="792"/>
      <c r="W80" s="744"/>
      <c r="X80" s="744"/>
      <c r="Y80" s="744"/>
      <c r="Z80" s="744"/>
      <c r="AA80" s="744"/>
      <c r="AB80" s="746"/>
    </row>
    <row r="81" spans="1:28" s="79" customFormat="1" ht="22.5" x14ac:dyDescent="0.2">
      <c r="A81" s="725">
        <v>67</v>
      </c>
      <c r="B81" s="128" t="s">
        <v>2507</v>
      </c>
      <c r="C81" s="728" t="s">
        <v>3250</v>
      </c>
      <c r="D81" s="24" t="s">
        <v>27</v>
      </c>
      <c r="M81" s="723"/>
      <c r="Q81" s="723">
        <f t="shared" ref="Q81:Q111" si="1">E81+G81+I81+K81+M81+N81</f>
        <v>0</v>
      </c>
      <c r="S81" s="182"/>
      <c r="T81" s="182"/>
      <c r="V81" s="792"/>
      <c r="W81" s="744"/>
      <c r="X81" s="744"/>
      <c r="Y81" s="744"/>
      <c r="Z81" s="744"/>
      <c r="AA81" s="744"/>
      <c r="AB81" s="746"/>
    </row>
    <row r="82" spans="1:28" s="79" customFormat="1" ht="22.5" x14ac:dyDescent="0.2">
      <c r="A82" s="725">
        <v>68</v>
      </c>
      <c r="B82" s="733" t="s">
        <v>3378</v>
      </c>
      <c r="C82" s="589" t="s">
        <v>3379</v>
      </c>
      <c r="D82" s="24" t="s">
        <v>27</v>
      </c>
      <c r="M82" s="723"/>
      <c r="Q82" s="723">
        <f t="shared" si="1"/>
        <v>0</v>
      </c>
      <c r="S82" s="182"/>
      <c r="T82" s="182"/>
      <c r="V82" s="792"/>
      <c r="W82" s="744"/>
      <c r="X82" s="744"/>
      <c r="Y82" s="744"/>
      <c r="Z82" s="744"/>
      <c r="AA82" s="744"/>
      <c r="AB82" s="746"/>
    </row>
    <row r="83" spans="1:28" s="79" customFormat="1" ht="22.5" x14ac:dyDescent="0.2">
      <c r="A83" s="725">
        <v>69</v>
      </c>
      <c r="B83" s="703" t="s">
        <v>3349</v>
      </c>
      <c r="C83" s="738" t="s">
        <v>3350</v>
      </c>
      <c r="D83" s="24" t="s">
        <v>27</v>
      </c>
      <c r="M83" s="723"/>
      <c r="Q83" s="723">
        <f t="shared" si="1"/>
        <v>0</v>
      </c>
      <c r="S83" s="182"/>
      <c r="T83" s="182"/>
      <c r="V83" s="792"/>
      <c r="W83" s="744"/>
      <c r="X83" s="744"/>
      <c r="Y83" s="744"/>
      <c r="Z83" s="744"/>
      <c r="AA83" s="744"/>
      <c r="AB83" s="746"/>
    </row>
    <row r="84" spans="1:28" s="79" customFormat="1" ht="22.5" x14ac:dyDescent="0.2">
      <c r="A84" s="725">
        <v>70</v>
      </c>
      <c r="B84" s="747" t="s">
        <v>3338</v>
      </c>
      <c r="C84" s="726" t="s">
        <v>3339</v>
      </c>
      <c r="D84" s="24" t="s">
        <v>27</v>
      </c>
      <c r="M84" s="723"/>
      <c r="Q84" s="723">
        <f t="shared" si="1"/>
        <v>0</v>
      </c>
      <c r="S84" s="182"/>
      <c r="T84" s="182"/>
      <c r="V84" s="792"/>
      <c r="W84" s="744"/>
      <c r="X84" s="744"/>
      <c r="Y84" s="744"/>
      <c r="Z84" s="744"/>
      <c r="AA84" s="744"/>
      <c r="AB84" s="746"/>
    </row>
    <row r="85" spans="1:28" s="79" customFormat="1" ht="22.5" x14ac:dyDescent="0.2">
      <c r="A85" s="725">
        <v>71</v>
      </c>
      <c r="B85" s="747" t="s">
        <v>3332</v>
      </c>
      <c r="C85" s="726" t="s">
        <v>2988</v>
      </c>
      <c r="D85" s="24" t="s">
        <v>27</v>
      </c>
      <c r="M85" s="723"/>
      <c r="Q85" s="723">
        <f t="shared" si="1"/>
        <v>0</v>
      </c>
      <c r="S85" s="182"/>
      <c r="T85" s="182"/>
      <c r="V85" s="792"/>
      <c r="W85" s="744"/>
      <c r="X85" s="744"/>
      <c r="Y85" s="744"/>
      <c r="Z85" s="744"/>
      <c r="AA85" s="744"/>
      <c r="AB85" s="746"/>
    </row>
    <row r="86" spans="1:28" s="79" customFormat="1" ht="22.5" x14ac:dyDescent="0.2">
      <c r="A86" s="725">
        <v>72</v>
      </c>
      <c r="B86" s="733" t="s">
        <v>3372</v>
      </c>
      <c r="C86" s="589" t="s">
        <v>2249</v>
      </c>
      <c r="D86" s="24" t="s">
        <v>27</v>
      </c>
      <c r="M86" s="723"/>
      <c r="Q86" s="723">
        <f t="shared" si="1"/>
        <v>0</v>
      </c>
      <c r="S86" s="182"/>
      <c r="T86" s="182"/>
      <c r="V86" s="792"/>
      <c r="W86" s="744"/>
      <c r="X86" s="744"/>
      <c r="Y86" s="744"/>
      <c r="Z86" s="744"/>
      <c r="AA86" s="744"/>
      <c r="AB86" s="746"/>
    </row>
    <row r="87" spans="1:28" s="79" customFormat="1" ht="22.5" x14ac:dyDescent="0.2">
      <c r="A87" s="725">
        <v>73</v>
      </c>
      <c r="B87" s="128" t="s">
        <v>3080</v>
      </c>
      <c r="C87" s="24" t="s">
        <v>3079</v>
      </c>
      <c r="D87" s="24" t="s">
        <v>27</v>
      </c>
      <c r="M87" s="723"/>
      <c r="Q87" s="723">
        <f t="shared" si="1"/>
        <v>0</v>
      </c>
      <c r="S87" s="182"/>
      <c r="T87" s="182"/>
      <c r="V87" s="792"/>
      <c r="W87" s="744"/>
      <c r="X87" s="744"/>
      <c r="Y87" s="744"/>
      <c r="Z87" s="744"/>
      <c r="AA87" s="744"/>
      <c r="AB87" s="746"/>
    </row>
    <row r="88" spans="1:28" s="79" customFormat="1" ht="67.5" x14ac:dyDescent="0.2">
      <c r="A88" s="725">
        <v>74</v>
      </c>
      <c r="B88" s="128" t="s">
        <v>2569</v>
      </c>
      <c r="C88" s="728" t="s">
        <v>2741</v>
      </c>
      <c r="D88" s="24" t="s">
        <v>27</v>
      </c>
      <c r="M88" s="723"/>
      <c r="Q88" s="723">
        <f t="shared" si="1"/>
        <v>0</v>
      </c>
      <c r="S88" s="182"/>
      <c r="T88" s="182"/>
      <c r="V88" s="792"/>
      <c r="W88" s="744"/>
      <c r="X88" s="744"/>
      <c r="Y88" s="744"/>
      <c r="Z88" s="744"/>
      <c r="AA88" s="744"/>
      <c r="AB88" s="746"/>
    </row>
    <row r="89" spans="1:28" s="79" customFormat="1" ht="22.5" x14ac:dyDescent="0.2">
      <c r="A89" s="725">
        <v>75</v>
      </c>
      <c r="B89" s="703" t="s">
        <v>2768</v>
      </c>
      <c r="C89" s="738" t="s">
        <v>2769</v>
      </c>
      <c r="D89" s="24" t="s">
        <v>27</v>
      </c>
      <c r="M89" s="723"/>
      <c r="Q89" s="723">
        <f t="shared" si="1"/>
        <v>0</v>
      </c>
      <c r="S89" s="182"/>
      <c r="T89" s="182"/>
      <c r="V89" s="792"/>
      <c r="W89" s="744"/>
      <c r="X89" s="744"/>
      <c r="Y89" s="744"/>
      <c r="Z89" s="744"/>
      <c r="AA89" s="744"/>
      <c r="AB89" s="746"/>
    </row>
    <row r="90" spans="1:28" s="79" customFormat="1" ht="67.5" x14ac:dyDescent="0.2">
      <c r="A90" s="725">
        <v>76</v>
      </c>
      <c r="B90" s="733" t="s">
        <v>2569</v>
      </c>
      <c r="C90" s="589" t="s">
        <v>2741</v>
      </c>
      <c r="D90" s="24" t="s">
        <v>27</v>
      </c>
      <c r="M90" s="723"/>
      <c r="Q90" s="723">
        <f t="shared" si="1"/>
        <v>0</v>
      </c>
      <c r="S90" s="182"/>
      <c r="T90" s="182"/>
      <c r="V90" s="792"/>
      <c r="W90" s="744"/>
      <c r="X90" s="744"/>
      <c r="Y90" s="744"/>
      <c r="Z90" s="744"/>
      <c r="AA90" s="744"/>
      <c r="AB90" s="746"/>
    </row>
    <row r="91" spans="1:28" s="79" customFormat="1" ht="67.5" x14ac:dyDescent="0.2">
      <c r="A91" s="725">
        <v>77</v>
      </c>
      <c r="B91" s="732" t="s">
        <v>2569</v>
      </c>
      <c r="C91" s="726" t="s">
        <v>2741</v>
      </c>
      <c r="D91" s="24" t="s">
        <v>27</v>
      </c>
      <c r="M91" s="723"/>
      <c r="Q91" s="723">
        <f t="shared" si="1"/>
        <v>0</v>
      </c>
      <c r="S91" s="182"/>
      <c r="T91" s="182"/>
      <c r="V91" s="792"/>
      <c r="W91" s="744"/>
      <c r="X91" s="744"/>
      <c r="Y91" s="744"/>
      <c r="Z91" s="744"/>
      <c r="AA91" s="744"/>
      <c r="AB91" s="746"/>
    </row>
    <row r="92" spans="1:28" s="79" customFormat="1" ht="33.75" x14ac:dyDescent="0.2">
      <c r="A92" s="725">
        <v>78</v>
      </c>
      <c r="B92" s="128" t="s">
        <v>2749</v>
      </c>
      <c r="C92" s="24" t="s">
        <v>2750</v>
      </c>
      <c r="D92" s="24" t="s">
        <v>2410</v>
      </c>
      <c r="M92" s="723"/>
      <c r="Q92" s="723">
        <f t="shared" si="1"/>
        <v>0</v>
      </c>
      <c r="S92" s="182"/>
      <c r="T92" s="182"/>
      <c r="V92" s="792"/>
      <c r="W92" s="744"/>
      <c r="X92" s="744"/>
      <c r="Y92" s="744"/>
      <c r="Z92" s="744"/>
      <c r="AA92" s="744"/>
      <c r="AB92" s="746"/>
    </row>
    <row r="93" spans="1:28" s="79" customFormat="1" ht="33.75" x14ac:dyDescent="0.2">
      <c r="A93" s="725">
        <v>79</v>
      </c>
      <c r="B93" s="128" t="s">
        <v>733</v>
      </c>
      <c r="C93" s="728" t="s">
        <v>3020</v>
      </c>
      <c r="D93" s="24" t="s">
        <v>2410</v>
      </c>
      <c r="M93" s="723"/>
      <c r="Q93" s="723">
        <f t="shared" si="1"/>
        <v>0</v>
      </c>
      <c r="S93" s="182"/>
      <c r="T93" s="182"/>
      <c r="V93" s="792"/>
      <c r="W93" s="744"/>
      <c r="X93" s="744"/>
      <c r="Y93" s="744"/>
      <c r="Z93" s="744"/>
      <c r="AA93" s="744"/>
      <c r="AB93" s="746"/>
    </row>
    <row r="94" spans="1:28" s="79" customFormat="1" ht="33.75" x14ac:dyDescent="0.2">
      <c r="A94" s="725">
        <v>80</v>
      </c>
      <c r="B94" s="128" t="s">
        <v>591</v>
      </c>
      <c r="C94" s="728" t="s">
        <v>2206</v>
      </c>
      <c r="D94" s="24" t="s">
        <v>2410</v>
      </c>
      <c r="M94" s="723"/>
      <c r="Q94" s="723">
        <f t="shared" si="1"/>
        <v>0</v>
      </c>
      <c r="S94" s="182"/>
      <c r="T94" s="182"/>
      <c r="V94" s="792"/>
      <c r="W94" s="744"/>
      <c r="X94" s="744"/>
      <c r="Y94" s="744"/>
      <c r="Z94" s="744"/>
      <c r="AA94" s="744"/>
      <c r="AB94" s="746"/>
    </row>
    <row r="95" spans="1:28" s="79" customFormat="1" ht="33.75" x14ac:dyDescent="0.2">
      <c r="A95" s="725">
        <v>81</v>
      </c>
      <c r="B95" s="128" t="s">
        <v>985</v>
      </c>
      <c r="C95" s="726" t="s">
        <v>3143</v>
      </c>
      <c r="D95" s="24" t="s">
        <v>2410</v>
      </c>
      <c r="M95" s="723"/>
      <c r="Q95" s="723">
        <f t="shared" si="1"/>
        <v>0</v>
      </c>
      <c r="S95" s="182"/>
      <c r="T95" s="182"/>
      <c r="V95" s="792"/>
      <c r="W95" s="744"/>
      <c r="X95" s="744"/>
      <c r="Y95" s="744"/>
      <c r="Z95" s="744"/>
      <c r="AA95" s="744"/>
      <c r="AB95" s="746"/>
    </row>
    <row r="96" spans="1:28" s="79" customFormat="1" ht="33.75" x14ac:dyDescent="0.2">
      <c r="A96" s="725">
        <v>82</v>
      </c>
      <c r="B96" s="128" t="s">
        <v>67</v>
      </c>
      <c r="C96" s="24" t="s">
        <v>2985</v>
      </c>
      <c r="D96" s="24" t="s">
        <v>2410</v>
      </c>
      <c r="M96" s="723"/>
      <c r="Q96" s="723">
        <f t="shared" si="1"/>
        <v>0</v>
      </c>
      <c r="S96" s="182"/>
      <c r="T96" s="182"/>
      <c r="V96" s="792"/>
      <c r="W96" s="744"/>
      <c r="X96" s="744"/>
      <c r="Y96" s="744"/>
      <c r="Z96" s="744"/>
      <c r="AA96" s="744"/>
      <c r="AB96" s="746"/>
    </row>
    <row r="97" spans="1:28" s="79" customFormat="1" ht="33.75" x14ac:dyDescent="0.2">
      <c r="A97" s="725">
        <v>83</v>
      </c>
      <c r="B97" s="128" t="s">
        <v>1207</v>
      </c>
      <c r="C97" s="24" t="s">
        <v>2595</v>
      </c>
      <c r="D97" s="24" t="s">
        <v>2410</v>
      </c>
      <c r="M97" s="723"/>
      <c r="Q97" s="723">
        <f t="shared" si="1"/>
        <v>0</v>
      </c>
      <c r="S97" s="182"/>
      <c r="T97" s="182"/>
      <c r="V97" s="792"/>
      <c r="W97" s="744"/>
      <c r="X97" s="744"/>
      <c r="Y97" s="744"/>
      <c r="Z97" s="744"/>
      <c r="AA97" s="744"/>
      <c r="AB97" s="746"/>
    </row>
    <row r="98" spans="1:28" s="79" customFormat="1" ht="33.75" x14ac:dyDescent="0.2">
      <c r="A98" s="725">
        <v>84</v>
      </c>
      <c r="B98" s="128" t="s">
        <v>1415</v>
      </c>
      <c r="C98" s="24" t="s">
        <v>2411</v>
      </c>
      <c r="D98" s="24" t="s">
        <v>2410</v>
      </c>
      <c r="M98" s="723"/>
      <c r="Q98" s="723">
        <f t="shared" si="1"/>
        <v>0</v>
      </c>
      <c r="S98" s="182"/>
      <c r="T98" s="182"/>
      <c r="V98" s="792"/>
      <c r="W98" s="744"/>
      <c r="X98" s="744"/>
      <c r="Y98" s="744"/>
      <c r="Z98" s="744"/>
      <c r="AA98" s="744"/>
      <c r="AB98" s="746"/>
    </row>
    <row r="99" spans="1:28" s="79" customFormat="1" ht="33.75" x14ac:dyDescent="0.2">
      <c r="A99" s="725">
        <v>85</v>
      </c>
      <c r="B99" s="128" t="s">
        <v>345</v>
      </c>
      <c r="C99" s="24" t="s">
        <v>2467</v>
      </c>
      <c r="D99" s="24" t="s">
        <v>2410</v>
      </c>
      <c r="M99" s="723"/>
      <c r="Q99" s="723">
        <f t="shared" si="1"/>
        <v>0</v>
      </c>
      <c r="S99" s="182"/>
      <c r="T99" s="182"/>
      <c r="V99" s="792"/>
      <c r="W99" s="744"/>
      <c r="X99" s="744"/>
      <c r="Y99" s="744"/>
      <c r="Z99" s="744"/>
      <c r="AA99" s="744"/>
      <c r="AB99" s="746"/>
    </row>
    <row r="100" spans="1:28" s="79" customFormat="1" ht="56.25" x14ac:dyDescent="0.2">
      <c r="A100" s="725">
        <v>86</v>
      </c>
      <c r="B100" s="702" t="s">
        <v>2017</v>
      </c>
      <c r="C100" s="24" t="s">
        <v>3369</v>
      </c>
      <c r="D100" s="24" t="s">
        <v>2410</v>
      </c>
      <c r="M100" s="723"/>
      <c r="Q100" s="723">
        <f t="shared" si="1"/>
        <v>0</v>
      </c>
      <c r="S100" s="182"/>
      <c r="T100" s="182"/>
      <c r="V100" s="792"/>
      <c r="W100" s="744"/>
      <c r="X100" s="744"/>
      <c r="Y100" s="744"/>
      <c r="Z100" s="744"/>
      <c r="AA100" s="744"/>
      <c r="AB100" s="761" t="s">
        <v>3456</v>
      </c>
    </row>
    <row r="101" spans="1:28" s="79" customFormat="1" ht="33.75" x14ac:dyDescent="0.2">
      <c r="A101" s="725">
        <v>87</v>
      </c>
      <c r="B101" s="702" t="s">
        <v>3410</v>
      </c>
      <c r="C101" s="24" t="s">
        <v>3411</v>
      </c>
      <c r="D101" s="24" t="s">
        <v>2410</v>
      </c>
      <c r="M101" s="723"/>
      <c r="Q101" s="723">
        <f t="shared" si="1"/>
        <v>0</v>
      </c>
      <c r="S101" s="182"/>
      <c r="T101" s="182"/>
      <c r="V101" s="792"/>
      <c r="W101" s="744"/>
      <c r="X101" s="744"/>
      <c r="Y101" s="744"/>
      <c r="Z101" s="744"/>
      <c r="AA101" s="744"/>
      <c r="AB101" s="746"/>
    </row>
    <row r="102" spans="1:28" s="79" customFormat="1" ht="33.75" x14ac:dyDescent="0.2">
      <c r="A102" s="725">
        <v>88</v>
      </c>
      <c r="B102" s="128" t="s">
        <v>2533</v>
      </c>
      <c r="C102" s="24" t="s">
        <v>2535</v>
      </c>
      <c r="D102" s="24" t="s">
        <v>2410</v>
      </c>
      <c r="M102" s="723"/>
      <c r="Q102" s="723">
        <f t="shared" si="1"/>
        <v>0</v>
      </c>
      <c r="S102" s="182"/>
      <c r="T102" s="182"/>
      <c r="V102" s="792"/>
      <c r="W102" s="744"/>
      <c r="X102" s="744"/>
      <c r="Y102" s="744"/>
      <c r="Z102" s="744"/>
      <c r="AA102" s="744"/>
      <c r="AB102" s="746"/>
    </row>
    <row r="103" spans="1:28" s="79" customFormat="1" ht="33.75" x14ac:dyDescent="0.2">
      <c r="A103" s="725">
        <v>89</v>
      </c>
      <c r="B103" s="128" t="s">
        <v>2617</v>
      </c>
      <c r="C103" s="24" t="s">
        <v>2618</v>
      </c>
      <c r="D103" s="24" t="s">
        <v>2410</v>
      </c>
      <c r="M103" s="723"/>
      <c r="Q103" s="723">
        <f t="shared" si="1"/>
        <v>0</v>
      </c>
      <c r="S103" s="182"/>
      <c r="T103" s="182"/>
      <c r="V103" s="792"/>
      <c r="W103" s="744"/>
      <c r="X103" s="744"/>
      <c r="Y103" s="744"/>
      <c r="Z103" s="744"/>
      <c r="AA103" s="744"/>
      <c r="AB103" s="746"/>
    </row>
    <row r="104" spans="1:28" s="79" customFormat="1" ht="33.75" x14ac:dyDescent="0.2">
      <c r="A104" s="725">
        <v>90</v>
      </c>
      <c r="B104" s="128" t="s">
        <v>931</v>
      </c>
      <c r="C104" s="24" t="s">
        <v>2584</v>
      </c>
      <c r="D104" s="24" t="s">
        <v>2410</v>
      </c>
      <c r="M104" s="723"/>
      <c r="Q104" s="723">
        <f t="shared" si="1"/>
        <v>0</v>
      </c>
      <c r="S104" s="182"/>
      <c r="T104" s="182"/>
      <c r="V104" s="792"/>
      <c r="W104" s="744"/>
      <c r="X104" s="744"/>
      <c r="Y104" s="744"/>
      <c r="Z104" s="744"/>
      <c r="AA104" s="744"/>
      <c r="AB104" s="746"/>
    </row>
    <row r="105" spans="1:28" s="79" customFormat="1" ht="33.75" x14ac:dyDescent="0.2">
      <c r="A105" s="725">
        <v>91</v>
      </c>
      <c r="B105" s="128" t="s">
        <v>3138</v>
      </c>
      <c r="C105" s="24" t="s">
        <v>3139</v>
      </c>
      <c r="D105" s="24" t="s">
        <v>2410</v>
      </c>
      <c r="M105" s="723"/>
      <c r="Q105" s="723">
        <f t="shared" si="1"/>
        <v>0</v>
      </c>
      <c r="S105" s="182"/>
      <c r="T105" s="182"/>
      <c r="V105" s="792"/>
      <c r="W105" s="744"/>
      <c r="X105" s="744"/>
      <c r="Y105" s="744"/>
      <c r="Z105" s="744"/>
      <c r="AA105" s="744"/>
      <c r="AB105" s="746"/>
    </row>
    <row r="106" spans="1:28" s="79" customFormat="1" ht="33.75" x14ac:dyDescent="0.2">
      <c r="A106" s="725">
        <v>92</v>
      </c>
      <c r="B106" s="128" t="s">
        <v>723</v>
      </c>
      <c r="C106" s="24" t="s">
        <v>3089</v>
      </c>
      <c r="D106" s="24" t="s">
        <v>2410</v>
      </c>
      <c r="M106" s="723"/>
      <c r="Q106" s="723">
        <f t="shared" si="1"/>
        <v>0</v>
      </c>
      <c r="S106" s="182"/>
      <c r="T106" s="182"/>
      <c r="V106" s="792"/>
      <c r="W106" s="744"/>
      <c r="X106" s="744"/>
      <c r="Y106" s="744"/>
      <c r="Z106" s="744"/>
      <c r="AA106" s="744"/>
      <c r="AB106" s="746"/>
    </row>
    <row r="107" spans="1:28" s="79" customFormat="1" ht="45" x14ac:dyDescent="0.2">
      <c r="A107" s="725">
        <v>93</v>
      </c>
      <c r="B107" s="733" t="s">
        <v>3417</v>
      </c>
      <c r="C107" s="734" t="s">
        <v>3418</v>
      </c>
      <c r="D107" s="728" t="s">
        <v>2410</v>
      </c>
      <c r="M107" s="723"/>
      <c r="Q107" s="723">
        <f t="shared" si="1"/>
        <v>0</v>
      </c>
      <c r="S107" s="182"/>
      <c r="T107" s="182"/>
      <c r="V107" s="792"/>
      <c r="W107" s="744"/>
      <c r="X107" s="744"/>
      <c r="Y107" s="744"/>
      <c r="Z107" s="744"/>
      <c r="AA107" s="744"/>
      <c r="AB107" s="746"/>
    </row>
    <row r="108" spans="1:28" s="79" customFormat="1" ht="33.75" x14ac:dyDescent="0.2">
      <c r="A108" s="725">
        <v>94</v>
      </c>
      <c r="B108" s="128" t="s">
        <v>3216</v>
      </c>
      <c r="C108" s="24" t="s">
        <v>2404</v>
      </c>
      <c r="D108" s="24" t="s">
        <v>2410</v>
      </c>
      <c r="M108" s="723"/>
      <c r="Q108" s="723">
        <f t="shared" si="1"/>
        <v>0</v>
      </c>
      <c r="S108" s="182"/>
      <c r="T108" s="182"/>
      <c r="V108" s="792"/>
      <c r="W108" s="744"/>
      <c r="X108" s="744"/>
      <c r="Y108" s="744"/>
      <c r="Z108" s="744"/>
      <c r="AA108" s="744"/>
      <c r="AB108" s="746"/>
    </row>
    <row r="109" spans="1:28" s="79" customFormat="1" ht="33.75" x14ac:dyDescent="0.2">
      <c r="A109" s="725">
        <v>95</v>
      </c>
      <c r="B109" s="128" t="s">
        <v>2620</v>
      </c>
      <c r="C109" s="24" t="s">
        <v>2621</v>
      </c>
      <c r="D109" s="24" t="s">
        <v>2410</v>
      </c>
      <c r="M109" s="723"/>
      <c r="Q109" s="723">
        <f t="shared" si="1"/>
        <v>0</v>
      </c>
      <c r="S109" s="182"/>
      <c r="T109" s="182"/>
      <c r="V109" s="792"/>
      <c r="W109" s="744"/>
      <c r="X109" s="744"/>
      <c r="Y109" s="744"/>
      <c r="Z109" s="744"/>
      <c r="AA109" s="744"/>
      <c r="AB109" s="746"/>
    </row>
    <row r="110" spans="1:28" s="79" customFormat="1" ht="33.75" x14ac:dyDescent="0.2">
      <c r="A110" s="725">
        <v>96</v>
      </c>
      <c r="B110" s="128" t="s">
        <v>2695</v>
      </c>
      <c r="C110" s="24" t="s">
        <v>2696</v>
      </c>
      <c r="D110" s="24" t="s">
        <v>2410</v>
      </c>
      <c r="M110" s="723"/>
      <c r="Q110" s="723">
        <f t="shared" si="1"/>
        <v>0</v>
      </c>
      <c r="S110" s="182"/>
      <c r="T110" s="182"/>
      <c r="V110" s="792"/>
      <c r="W110" s="744"/>
      <c r="X110" s="744"/>
      <c r="Y110" s="744"/>
      <c r="Z110" s="744"/>
      <c r="AA110" s="744"/>
      <c r="AB110" s="746"/>
    </row>
    <row r="111" spans="1:28" s="79" customFormat="1" ht="33.75" x14ac:dyDescent="0.2">
      <c r="A111" s="725">
        <v>97</v>
      </c>
      <c r="B111" s="128" t="s">
        <v>3101</v>
      </c>
      <c r="C111" s="24" t="s">
        <v>3102</v>
      </c>
      <c r="D111" s="24" t="s">
        <v>2410</v>
      </c>
      <c r="M111" s="723"/>
      <c r="Q111" s="723">
        <f t="shared" si="1"/>
        <v>0</v>
      </c>
      <c r="S111" s="182"/>
      <c r="T111" s="182"/>
      <c r="V111" s="792"/>
      <c r="W111" s="744"/>
      <c r="X111" s="744"/>
      <c r="Y111" s="744"/>
      <c r="Z111" s="744"/>
      <c r="AA111" s="744"/>
      <c r="AB111" s="746"/>
    </row>
    <row r="112" spans="1:28" x14ac:dyDescent="0.2">
      <c r="A112" s="84"/>
      <c r="B112" s="739"/>
      <c r="C112" s="739"/>
      <c r="D112" s="739"/>
      <c r="E112" s="84"/>
      <c r="F112" s="84"/>
      <c r="G112" s="84"/>
      <c r="H112" s="84"/>
      <c r="I112" s="84"/>
      <c r="J112" s="84"/>
      <c r="K112" s="84"/>
      <c r="L112" s="84"/>
      <c r="M112" s="84"/>
      <c r="N112" s="84"/>
      <c r="O112" s="84"/>
      <c r="P112" s="163" t="s">
        <v>5</v>
      </c>
      <c r="Q112" s="163">
        <f>SUM(Q63:Q111)</f>
        <v>0</v>
      </c>
      <c r="R112" s="163"/>
      <c r="S112" s="59"/>
      <c r="T112" s="59"/>
      <c r="W112" s="751"/>
      <c r="X112" s="750"/>
    </row>
    <row r="113" spans="1:24" x14ac:dyDescent="0.2">
      <c r="C113" s="783">
        <f ca="1">TODAY()</f>
        <v>43377</v>
      </c>
      <c r="D113" s="783"/>
      <c r="E113" s="783"/>
      <c r="F113" s="783"/>
      <c r="G113" s="715"/>
      <c r="H113" s="715"/>
      <c r="I113" s="715"/>
      <c r="J113" s="715"/>
      <c r="K113" s="715"/>
      <c r="L113" s="715"/>
      <c r="M113" s="715"/>
      <c r="N113" s="715"/>
      <c r="O113" s="715"/>
      <c r="W113" s="750"/>
      <c r="X113" s="750"/>
    </row>
    <row r="114" spans="1:24" x14ac:dyDescent="0.2">
      <c r="E114" s="59"/>
      <c r="F114" s="59"/>
      <c r="G114" s="59"/>
      <c r="H114" s="59"/>
      <c r="I114" s="59"/>
      <c r="J114" s="59"/>
      <c r="K114" s="59"/>
      <c r="L114" s="59"/>
      <c r="M114" s="59"/>
      <c r="N114" s="59"/>
      <c r="O114" s="59"/>
      <c r="P114" s="59"/>
      <c r="W114" s="752"/>
      <c r="X114" s="750"/>
    </row>
    <row r="115" spans="1:24" ht="22.5" x14ac:dyDescent="0.2">
      <c r="C115" s="740" t="s">
        <v>8</v>
      </c>
      <c r="D115" s="740"/>
      <c r="E115" s="724"/>
      <c r="F115" s="147"/>
      <c r="G115" s="147"/>
      <c r="H115" s="147"/>
      <c r="I115" s="147"/>
      <c r="J115" s="147"/>
      <c r="K115" s="147"/>
      <c r="L115" s="147"/>
      <c r="M115" s="147"/>
      <c r="N115" s="147"/>
      <c r="O115" s="147"/>
      <c r="W115" s="753"/>
    </row>
    <row r="116" spans="1:24" ht="22.5" x14ac:dyDescent="0.2">
      <c r="C116" s="740" t="s">
        <v>3452</v>
      </c>
      <c r="D116" s="740"/>
      <c r="E116" s="724"/>
      <c r="F116" s="724"/>
      <c r="H116" s="148"/>
      <c r="I116" s="148"/>
      <c r="J116" s="148"/>
      <c r="K116" s="148"/>
      <c r="L116" s="148"/>
      <c r="M116" s="148"/>
      <c r="N116" s="148"/>
      <c r="O116" s="148"/>
      <c r="P116" s="148"/>
      <c r="W116" s="754"/>
      <c r="X116" s="755"/>
    </row>
    <row r="117" spans="1:24" x14ac:dyDescent="0.2">
      <c r="W117" s="745"/>
      <c r="X117" s="756"/>
    </row>
    <row r="118" spans="1:24" x14ac:dyDescent="0.2">
      <c r="C118" s="79"/>
    </row>
    <row r="127" spans="1:24" x14ac:dyDescent="0.2">
      <c r="A127" s="109"/>
      <c r="D127" s="293"/>
      <c r="E127" s="109"/>
      <c r="F127" s="109"/>
      <c r="G127" s="109"/>
      <c r="H127" s="109"/>
      <c r="I127" s="109"/>
      <c r="J127" s="109"/>
      <c r="K127" s="109"/>
      <c r="L127" s="109"/>
      <c r="M127" s="109"/>
      <c r="N127" s="109"/>
      <c r="O127" s="109"/>
      <c r="P127" s="109"/>
      <c r="Q127" s="109"/>
      <c r="R127" s="109"/>
      <c r="S127" s="109"/>
      <c r="T127" s="109"/>
    </row>
    <row r="128" spans="1:24" x14ac:dyDescent="0.2">
      <c r="A128" s="109"/>
      <c r="D128" s="293"/>
      <c r="E128" s="109"/>
      <c r="F128" s="109"/>
      <c r="G128" s="109"/>
      <c r="H128" s="109"/>
      <c r="I128" s="109"/>
      <c r="J128" s="109"/>
      <c r="K128" s="109"/>
      <c r="L128" s="109"/>
      <c r="M128" s="109"/>
      <c r="N128" s="109"/>
      <c r="O128" s="109"/>
      <c r="P128" s="109"/>
      <c r="Q128" s="109"/>
      <c r="R128" s="109"/>
      <c r="S128" s="109"/>
      <c r="T128" s="109"/>
    </row>
    <row r="199" spans="2:2" x14ac:dyDescent="0.2">
      <c r="B199" s="109" t="s">
        <v>25</v>
      </c>
    </row>
  </sheetData>
  <mergeCells count="1">
    <mergeCell ref="C113:F113"/>
  </mergeCells>
  <dataValidations count="2">
    <dataValidation type="list" allowBlank="1" showInputMessage="1" showErrorMessage="1" sqref="D16:D111">
      <formula1>"DOENÇA GRAVE, &gt; 80 ANOS, IDOSO, ATÉ 60 S.M., VERBAS RESCISÓRIAS, QUADRO GERAL, QUADRO GERAL (União)"</formula1>
    </dataValidation>
    <dataValidation type="textLength" allowBlank="1" showInputMessage="1" showErrorMessage="1" sqref="B102:B103 B17:B73">
      <formula1>25</formula1>
      <formula2>25</formula2>
    </dataValidation>
  </dataValidations>
  <pageMargins left="0" right="0" top="0.78740157480314965" bottom="0.78740157480314965" header="0.31496062992125984" footer="0.31496062992125984"/>
  <pageSetup paperSize="9" fitToHeight="0" orientation="landscape" horizontalDpi="4294967294" verticalDpi="4294967294" r:id="rId1"/>
  <headerFooter>
    <oddFooter>Página &amp;P de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11"/>
  <sheetViews>
    <sheetView workbookViewId="0">
      <pane xSplit="1" topLeftCell="AR1" activePane="topRight" state="frozen"/>
      <selection pane="topRight" activeCell="AZ14" sqref="AZ14"/>
    </sheetView>
  </sheetViews>
  <sheetFormatPr defaultColWidth="9.140625" defaultRowHeight="15" x14ac:dyDescent="0.25"/>
  <cols>
    <col min="1" max="1" width="17.5703125" style="112" customWidth="1"/>
    <col min="2" max="2" width="12.7109375" style="112" bestFit="1" customWidth="1"/>
    <col min="3" max="3" width="15.42578125" style="112" bestFit="1" customWidth="1"/>
    <col min="4" max="4" width="14.42578125" style="112" bestFit="1" customWidth="1"/>
    <col min="5" max="6" width="12.7109375" style="112" bestFit="1" customWidth="1"/>
    <col min="7" max="7" width="14.42578125" style="112" bestFit="1" customWidth="1"/>
    <col min="8" max="8" width="12.7109375" style="112" bestFit="1" customWidth="1"/>
    <col min="9" max="9" width="11.7109375" style="112" bestFit="1" customWidth="1"/>
    <col min="10" max="10" width="10.140625" style="112" bestFit="1" customWidth="1"/>
    <col min="11" max="11" width="14.42578125" style="112" bestFit="1" customWidth="1"/>
    <col min="12" max="13" width="12.7109375" style="112" bestFit="1" customWidth="1"/>
    <col min="14" max="14" width="15.42578125" style="112" bestFit="1" customWidth="1"/>
    <col min="15" max="15" width="16.42578125" style="112" customWidth="1"/>
    <col min="16" max="16" width="16.85546875" style="112" customWidth="1"/>
    <col min="17" max="17" width="14.42578125" style="112" bestFit="1" customWidth="1"/>
    <col min="18" max="19" width="12.7109375" style="112" bestFit="1" customWidth="1"/>
    <col min="20" max="20" width="14.42578125" style="112" bestFit="1" customWidth="1"/>
    <col min="21" max="21" width="17.5703125" style="112" customWidth="1"/>
    <col min="22" max="22" width="17.85546875" style="112" customWidth="1"/>
    <col min="23" max="23" width="14.42578125" style="112" bestFit="1" customWidth="1"/>
    <col min="24" max="24" width="13.85546875" style="112" customWidth="1"/>
    <col min="25" max="25" width="12.7109375" style="112" bestFit="1" customWidth="1"/>
    <col min="26" max="26" width="15.42578125" style="112" bestFit="1" customWidth="1"/>
    <col min="27" max="27" width="18.140625" style="112" customWidth="1"/>
    <col min="28" max="28" width="15.42578125" style="112" bestFit="1" customWidth="1"/>
    <col min="29" max="30" width="12.7109375" style="112" bestFit="1" customWidth="1"/>
    <col min="31" max="31" width="16.7109375" style="112" customWidth="1"/>
    <col min="32" max="32" width="16" style="112" customWidth="1"/>
    <col min="33" max="33" width="15.42578125" style="112" bestFit="1" customWidth="1"/>
    <col min="34" max="35" width="12.7109375" style="112" bestFit="1" customWidth="1"/>
    <col min="36" max="36" width="14.42578125" style="112" bestFit="1" customWidth="1"/>
    <col min="37" max="37" width="16.28515625" style="112" customWidth="1"/>
    <col min="38" max="38" width="17.85546875" style="112" customWidth="1"/>
    <col min="39" max="39" width="17.42578125" style="112" customWidth="1"/>
    <col min="40" max="40" width="16" style="112" customWidth="1"/>
    <col min="41" max="41" width="16.7109375" style="112" customWidth="1"/>
    <col min="42" max="42" width="14.42578125" style="112" bestFit="1" customWidth="1"/>
    <col min="43" max="44" width="14.42578125" style="112" customWidth="1"/>
    <col min="45" max="45" width="16.28515625" style="112" customWidth="1"/>
    <col min="46" max="46" width="18.140625" style="112" customWidth="1"/>
    <col min="47" max="47" width="16.140625" style="112" customWidth="1"/>
    <col min="48" max="48" width="16.7109375" style="112" customWidth="1"/>
    <col min="49" max="49" width="16.28515625" style="112" customWidth="1"/>
    <col min="50" max="50" width="16.5703125" style="112" customWidth="1"/>
    <col min="51" max="51" width="16.140625" style="112" customWidth="1"/>
    <col min="52" max="52" width="14.42578125" style="112" customWidth="1"/>
    <col min="53" max="54" width="12.7109375" style="112" bestFit="1" customWidth="1"/>
    <col min="55" max="55" width="7.140625" style="112" bestFit="1" customWidth="1"/>
    <col min="56" max="56" width="9.140625" style="112"/>
    <col min="57" max="57" width="15.42578125" style="112" bestFit="1" customWidth="1"/>
    <col min="58" max="16384" width="9.140625" style="112"/>
  </cols>
  <sheetData>
    <row r="1" spans="1:57" ht="19.5" thickBot="1" x14ac:dyDescent="0.35">
      <c r="B1" s="243">
        <v>2017</v>
      </c>
    </row>
    <row r="2" spans="1:57" ht="15.75" thickBot="1" x14ac:dyDescent="0.3">
      <c r="B2" s="784">
        <v>42948</v>
      </c>
      <c r="C2" s="786"/>
      <c r="D2" s="787"/>
      <c r="E2" s="784">
        <v>42979</v>
      </c>
      <c r="F2" s="785"/>
      <c r="G2" s="786"/>
      <c r="H2" s="786"/>
      <c r="I2" s="786"/>
      <c r="J2" s="786"/>
      <c r="K2" s="787"/>
      <c r="L2" s="784">
        <v>43009</v>
      </c>
      <c r="M2" s="785"/>
      <c r="N2" s="786"/>
      <c r="O2" s="786"/>
      <c r="P2" s="786"/>
      <c r="Q2" s="787"/>
      <c r="R2" s="784">
        <v>43040</v>
      </c>
      <c r="S2" s="785"/>
      <c r="T2" s="786"/>
      <c r="U2" s="786"/>
      <c r="V2" s="786"/>
      <c r="W2" s="787"/>
      <c r="X2" s="784">
        <v>43070</v>
      </c>
      <c r="Y2" s="785"/>
      <c r="Z2" s="786"/>
      <c r="AA2" s="786"/>
      <c r="AB2" s="787"/>
      <c r="AC2" s="784">
        <v>43101</v>
      </c>
      <c r="AD2" s="785"/>
      <c r="AE2" s="786"/>
      <c r="AF2" s="786"/>
      <c r="AG2" s="787"/>
      <c r="AH2" s="784">
        <v>43132</v>
      </c>
      <c r="AI2" s="785"/>
      <c r="AJ2" s="786"/>
      <c r="AK2" s="786"/>
      <c r="AL2" s="786"/>
      <c r="AM2" s="786"/>
      <c r="AN2" s="786"/>
      <c r="AO2" s="786"/>
      <c r="AP2" s="787"/>
      <c r="AQ2" s="784">
        <v>43160</v>
      </c>
      <c r="AR2" s="785"/>
      <c r="AS2" s="786"/>
      <c r="AT2" s="786"/>
      <c r="AU2" s="786"/>
      <c r="AV2" s="786"/>
      <c r="AW2" s="786"/>
      <c r="AX2" s="786"/>
      <c r="AY2" s="786"/>
      <c r="AZ2" s="787"/>
      <c r="BA2" s="784">
        <v>43191</v>
      </c>
      <c r="BB2" s="785"/>
      <c r="BC2" s="786"/>
      <c r="BD2" s="786"/>
      <c r="BE2" s="787"/>
    </row>
    <row r="3" spans="1:57" ht="60" x14ac:dyDescent="0.25">
      <c r="A3" s="460" t="s">
        <v>2665</v>
      </c>
      <c r="B3" s="244" t="s">
        <v>2666</v>
      </c>
      <c r="C3" s="245" t="s">
        <v>2667</v>
      </c>
      <c r="D3" s="246" t="s">
        <v>2668</v>
      </c>
      <c r="E3" s="244" t="s">
        <v>2666</v>
      </c>
      <c r="F3" s="461" t="s">
        <v>2669</v>
      </c>
      <c r="G3" s="245" t="s">
        <v>2667</v>
      </c>
      <c r="H3" s="462" t="s">
        <v>2801</v>
      </c>
      <c r="I3" s="462" t="s">
        <v>2802</v>
      </c>
      <c r="J3" s="462" t="s">
        <v>2803</v>
      </c>
      <c r="K3" s="246" t="s">
        <v>2668</v>
      </c>
      <c r="L3" s="244" t="s">
        <v>2666</v>
      </c>
      <c r="M3" s="461" t="s">
        <v>2669</v>
      </c>
      <c r="N3" s="245" t="s">
        <v>2667</v>
      </c>
      <c r="O3" s="462" t="s">
        <v>2871</v>
      </c>
      <c r="P3" s="462" t="s">
        <v>2872</v>
      </c>
      <c r="Q3" s="246" t="s">
        <v>2668</v>
      </c>
      <c r="R3" s="244" t="s">
        <v>2666</v>
      </c>
      <c r="S3" s="461" t="s">
        <v>2669</v>
      </c>
      <c r="T3" s="245" t="s">
        <v>2667</v>
      </c>
      <c r="U3" s="462" t="s">
        <v>2871</v>
      </c>
      <c r="V3" s="462" t="s">
        <v>2936</v>
      </c>
      <c r="W3" s="246" t="s">
        <v>2668</v>
      </c>
      <c r="X3" s="244" t="s">
        <v>2666</v>
      </c>
      <c r="Y3" s="461" t="s">
        <v>2669</v>
      </c>
      <c r="Z3" s="245" t="s">
        <v>2667</v>
      </c>
      <c r="AA3" s="462" t="s">
        <v>2945</v>
      </c>
      <c r="AB3" s="246" t="s">
        <v>2668</v>
      </c>
      <c r="AC3" s="244" t="s">
        <v>2666</v>
      </c>
      <c r="AD3" s="461" t="s">
        <v>2669</v>
      </c>
      <c r="AE3" s="245" t="s">
        <v>2667</v>
      </c>
      <c r="AF3" s="462" t="s">
        <v>2945</v>
      </c>
      <c r="AG3" s="246" t="s">
        <v>2668</v>
      </c>
      <c r="AH3" s="244" t="s">
        <v>2666</v>
      </c>
      <c r="AI3" s="461" t="s">
        <v>2669</v>
      </c>
      <c r="AJ3" s="245" t="s">
        <v>2667</v>
      </c>
      <c r="AK3" s="462" t="s">
        <v>3190</v>
      </c>
      <c r="AL3" s="462" t="s">
        <v>2945</v>
      </c>
      <c r="AM3" s="532" t="s">
        <v>3191</v>
      </c>
      <c r="AN3" s="532" t="s">
        <v>3192</v>
      </c>
      <c r="AO3" s="532" t="s">
        <v>3193</v>
      </c>
      <c r="AP3" s="246" t="s">
        <v>2668</v>
      </c>
      <c r="AQ3" s="244" t="s">
        <v>2666</v>
      </c>
      <c r="AR3" s="461" t="s">
        <v>2669</v>
      </c>
      <c r="AS3" s="245" t="s">
        <v>2667</v>
      </c>
      <c r="AT3" s="532" t="s">
        <v>3292</v>
      </c>
      <c r="AU3" s="462" t="s">
        <v>3293</v>
      </c>
      <c r="AV3" s="532" t="s">
        <v>3191</v>
      </c>
      <c r="AW3" s="532" t="s">
        <v>3192</v>
      </c>
      <c r="AX3" s="532" t="s">
        <v>3294</v>
      </c>
      <c r="AY3" s="532" t="s">
        <v>3295</v>
      </c>
      <c r="AZ3" s="246" t="s">
        <v>2668</v>
      </c>
      <c r="BA3" s="244" t="s">
        <v>2666</v>
      </c>
      <c r="BB3" s="461" t="s">
        <v>2669</v>
      </c>
      <c r="BC3" s="245" t="s">
        <v>2667</v>
      </c>
      <c r="BD3" s="462"/>
      <c r="BE3" s="246" t="s">
        <v>2668</v>
      </c>
    </row>
    <row r="4" spans="1:57" x14ac:dyDescent="0.25">
      <c r="A4" s="247" t="s">
        <v>1099</v>
      </c>
      <c r="B4" s="248">
        <f>2418132.61+10000000</f>
        <v>12418132.609999999</v>
      </c>
      <c r="C4" s="248">
        <v>10432710.420000002</v>
      </c>
      <c r="D4" s="249">
        <f>B4-C4</f>
        <v>1985422.1899999976</v>
      </c>
      <c r="E4" s="248">
        <f>10000000</f>
        <v>10000000</v>
      </c>
      <c r="F4" s="248">
        <f>E4+D4</f>
        <v>11985422.189999998</v>
      </c>
      <c r="G4" s="248">
        <v>9488340.6500000004</v>
      </c>
      <c r="H4" s="287">
        <v>716531.19999999995</v>
      </c>
      <c r="I4" s="287">
        <v>1253780.6200000001</v>
      </c>
      <c r="J4" s="287">
        <v>526769.72</v>
      </c>
      <c r="K4" s="249">
        <f>F4-G4</f>
        <v>2497081.5399999972</v>
      </c>
      <c r="L4" s="248">
        <f>10000000</f>
        <v>10000000</v>
      </c>
      <c r="M4" s="248">
        <f>L4+K4</f>
        <v>12497081.539999997</v>
      </c>
      <c r="N4" s="248">
        <v>10903282.07</v>
      </c>
      <c r="O4" s="287">
        <v>1339476.1299999999</v>
      </c>
      <c r="P4" s="287">
        <v>254323.339999997</v>
      </c>
      <c r="Q4" s="249">
        <f>M4-N4</f>
        <v>1593799.4699999969</v>
      </c>
      <c r="R4" s="248">
        <f>10000000</f>
        <v>10000000</v>
      </c>
      <c r="S4" s="248">
        <f>R4+Q4</f>
        <v>11593799.469999997</v>
      </c>
      <c r="T4" s="248">
        <v>9123395.4800000023</v>
      </c>
      <c r="U4" s="287">
        <v>1339476.1299999999</v>
      </c>
      <c r="V4" s="287">
        <v>1130927.8599999947</v>
      </c>
      <c r="W4" s="249">
        <f>S4-T4</f>
        <v>2470403.9899999946</v>
      </c>
      <c r="X4" s="248">
        <f>10000000</f>
        <v>10000000</v>
      </c>
      <c r="Y4" s="248">
        <f>X4+W4</f>
        <v>12470403.989999995</v>
      </c>
      <c r="Z4" s="248">
        <v>12402103.669999991</v>
      </c>
      <c r="AA4" s="287">
        <v>68300.320000000007</v>
      </c>
      <c r="AB4" s="249">
        <f>Y4-Z4</f>
        <v>68300.320000004023</v>
      </c>
      <c r="AC4" s="248">
        <v>10348121.630000001</v>
      </c>
      <c r="AD4" s="248">
        <f>AC4+AB4</f>
        <v>10416421.950000005</v>
      </c>
      <c r="AE4" s="248">
        <v>10348121.629999999</v>
      </c>
      <c r="AF4" s="287">
        <f>AD4-AE4</f>
        <v>68300.320000005886</v>
      </c>
      <c r="AG4" s="249">
        <f>AD4-AE4</f>
        <v>68300.320000005886</v>
      </c>
      <c r="AH4" s="248">
        <v>11100986.93</v>
      </c>
      <c r="AI4" s="248">
        <f>AH4+AG4</f>
        <v>11169287.250000006</v>
      </c>
      <c r="AJ4" s="248">
        <v>8783929.3300000001</v>
      </c>
      <c r="AK4" s="287">
        <v>589073.30000000005</v>
      </c>
      <c r="AL4" s="287">
        <v>68300.320000005886</v>
      </c>
      <c r="AM4" s="287">
        <v>166962.26</v>
      </c>
      <c r="AN4" s="287">
        <v>114780.87</v>
      </c>
      <c r="AO4" s="287">
        <v>1446241.1700000062</v>
      </c>
      <c r="AP4" s="249">
        <f>AI4-AJ4</f>
        <v>2385357.9200000055</v>
      </c>
      <c r="AQ4" s="248">
        <v>10755111.789999999</v>
      </c>
      <c r="AR4" s="248">
        <f>AQ4+AP4</f>
        <v>13140469.710000005</v>
      </c>
      <c r="AS4" s="248">
        <v>10369914.890000001</v>
      </c>
      <c r="AT4" s="287">
        <v>16782.07</v>
      </c>
      <c r="AU4" s="287">
        <v>88880.01</v>
      </c>
      <c r="AV4" s="287">
        <v>166962.26</v>
      </c>
      <c r="AW4" s="287">
        <v>114780.87</v>
      </c>
      <c r="AX4" s="287">
        <v>1312253.96</v>
      </c>
      <c r="AY4" s="287">
        <v>1070895.6499999999</v>
      </c>
      <c r="AZ4" s="249">
        <f>AR4-AS4</f>
        <v>2770554.820000004</v>
      </c>
      <c r="BA4" s="248">
        <f>106802.98+10786712.33</f>
        <v>10893515.310000001</v>
      </c>
      <c r="BB4" s="248">
        <f>BA4+AZ4</f>
        <v>13664070.130000005</v>
      </c>
      <c r="BC4" s="248"/>
      <c r="BD4" s="287"/>
      <c r="BE4" s="249">
        <f>BB4-BC4</f>
        <v>13664070.130000005</v>
      </c>
    </row>
    <row r="5" spans="1:57" x14ac:dyDescent="0.25">
      <c r="A5" s="250"/>
      <c r="B5" s="251"/>
      <c r="C5" s="252"/>
      <c r="D5" s="253"/>
      <c r="E5" s="251"/>
      <c r="F5" s="254"/>
      <c r="G5" s="252"/>
      <c r="H5" s="288"/>
      <c r="I5" s="288"/>
      <c r="J5" s="288"/>
      <c r="K5" s="253"/>
      <c r="L5" s="251"/>
      <c r="M5" s="254"/>
      <c r="N5" s="252"/>
      <c r="O5" s="288"/>
      <c r="P5" s="288"/>
      <c r="Q5" s="253"/>
      <c r="R5" s="251"/>
      <c r="S5" s="254"/>
      <c r="T5" s="252"/>
      <c r="U5" s="288"/>
      <c r="V5" s="288"/>
      <c r="W5" s="253"/>
      <c r="X5" s="251"/>
      <c r="Y5" s="254"/>
      <c r="Z5" s="252"/>
      <c r="AA5" s="288"/>
      <c r="AB5" s="253"/>
      <c r="AC5" s="251"/>
      <c r="AD5" s="254"/>
      <c r="AE5" s="252"/>
      <c r="AF5" s="288"/>
      <c r="AG5" s="253"/>
      <c r="AH5" s="251"/>
      <c r="AI5" s="254"/>
      <c r="AJ5" s="252"/>
      <c r="AK5" s="288"/>
      <c r="AL5" s="288"/>
      <c r="AM5" s="288"/>
      <c r="AN5" s="288"/>
      <c r="AO5" s="288"/>
      <c r="AP5" s="253"/>
      <c r="AQ5" s="251"/>
      <c r="AR5" s="254"/>
      <c r="AS5" s="252"/>
      <c r="AT5" s="288"/>
      <c r="AU5" s="288"/>
      <c r="AV5" s="288"/>
      <c r="AW5" s="288"/>
      <c r="AX5" s="288"/>
      <c r="AY5" s="288"/>
      <c r="AZ5" s="253"/>
      <c r="BA5" s="251"/>
      <c r="BB5" s="254"/>
      <c r="BC5" s="252"/>
      <c r="BD5" s="288"/>
      <c r="BE5" s="253"/>
    </row>
    <row r="6" spans="1:57" x14ac:dyDescent="0.25">
      <c r="A6" s="255"/>
      <c r="B6" s="256"/>
      <c r="C6" s="257"/>
      <c r="D6" s="253"/>
      <c r="E6" s="256"/>
      <c r="F6" s="258"/>
      <c r="G6" s="257"/>
      <c r="H6" s="289"/>
      <c r="I6" s="289"/>
      <c r="J6" s="289"/>
      <c r="K6" s="253"/>
      <c r="L6" s="256"/>
      <c r="M6" s="258"/>
      <c r="N6" s="257"/>
      <c r="O6" s="289"/>
      <c r="P6" s="289"/>
      <c r="Q6" s="253"/>
      <c r="R6" s="256"/>
      <c r="S6" s="258"/>
      <c r="T6" s="257"/>
      <c r="U6" s="289"/>
      <c r="V6" s="289"/>
      <c r="W6" s="253"/>
      <c r="X6" s="256"/>
      <c r="Y6" s="258"/>
      <c r="Z6" s="257"/>
      <c r="AA6" s="289"/>
      <c r="AB6" s="253"/>
      <c r="AC6" s="256"/>
      <c r="AD6" s="258"/>
      <c r="AE6" s="257"/>
      <c r="AF6" s="289"/>
      <c r="AG6" s="253"/>
      <c r="AH6" s="256"/>
      <c r="AI6" s="258"/>
      <c r="AJ6" s="257"/>
      <c r="AK6" s="289"/>
      <c r="AL6" s="289"/>
      <c r="AM6" s="289"/>
      <c r="AN6" s="289"/>
      <c r="AO6" s="289"/>
      <c r="AP6" s="253"/>
      <c r="AQ6" s="256"/>
      <c r="AR6" s="258"/>
      <c r="AS6" s="257"/>
      <c r="AT6" s="289"/>
      <c r="AU6" s="289"/>
      <c r="AV6" s="289"/>
      <c r="AW6" s="289"/>
      <c r="AX6" s="289"/>
      <c r="AY6" s="289"/>
      <c r="AZ6" s="253"/>
      <c r="BA6" s="256"/>
      <c r="BB6" s="258"/>
      <c r="BC6" s="257"/>
      <c r="BD6" s="289"/>
      <c r="BE6" s="253"/>
    </row>
    <row r="7" spans="1:57" ht="15.75" thickBot="1" x14ac:dyDescent="0.3">
      <c r="A7" s="259"/>
      <c r="B7" s="260"/>
      <c r="C7" s="261">
        <f>SUM(C4:C6)</f>
        <v>10432710.420000002</v>
      </c>
      <c r="D7" s="262">
        <f>SUM(D4:D6)</f>
        <v>1985422.1899999976</v>
      </c>
      <c r="E7" s="260"/>
      <c r="F7" s="263"/>
      <c r="G7" s="261">
        <f>SUM(G4:G6)</f>
        <v>9488340.6500000004</v>
      </c>
      <c r="H7" s="290"/>
      <c r="I7" s="290"/>
      <c r="J7" s="290"/>
      <c r="K7" s="262">
        <f>SUM(K4:K6)</f>
        <v>2497081.5399999972</v>
      </c>
      <c r="L7" s="260"/>
      <c r="M7" s="263"/>
      <c r="N7" s="261">
        <f>SUM(N4:N6)</f>
        <v>10903282.07</v>
      </c>
      <c r="O7" s="290"/>
      <c r="P7" s="290"/>
      <c r="Q7" s="262">
        <f>SUM(Q4:Q6)</f>
        <v>1593799.4699999969</v>
      </c>
      <c r="R7" s="260"/>
      <c r="S7" s="263"/>
      <c r="T7" s="261">
        <f>SUM(T4:T6)</f>
        <v>9123395.4800000023</v>
      </c>
      <c r="U7" s="290"/>
      <c r="V7" s="290"/>
      <c r="W7" s="262">
        <f>SUM(W4:W6)</f>
        <v>2470403.9899999946</v>
      </c>
      <c r="X7" s="260"/>
      <c r="Y7" s="263"/>
      <c r="Z7" s="261">
        <f>SUM(Z4:Z6)</f>
        <v>12402103.669999991</v>
      </c>
      <c r="AA7" s="290"/>
      <c r="AB7" s="262">
        <f>SUM(AB4:AB6)</f>
        <v>68300.320000004023</v>
      </c>
      <c r="AC7" s="260"/>
      <c r="AD7" s="263"/>
      <c r="AE7" s="261">
        <f>SUM(AE4:AE6)</f>
        <v>10348121.629999999</v>
      </c>
      <c r="AF7" s="290"/>
      <c r="AG7" s="262">
        <f>SUM(AG4:AG6)</f>
        <v>68300.320000005886</v>
      </c>
      <c r="AH7" s="260"/>
      <c r="AI7" s="263"/>
      <c r="AJ7" s="261">
        <f>SUM(AJ4:AJ6)</f>
        <v>8783929.3300000001</v>
      </c>
      <c r="AK7" s="290"/>
      <c r="AL7" s="290"/>
      <c r="AM7" s="290"/>
      <c r="AN7" s="290"/>
      <c r="AO7" s="290"/>
      <c r="AP7" s="262">
        <f>SUM(AP4:AP6)</f>
        <v>2385357.9200000055</v>
      </c>
      <c r="AQ7" s="260"/>
      <c r="AR7" s="263"/>
      <c r="AS7" s="261">
        <f>SUM(AS4:AS6)</f>
        <v>10369914.890000001</v>
      </c>
      <c r="AT7" s="290"/>
      <c r="AU7" s="290"/>
      <c r="AV7" s="290"/>
      <c r="AW7" s="290"/>
      <c r="AX7" s="290"/>
      <c r="AY7" s="290"/>
      <c r="AZ7" s="262">
        <f>SUM(AZ4:AZ6)</f>
        <v>2770554.820000004</v>
      </c>
      <c r="BA7" s="260"/>
      <c r="BB7" s="263"/>
      <c r="BC7" s="261">
        <f>SUM(BC4:BC6)</f>
        <v>0</v>
      </c>
      <c r="BD7" s="290"/>
      <c r="BE7" s="262">
        <f>SUM(BE4:BE6)</f>
        <v>13664070.130000005</v>
      </c>
    </row>
    <row r="8" spans="1:57" ht="15.75" thickTop="1" x14ac:dyDescent="0.25">
      <c r="A8" s="22"/>
      <c r="B8" s="18"/>
      <c r="C8" s="14"/>
      <c r="D8" s="15"/>
      <c r="E8" s="23"/>
      <c r="F8" s="24"/>
    </row>
    <row r="9" spans="1:57" x14ac:dyDescent="0.25">
      <c r="A9" s="25"/>
      <c r="B9" s="18"/>
      <c r="C9" s="14"/>
      <c r="D9" s="63"/>
      <c r="E9" s="18"/>
      <c r="F9" s="24"/>
      <c r="AO9" s="533"/>
      <c r="AR9" s="533"/>
    </row>
    <row r="10" spans="1:57" x14ac:dyDescent="0.25">
      <c r="A10" s="26"/>
      <c r="B10" s="18"/>
      <c r="C10" s="14"/>
      <c r="D10" s="15"/>
      <c r="E10" s="23"/>
      <c r="F10" s="24"/>
    </row>
    <row r="11" spans="1:57" x14ac:dyDescent="0.25">
      <c r="AR11" s="533"/>
    </row>
  </sheetData>
  <mergeCells count="9">
    <mergeCell ref="AQ2:AZ2"/>
    <mergeCell ref="BA2:BE2"/>
    <mergeCell ref="AH2:AP2"/>
    <mergeCell ref="AC2:AG2"/>
    <mergeCell ref="B2:D2"/>
    <mergeCell ref="E2:K2"/>
    <mergeCell ref="L2:Q2"/>
    <mergeCell ref="R2:W2"/>
    <mergeCell ref="X2:AB2"/>
  </mergeCells>
  <pageMargins left="0.511811024" right="0.511811024" top="0.78740157499999996" bottom="0.78740157499999996" header="0.31496062000000002" footer="0.31496062000000002"/>
  <pageSetup paperSize="9" orientation="portrait" horizontalDpi="4294967294" verticalDpi="4294967294"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workbookViewId="0">
      <selection activeCell="D22" sqref="D22"/>
    </sheetView>
  </sheetViews>
  <sheetFormatPr defaultColWidth="9.140625" defaultRowHeight="15" x14ac:dyDescent="0.25"/>
  <cols>
    <col min="1" max="1" width="7.140625" style="73" customWidth="1"/>
    <col min="2" max="2" width="5.7109375" style="73" bestFit="1" customWidth="1"/>
    <col min="3" max="3" width="20.7109375" style="73" bestFit="1" customWidth="1"/>
    <col min="4" max="4" width="38.7109375" style="73" customWidth="1"/>
    <col min="5" max="5" width="12.85546875" style="73" customWidth="1"/>
    <col min="6" max="6" width="16.140625" style="73" customWidth="1"/>
    <col min="7" max="16384" width="9.140625" style="73"/>
  </cols>
  <sheetData>
    <row r="1" spans="1:6" ht="15.75" x14ac:dyDescent="0.25">
      <c r="A1" s="165" t="s">
        <v>0</v>
      </c>
      <c r="B1" s="166"/>
      <c r="C1" s="279"/>
      <c r="D1" s="167"/>
      <c r="E1" s="226"/>
      <c r="F1" s="226"/>
    </row>
    <row r="2" spans="1:6" x14ac:dyDescent="0.25">
      <c r="A2" s="171" t="s">
        <v>6</v>
      </c>
      <c r="B2" s="172"/>
      <c r="C2" s="280"/>
      <c r="D2" s="173"/>
      <c r="E2" s="227"/>
      <c r="F2" s="227"/>
    </row>
    <row r="3" spans="1:6" x14ac:dyDescent="0.25">
      <c r="A3" s="179" t="s">
        <v>145</v>
      </c>
      <c r="B3" s="180"/>
      <c r="C3" s="281"/>
      <c r="D3" s="479"/>
      <c r="E3" s="24"/>
      <c r="F3" s="24"/>
    </row>
    <row r="4" spans="1:6" x14ac:dyDescent="0.25">
      <c r="A4" s="179"/>
      <c r="B4" s="180"/>
      <c r="C4" s="281"/>
      <c r="D4" s="479"/>
      <c r="E4" s="24"/>
      <c r="F4" s="24"/>
    </row>
    <row r="5" spans="1:6" x14ac:dyDescent="0.25">
      <c r="A5" s="183" t="s">
        <v>30</v>
      </c>
      <c r="B5" s="184"/>
      <c r="C5" s="282"/>
      <c r="D5" s="185"/>
      <c r="E5" s="228"/>
      <c r="F5" s="228"/>
    </row>
    <row r="6" spans="1:6" x14ac:dyDescent="0.25">
      <c r="A6" s="188" t="s">
        <v>28</v>
      </c>
      <c r="B6" s="172"/>
      <c r="C6" s="280"/>
      <c r="D6" s="173"/>
      <c r="E6" s="229"/>
      <c r="F6" s="229"/>
    </row>
    <row r="7" spans="1:6" ht="15.75" x14ac:dyDescent="0.25">
      <c r="A7" s="189" t="s">
        <v>29</v>
      </c>
      <c r="B7" s="166"/>
      <c r="C7" s="279"/>
      <c r="D7" s="167"/>
      <c r="E7" s="226"/>
      <c r="F7" s="226"/>
    </row>
    <row r="8" spans="1:6" x14ac:dyDescent="0.25">
      <c r="A8" s="190"/>
      <c r="B8" s="180"/>
      <c r="C8" s="281"/>
      <c r="D8" s="479"/>
      <c r="E8" s="24"/>
      <c r="F8" s="24"/>
    </row>
    <row r="9" spans="1:6" x14ac:dyDescent="0.25">
      <c r="A9" s="762" t="s">
        <v>2810</v>
      </c>
      <c r="B9" s="763"/>
      <c r="C9" s="763"/>
      <c r="D9" s="763"/>
      <c r="E9" s="128"/>
      <c r="F9" s="24"/>
    </row>
    <row r="10" spans="1:6" x14ac:dyDescent="0.25">
      <c r="A10" s="191" t="s">
        <v>2831</v>
      </c>
      <c r="B10" s="180"/>
      <c r="C10" s="281"/>
      <c r="D10" s="479"/>
      <c r="E10" s="24"/>
      <c r="F10" s="24"/>
    </row>
    <row r="11" spans="1:6" x14ac:dyDescent="0.25">
      <c r="A11" s="192"/>
      <c r="B11" s="180"/>
      <c r="C11" s="283"/>
      <c r="D11" s="479"/>
      <c r="E11" s="24"/>
      <c r="F11" s="24"/>
    </row>
    <row r="12" spans="1:6" x14ac:dyDescent="0.25">
      <c r="A12" s="480"/>
      <c r="B12" s="767" t="s">
        <v>1097</v>
      </c>
      <c r="C12" s="768"/>
      <c r="D12" s="769"/>
      <c r="E12" s="788" t="s">
        <v>2580</v>
      </c>
      <c r="F12" s="771"/>
    </row>
    <row r="13" spans="1:6" ht="22.5" x14ac:dyDescent="0.25">
      <c r="A13" s="225" t="s">
        <v>1</v>
      </c>
      <c r="B13" s="110" t="s">
        <v>9</v>
      </c>
      <c r="C13" s="284" t="s">
        <v>3</v>
      </c>
      <c r="D13" s="110" t="s">
        <v>2</v>
      </c>
      <c r="E13" s="225" t="s">
        <v>11</v>
      </c>
      <c r="F13" s="291" t="s">
        <v>2476</v>
      </c>
    </row>
    <row r="14" spans="1:6" x14ac:dyDescent="0.25">
      <c r="A14" s="121">
        <v>1</v>
      </c>
      <c r="B14" s="132" t="s">
        <v>2581</v>
      </c>
      <c r="C14" s="74" t="s">
        <v>2814</v>
      </c>
      <c r="D14" s="145" t="s">
        <v>2815</v>
      </c>
      <c r="E14" s="164">
        <v>42937</v>
      </c>
      <c r="F14" s="145" t="s">
        <v>33</v>
      </c>
    </row>
    <row r="15" spans="1:6" x14ac:dyDescent="0.25">
      <c r="A15" s="121">
        <v>2</v>
      </c>
      <c r="B15" s="100" t="s">
        <v>2581</v>
      </c>
      <c r="C15" s="74" t="s">
        <v>2841</v>
      </c>
      <c r="D15" s="145" t="s">
        <v>2840</v>
      </c>
      <c r="E15" s="164">
        <v>40338</v>
      </c>
      <c r="F15" s="145" t="s">
        <v>905</v>
      </c>
    </row>
    <row r="16" spans="1:6" x14ac:dyDescent="0.25">
      <c r="A16" s="121">
        <v>3</v>
      </c>
      <c r="B16" s="100" t="s">
        <v>2581</v>
      </c>
      <c r="C16" s="74" t="s">
        <v>312</v>
      </c>
      <c r="D16" s="145" t="s">
        <v>2369</v>
      </c>
      <c r="E16" s="164">
        <v>42264</v>
      </c>
      <c r="F16" s="145" t="s">
        <v>905</v>
      </c>
    </row>
    <row r="17" spans="1:6" x14ac:dyDescent="0.25">
      <c r="A17" s="121">
        <v>4</v>
      </c>
      <c r="B17" s="100" t="s">
        <v>2581</v>
      </c>
      <c r="C17" s="74" t="s">
        <v>1360</v>
      </c>
      <c r="D17" s="145" t="s">
        <v>2829</v>
      </c>
      <c r="E17" s="164">
        <v>42558</v>
      </c>
      <c r="F17" s="145" t="s">
        <v>905</v>
      </c>
    </row>
    <row r="18" spans="1:6" x14ac:dyDescent="0.25">
      <c r="A18" s="121">
        <v>5</v>
      </c>
      <c r="B18" s="100" t="s">
        <v>2581</v>
      </c>
      <c r="C18" s="74" t="s">
        <v>2833</v>
      </c>
      <c r="D18" s="145" t="s">
        <v>2832</v>
      </c>
      <c r="E18" s="164">
        <v>42829</v>
      </c>
      <c r="F18" s="145" t="s">
        <v>905</v>
      </c>
    </row>
    <row r="19" spans="1:6" x14ac:dyDescent="0.25">
      <c r="A19" s="121">
        <v>6</v>
      </c>
      <c r="B19" s="100" t="s">
        <v>2581</v>
      </c>
      <c r="C19" s="74" t="s">
        <v>2816</v>
      </c>
      <c r="D19" s="145" t="s">
        <v>2900</v>
      </c>
      <c r="E19" s="164">
        <v>42954</v>
      </c>
      <c r="F19" s="145" t="s">
        <v>905</v>
      </c>
    </row>
    <row r="20" spans="1:6" x14ac:dyDescent="0.25">
      <c r="A20" s="121">
        <v>7</v>
      </c>
      <c r="B20" s="100" t="s">
        <v>2581</v>
      </c>
      <c r="C20" s="74" t="s">
        <v>2835</v>
      </c>
      <c r="D20" s="145" t="s">
        <v>2836</v>
      </c>
      <c r="E20" s="164">
        <v>42955</v>
      </c>
      <c r="F20" s="145" t="s">
        <v>905</v>
      </c>
    </row>
    <row r="21" spans="1:6" x14ac:dyDescent="0.25">
      <c r="A21" s="121">
        <v>8</v>
      </c>
      <c r="B21" s="132" t="s">
        <v>2581</v>
      </c>
      <c r="C21" s="74" t="s">
        <v>2888</v>
      </c>
      <c r="D21" s="116" t="s">
        <v>2889</v>
      </c>
      <c r="E21" s="223">
        <v>42999</v>
      </c>
      <c r="F21" s="116" t="s">
        <v>905</v>
      </c>
    </row>
    <row r="22" spans="1:6" x14ac:dyDescent="0.25">
      <c r="A22" s="121">
        <v>9</v>
      </c>
      <c r="B22" s="100" t="s">
        <v>2581</v>
      </c>
      <c r="C22" s="74" t="s">
        <v>1646</v>
      </c>
      <c r="D22" s="145" t="s">
        <v>1645</v>
      </c>
      <c r="E22" s="164">
        <v>43027</v>
      </c>
      <c r="F22" s="145" t="s">
        <v>905</v>
      </c>
    </row>
    <row r="23" spans="1:6" x14ac:dyDescent="0.25">
      <c r="A23" s="121">
        <v>10</v>
      </c>
      <c r="B23" s="132" t="s">
        <v>2581</v>
      </c>
      <c r="C23" s="74" t="s">
        <v>2886</v>
      </c>
      <c r="D23" s="116" t="s">
        <v>2887</v>
      </c>
      <c r="E23" s="223">
        <v>43066</v>
      </c>
      <c r="F23" s="116" t="s">
        <v>905</v>
      </c>
    </row>
    <row r="24" spans="1:6" x14ac:dyDescent="0.25">
      <c r="A24" s="121">
        <v>11</v>
      </c>
      <c r="B24" s="132" t="s">
        <v>2581</v>
      </c>
      <c r="C24" s="74" t="s">
        <v>2881</v>
      </c>
      <c r="D24" s="116" t="s">
        <v>2882</v>
      </c>
      <c r="E24" s="223">
        <v>43131</v>
      </c>
      <c r="F24" s="116" t="s">
        <v>905</v>
      </c>
    </row>
    <row r="25" spans="1:6" x14ac:dyDescent="0.25">
      <c r="A25" s="121">
        <v>12</v>
      </c>
      <c r="B25" s="132" t="s">
        <v>2581</v>
      </c>
      <c r="C25" s="74" t="s">
        <v>2265</v>
      </c>
      <c r="D25" s="116" t="s">
        <v>2885</v>
      </c>
      <c r="E25" s="223">
        <v>42443</v>
      </c>
      <c r="F25" s="116" t="s">
        <v>27</v>
      </c>
    </row>
    <row r="26" spans="1:6" x14ac:dyDescent="0.25">
      <c r="A26" s="121">
        <v>13</v>
      </c>
      <c r="B26" s="100" t="s">
        <v>2581</v>
      </c>
      <c r="C26" s="74" t="s">
        <v>2826</v>
      </c>
      <c r="D26" s="145" t="s">
        <v>2827</v>
      </c>
      <c r="E26" s="164">
        <v>42508</v>
      </c>
      <c r="F26" s="145" t="s">
        <v>27</v>
      </c>
    </row>
    <row r="27" spans="1:6" x14ac:dyDescent="0.25">
      <c r="A27" s="121">
        <v>14</v>
      </c>
      <c r="B27" s="100" t="s">
        <v>2581</v>
      </c>
      <c r="C27" s="74" t="s">
        <v>2811</v>
      </c>
      <c r="D27" s="145" t="s">
        <v>2812</v>
      </c>
      <c r="E27" s="164">
        <v>42513</v>
      </c>
      <c r="F27" s="145" t="s">
        <v>27</v>
      </c>
    </row>
    <row r="28" spans="1:6" x14ac:dyDescent="0.25">
      <c r="A28" s="121">
        <v>15</v>
      </c>
      <c r="B28" s="132" t="s">
        <v>2581</v>
      </c>
      <c r="C28" s="132" t="s">
        <v>2799</v>
      </c>
      <c r="D28" s="116" t="s">
        <v>2800</v>
      </c>
      <c r="E28" s="223">
        <v>42633</v>
      </c>
      <c r="F28" s="116" t="s">
        <v>27</v>
      </c>
    </row>
    <row r="29" spans="1:6" x14ac:dyDescent="0.25">
      <c r="A29" s="121">
        <v>16</v>
      </c>
      <c r="B29" s="314" t="s">
        <v>2581</v>
      </c>
      <c r="C29" s="312" t="s">
        <v>2879</v>
      </c>
      <c r="D29" s="324" t="s">
        <v>2880</v>
      </c>
      <c r="E29" s="400">
        <v>42636</v>
      </c>
      <c r="F29" s="324" t="s">
        <v>27</v>
      </c>
    </row>
    <row r="30" spans="1:6" x14ac:dyDescent="0.25">
      <c r="A30" s="121">
        <v>17</v>
      </c>
      <c r="B30" s="100" t="s">
        <v>2581</v>
      </c>
      <c r="C30" s="74" t="s">
        <v>1602</v>
      </c>
      <c r="D30" s="145" t="s">
        <v>1454</v>
      </c>
      <c r="E30" s="164">
        <v>42668</v>
      </c>
      <c r="F30" s="145" t="s">
        <v>27</v>
      </c>
    </row>
    <row r="31" spans="1:6" x14ac:dyDescent="0.25">
      <c r="A31" s="121">
        <v>18</v>
      </c>
      <c r="B31" s="132" t="s">
        <v>2581</v>
      </c>
      <c r="C31" s="74" t="s">
        <v>1618</v>
      </c>
      <c r="D31" s="116" t="s">
        <v>1619</v>
      </c>
      <c r="E31" s="223">
        <v>42691</v>
      </c>
      <c r="F31" s="116" t="s">
        <v>27</v>
      </c>
    </row>
    <row r="32" spans="1:6" x14ac:dyDescent="0.25">
      <c r="A32" s="121">
        <v>19</v>
      </c>
      <c r="B32" s="100" t="s">
        <v>2581</v>
      </c>
      <c r="C32" s="74" t="s">
        <v>2736</v>
      </c>
      <c r="D32" s="145" t="s">
        <v>2737</v>
      </c>
      <c r="E32" s="164">
        <v>42815</v>
      </c>
      <c r="F32" s="145" t="s">
        <v>27</v>
      </c>
    </row>
    <row r="33" spans="1:6" x14ac:dyDescent="0.25">
      <c r="A33" s="121">
        <v>20</v>
      </c>
      <c r="B33" s="325" t="s">
        <v>2581</v>
      </c>
      <c r="C33" s="312" t="s">
        <v>2943</v>
      </c>
      <c r="D33" s="361" t="s">
        <v>2942</v>
      </c>
      <c r="E33" s="374">
        <v>42849</v>
      </c>
      <c r="F33" s="361" t="s">
        <v>27</v>
      </c>
    </row>
    <row r="34" spans="1:6" x14ac:dyDescent="0.25">
      <c r="A34" s="121">
        <v>21</v>
      </c>
      <c r="B34" s="325" t="s">
        <v>2581</v>
      </c>
      <c r="C34" s="312" t="s">
        <v>2755</v>
      </c>
      <c r="D34" s="361" t="s">
        <v>2756</v>
      </c>
      <c r="E34" s="374">
        <v>42909</v>
      </c>
      <c r="F34" s="361" t="s">
        <v>27</v>
      </c>
    </row>
    <row r="35" spans="1:6" x14ac:dyDescent="0.25">
      <c r="A35" s="121">
        <v>22</v>
      </c>
      <c r="B35" s="132" t="s">
        <v>2581</v>
      </c>
      <c r="C35" s="74" t="s">
        <v>2877</v>
      </c>
      <c r="D35" s="116" t="s">
        <v>2878</v>
      </c>
      <c r="E35" s="223">
        <v>42923</v>
      </c>
      <c r="F35" s="116" t="s">
        <v>27</v>
      </c>
    </row>
    <row r="36" spans="1:6" x14ac:dyDescent="0.25">
      <c r="A36" s="121">
        <v>23</v>
      </c>
      <c r="B36" s="74" t="s">
        <v>2581</v>
      </c>
      <c r="C36" s="74" t="s">
        <v>2819</v>
      </c>
      <c r="D36" s="145" t="s">
        <v>2820</v>
      </c>
      <c r="E36" s="164">
        <v>42955</v>
      </c>
      <c r="F36" s="145" t="s">
        <v>27</v>
      </c>
    </row>
    <row r="37" spans="1:6" x14ac:dyDescent="0.25">
      <c r="A37" s="121">
        <v>24</v>
      </c>
      <c r="B37" s="100" t="s">
        <v>2581</v>
      </c>
      <c r="C37" s="74" t="s">
        <v>110</v>
      </c>
      <c r="D37" s="145" t="s">
        <v>112</v>
      </c>
      <c r="E37" s="164">
        <v>42962</v>
      </c>
      <c r="F37" s="145" t="s">
        <v>27</v>
      </c>
    </row>
    <row r="38" spans="1:6" x14ac:dyDescent="0.25">
      <c r="A38" s="121">
        <v>25</v>
      </c>
      <c r="B38" s="100" t="s">
        <v>2581</v>
      </c>
      <c r="C38" s="74" t="s">
        <v>2620</v>
      </c>
      <c r="D38" s="145" t="s">
        <v>2621</v>
      </c>
      <c r="E38" s="164">
        <v>42962</v>
      </c>
      <c r="F38" s="145" t="s">
        <v>27</v>
      </c>
    </row>
    <row r="39" spans="1:6" x14ac:dyDescent="0.25">
      <c r="A39" s="121">
        <v>26</v>
      </c>
      <c r="B39" s="132" t="s">
        <v>2581</v>
      </c>
      <c r="C39" s="74" t="s">
        <v>2883</v>
      </c>
      <c r="D39" s="116" t="s">
        <v>2884</v>
      </c>
      <c r="E39" s="223">
        <v>42964</v>
      </c>
      <c r="F39" s="116" t="s">
        <v>27</v>
      </c>
    </row>
    <row r="40" spans="1:6" ht="33.75" x14ac:dyDescent="0.25">
      <c r="A40" s="121">
        <v>27</v>
      </c>
      <c r="B40" s="74" t="s">
        <v>2520</v>
      </c>
      <c r="C40" s="74" t="s">
        <v>1435</v>
      </c>
      <c r="D40" s="145" t="s">
        <v>2521</v>
      </c>
      <c r="E40" s="164">
        <v>42969</v>
      </c>
      <c r="F40" s="145" t="s">
        <v>27</v>
      </c>
    </row>
    <row r="41" spans="1:6" x14ac:dyDescent="0.25">
      <c r="A41" s="121">
        <v>28</v>
      </c>
      <c r="B41" s="100" t="s">
        <v>2519</v>
      </c>
      <c r="C41" s="74" t="s">
        <v>2517</v>
      </c>
      <c r="D41" s="145" t="s">
        <v>2516</v>
      </c>
      <c r="E41" s="164">
        <v>42969</v>
      </c>
      <c r="F41" s="145" t="s">
        <v>27</v>
      </c>
    </row>
    <row r="42" spans="1:6" x14ac:dyDescent="0.25">
      <c r="A42" s="121">
        <v>29</v>
      </c>
      <c r="B42" s="100"/>
      <c r="C42" s="74" t="s">
        <v>2752</v>
      </c>
      <c r="D42" s="145" t="s">
        <v>2751</v>
      </c>
      <c r="E42" s="164">
        <v>42969</v>
      </c>
      <c r="F42" s="145" t="s">
        <v>27</v>
      </c>
    </row>
    <row r="43" spans="1:6" x14ac:dyDescent="0.25">
      <c r="A43" s="121">
        <v>30</v>
      </c>
      <c r="B43" s="100" t="s">
        <v>2581</v>
      </c>
      <c r="C43" s="74" t="s">
        <v>2754</v>
      </c>
      <c r="D43" s="145" t="s">
        <v>2753</v>
      </c>
      <c r="E43" s="164">
        <v>42970</v>
      </c>
      <c r="F43" s="145" t="s">
        <v>27</v>
      </c>
    </row>
    <row r="44" spans="1:6" x14ac:dyDescent="0.25">
      <c r="A44" s="121">
        <v>31</v>
      </c>
      <c r="B44" s="100" t="s">
        <v>2581</v>
      </c>
      <c r="C44" s="74" t="s">
        <v>2658</v>
      </c>
      <c r="D44" s="145" t="s">
        <v>2657</v>
      </c>
      <c r="E44" s="164">
        <v>42977</v>
      </c>
      <c r="F44" s="145" t="s">
        <v>27</v>
      </c>
    </row>
    <row r="45" spans="1:6" x14ac:dyDescent="0.25">
      <c r="A45" s="121">
        <v>32</v>
      </c>
      <c r="B45" s="132" t="s">
        <v>2581</v>
      </c>
      <c r="C45" s="74" t="s">
        <v>2893</v>
      </c>
      <c r="D45" s="116" t="s">
        <v>176</v>
      </c>
      <c r="E45" s="223">
        <v>42978</v>
      </c>
      <c r="F45" s="116" t="s">
        <v>27</v>
      </c>
    </row>
    <row r="46" spans="1:6" x14ac:dyDescent="0.25">
      <c r="A46" s="121">
        <v>33</v>
      </c>
      <c r="B46" s="100" t="s">
        <v>2581</v>
      </c>
      <c r="C46" s="74" t="s">
        <v>2795</v>
      </c>
      <c r="D46" s="145" t="s">
        <v>2796</v>
      </c>
      <c r="E46" s="164">
        <v>42979</v>
      </c>
      <c r="F46" s="145" t="s">
        <v>27</v>
      </c>
    </row>
    <row r="47" spans="1:6" ht="33.75" x14ac:dyDescent="0.25">
      <c r="A47" s="121">
        <v>34</v>
      </c>
      <c r="B47" s="100" t="s">
        <v>2808</v>
      </c>
      <c r="C47" s="74" t="s">
        <v>2569</v>
      </c>
      <c r="D47" s="145" t="s">
        <v>2741</v>
      </c>
      <c r="E47" s="164">
        <v>42983</v>
      </c>
      <c r="F47" s="145" t="s">
        <v>27</v>
      </c>
    </row>
    <row r="48" spans="1:6" x14ac:dyDescent="0.25">
      <c r="A48" s="121">
        <v>35</v>
      </c>
      <c r="B48" s="100"/>
      <c r="C48" s="74" t="s">
        <v>2711</v>
      </c>
      <c r="D48" s="145" t="s">
        <v>2712</v>
      </c>
      <c r="E48" s="164">
        <v>42984</v>
      </c>
      <c r="F48" s="145" t="s">
        <v>27</v>
      </c>
    </row>
    <row r="49" spans="1:6" x14ac:dyDescent="0.25">
      <c r="A49" s="121">
        <v>36</v>
      </c>
      <c r="B49" s="100" t="s">
        <v>2581</v>
      </c>
      <c r="C49" s="74" t="s">
        <v>2768</v>
      </c>
      <c r="D49" s="145" t="s">
        <v>2769</v>
      </c>
      <c r="E49" s="164">
        <v>42984</v>
      </c>
      <c r="F49" s="145" t="s">
        <v>27</v>
      </c>
    </row>
    <row r="50" spans="1:6" x14ac:dyDescent="0.25">
      <c r="A50" s="121">
        <v>37</v>
      </c>
      <c r="B50" s="100" t="s">
        <v>2581</v>
      </c>
      <c r="C50" s="74" t="s">
        <v>581</v>
      </c>
      <c r="D50" s="145" t="s">
        <v>2597</v>
      </c>
      <c r="E50" s="164">
        <v>42993</v>
      </c>
      <c r="F50" s="145" t="s">
        <v>27</v>
      </c>
    </row>
    <row r="51" spans="1:6" x14ac:dyDescent="0.25">
      <c r="A51" s="121">
        <v>38</v>
      </c>
      <c r="B51" s="100" t="s">
        <v>2581</v>
      </c>
      <c r="C51" s="74" t="s">
        <v>2776</v>
      </c>
      <c r="D51" s="145" t="s">
        <v>2777</v>
      </c>
      <c r="E51" s="164">
        <v>42997</v>
      </c>
      <c r="F51" s="145" t="s">
        <v>27</v>
      </c>
    </row>
    <row r="52" spans="1:6" x14ac:dyDescent="0.25">
      <c r="A52" s="121">
        <v>39</v>
      </c>
      <c r="B52" s="100" t="s">
        <v>2581</v>
      </c>
      <c r="C52" s="74" t="s">
        <v>2759</v>
      </c>
      <c r="D52" s="145" t="s">
        <v>2760</v>
      </c>
      <c r="E52" s="164">
        <v>42998</v>
      </c>
      <c r="F52" s="145" t="s">
        <v>27</v>
      </c>
    </row>
    <row r="53" spans="1:6" x14ac:dyDescent="0.25">
      <c r="A53" s="121">
        <v>40</v>
      </c>
      <c r="B53" s="100" t="s">
        <v>2581</v>
      </c>
      <c r="C53" s="74" t="s">
        <v>2823</v>
      </c>
      <c r="D53" s="145" t="s">
        <v>2824</v>
      </c>
      <c r="E53" s="164">
        <v>43011</v>
      </c>
      <c r="F53" s="145" t="s">
        <v>27</v>
      </c>
    </row>
    <row r="54" spans="1:6" ht="22.5" x14ac:dyDescent="0.25">
      <c r="A54" s="121">
        <v>41</v>
      </c>
      <c r="B54" s="100" t="s">
        <v>2581</v>
      </c>
      <c r="C54" s="74" t="s">
        <v>2821</v>
      </c>
      <c r="D54" s="145" t="s">
        <v>2822</v>
      </c>
      <c r="E54" s="164">
        <v>43013</v>
      </c>
      <c r="F54" s="145" t="s">
        <v>27</v>
      </c>
    </row>
    <row r="55" spans="1:6" x14ac:dyDescent="0.25">
      <c r="A55" s="121">
        <v>42</v>
      </c>
      <c r="B55" s="100" t="s">
        <v>2581</v>
      </c>
      <c r="C55" s="74" t="s">
        <v>2113</v>
      </c>
      <c r="D55" s="145" t="s">
        <v>2719</v>
      </c>
      <c r="E55" s="164">
        <v>43018</v>
      </c>
      <c r="F55" s="145" t="s">
        <v>27</v>
      </c>
    </row>
    <row r="56" spans="1:6" x14ac:dyDescent="0.25">
      <c r="A56" s="121">
        <v>43</v>
      </c>
      <c r="B56" s="100" t="s">
        <v>2581</v>
      </c>
      <c r="C56" s="74" t="s">
        <v>2693</v>
      </c>
      <c r="D56" s="145" t="s">
        <v>2694</v>
      </c>
      <c r="E56" s="164">
        <v>43026</v>
      </c>
      <c r="F56" s="145" t="s">
        <v>27</v>
      </c>
    </row>
    <row r="57" spans="1:6" ht="22.5" x14ac:dyDescent="0.25">
      <c r="A57" s="121">
        <v>44</v>
      </c>
      <c r="B57" s="100" t="s">
        <v>2581</v>
      </c>
      <c r="C57" s="74" t="s">
        <v>2695</v>
      </c>
      <c r="D57" s="145" t="s">
        <v>2696</v>
      </c>
      <c r="E57" s="164">
        <v>43028</v>
      </c>
      <c r="F57" s="145" t="s">
        <v>27</v>
      </c>
    </row>
    <row r="58" spans="1:6" x14ac:dyDescent="0.25">
      <c r="A58" s="121">
        <v>45</v>
      </c>
      <c r="B58" s="100" t="s">
        <v>2581</v>
      </c>
      <c r="C58" s="74" t="s">
        <v>2745</v>
      </c>
      <c r="D58" s="272" t="s">
        <v>2746</v>
      </c>
      <c r="E58" s="164">
        <v>43031</v>
      </c>
      <c r="F58" s="145" t="s">
        <v>27</v>
      </c>
    </row>
    <row r="59" spans="1:6" x14ac:dyDescent="0.25">
      <c r="A59" s="121">
        <v>46</v>
      </c>
      <c r="B59" s="100" t="s">
        <v>2581</v>
      </c>
      <c r="C59" s="74" t="s">
        <v>2837</v>
      </c>
      <c r="D59" s="272" t="s">
        <v>2838</v>
      </c>
      <c r="E59" s="164">
        <v>43032</v>
      </c>
      <c r="F59" s="145" t="s">
        <v>27</v>
      </c>
    </row>
    <row r="60" spans="1:6" x14ac:dyDescent="0.25">
      <c r="A60" s="121">
        <v>47</v>
      </c>
      <c r="B60" s="100" t="s">
        <v>2581</v>
      </c>
      <c r="C60" s="74" t="s">
        <v>2770</v>
      </c>
      <c r="D60" s="272" t="s">
        <v>2771</v>
      </c>
      <c r="E60" s="164">
        <v>43039</v>
      </c>
      <c r="F60" s="145" t="s">
        <v>27</v>
      </c>
    </row>
    <row r="61" spans="1:6" x14ac:dyDescent="0.25">
      <c r="A61" s="121">
        <v>48</v>
      </c>
      <c r="B61" s="132" t="s">
        <v>2581</v>
      </c>
      <c r="C61" s="74" t="s">
        <v>2875</v>
      </c>
      <c r="D61" s="144" t="s">
        <v>2876</v>
      </c>
      <c r="E61" s="223">
        <v>43063</v>
      </c>
      <c r="F61" s="116" t="s">
        <v>27</v>
      </c>
    </row>
    <row r="62" spans="1:6" x14ac:dyDescent="0.25">
      <c r="A62" s="121">
        <v>49</v>
      </c>
      <c r="B62" s="100" t="s">
        <v>2581</v>
      </c>
      <c r="C62" s="74" t="s">
        <v>2629</v>
      </c>
      <c r="D62" s="272" t="s">
        <v>2630</v>
      </c>
      <c r="E62" s="164">
        <v>43069</v>
      </c>
      <c r="F62" s="145" t="s">
        <v>27</v>
      </c>
    </row>
    <row r="63" spans="1:6" ht="33.75" x14ac:dyDescent="0.25">
      <c r="A63" s="121">
        <v>50</v>
      </c>
      <c r="B63" s="100" t="s">
        <v>2808</v>
      </c>
      <c r="C63" s="74" t="s">
        <v>2569</v>
      </c>
      <c r="D63" s="145" t="s">
        <v>2741</v>
      </c>
      <c r="E63" s="164">
        <v>43083</v>
      </c>
      <c r="F63" s="145" t="s">
        <v>27</v>
      </c>
    </row>
    <row r="64" spans="1:6" x14ac:dyDescent="0.25">
      <c r="A64" s="121">
        <v>51</v>
      </c>
      <c r="B64" s="325" t="s">
        <v>2581</v>
      </c>
      <c r="C64" s="312" t="s">
        <v>483</v>
      </c>
      <c r="D64" s="326" t="s">
        <v>2834</v>
      </c>
      <c r="E64" s="374">
        <v>43088</v>
      </c>
      <c r="F64" s="361" t="s">
        <v>27</v>
      </c>
    </row>
    <row r="65" spans="1:6" ht="22.5" x14ac:dyDescent="0.25">
      <c r="A65" s="121">
        <v>52</v>
      </c>
      <c r="B65" s="100" t="s">
        <v>2581</v>
      </c>
      <c r="C65" s="74" t="s">
        <v>2749</v>
      </c>
      <c r="D65" s="272" t="s">
        <v>2750</v>
      </c>
      <c r="E65" s="164">
        <v>40752</v>
      </c>
      <c r="F65" s="145" t="s">
        <v>2410</v>
      </c>
    </row>
    <row r="66" spans="1:6" ht="22.5" x14ac:dyDescent="0.25">
      <c r="A66" s="121">
        <v>53</v>
      </c>
      <c r="B66" s="100" t="s">
        <v>2581</v>
      </c>
      <c r="C66" s="74" t="s">
        <v>2596</v>
      </c>
      <c r="D66" s="272" t="s">
        <v>2595</v>
      </c>
      <c r="E66" s="164">
        <v>42556</v>
      </c>
      <c r="F66" s="145" t="s">
        <v>2410</v>
      </c>
    </row>
    <row r="67" spans="1:6" ht="22.5" x14ac:dyDescent="0.25">
      <c r="A67" s="121">
        <v>54</v>
      </c>
      <c r="B67" s="100" t="s">
        <v>2409</v>
      </c>
      <c r="C67" s="74" t="s">
        <v>1415</v>
      </c>
      <c r="D67" s="272" t="s">
        <v>2411</v>
      </c>
      <c r="E67" s="164">
        <v>42633</v>
      </c>
      <c r="F67" s="145" t="s">
        <v>2410</v>
      </c>
    </row>
    <row r="68" spans="1:6" ht="22.5" x14ac:dyDescent="0.25">
      <c r="A68" s="121">
        <v>55</v>
      </c>
      <c r="B68" s="100" t="s">
        <v>2469</v>
      </c>
      <c r="C68" s="74" t="s">
        <v>345</v>
      </c>
      <c r="D68" s="272" t="s">
        <v>2467</v>
      </c>
      <c r="E68" s="164">
        <v>42759</v>
      </c>
      <c r="F68" s="145" t="s">
        <v>2410</v>
      </c>
    </row>
    <row r="69" spans="1:6" ht="22.5" x14ac:dyDescent="0.25">
      <c r="A69" s="121">
        <v>56</v>
      </c>
      <c r="B69" s="100" t="s">
        <v>2581</v>
      </c>
      <c r="C69" s="74" t="s">
        <v>2617</v>
      </c>
      <c r="D69" s="272" t="s">
        <v>2618</v>
      </c>
      <c r="E69" s="164">
        <v>42835</v>
      </c>
      <c r="F69" s="361" t="s">
        <v>2410</v>
      </c>
    </row>
    <row r="70" spans="1:6" ht="22.5" x14ac:dyDescent="0.25">
      <c r="A70" s="121">
        <v>57</v>
      </c>
      <c r="B70" s="471" t="s">
        <v>2531</v>
      </c>
      <c r="C70" s="472" t="s">
        <v>931</v>
      </c>
      <c r="D70" s="326" t="s">
        <v>2584</v>
      </c>
      <c r="E70" s="473">
        <v>42851</v>
      </c>
      <c r="F70" s="474" t="s">
        <v>2410</v>
      </c>
    </row>
    <row r="71" spans="1:6" ht="22.5" x14ac:dyDescent="0.25">
      <c r="A71" s="121">
        <v>58</v>
      </c>
      <c r="B71" s="325" t="s">
        <v>2581</v>
      </c>
      <c r="C71" s="312" t="s">
        <v>2743</v>
      </c>
      <c r="D71" s="326" t="s">
        <v>2744</v>
      </c>
      <c r="E71" s="374">
        <v>42916</v>
      </c>
      <c r="F71" s="361" t="s">
        <v>2410</v>
      </c>
    </row>
    <row r="72" spans="1:6" x14ac:dyDescent="0.25">
      <c r="A72" s="466"/>
      <c r="B72" s="467"/>
      <c r="C72" s="468"/>
      <c r="D72" s="470"/>
      <c r="E72" s="469" t="s">
        <v>5</v>
      </c>
      <c r="F72" s="470"/>
    </row>
    <row r="73" spans="1:6" x14ac:dyDescent="0.25">
      <c r="A73" s="234"/>
      <c r="B73" s="14"/>
      <c r="C73" s="128"/>
      <c r="D73" s="24"/>
      <c r="E73" s="463"/>
      <c r="F73" s="24"/>
    </row>
    <row r="74" spans="1:6" x14ac:dyDescent="0.25">
      <c r="A74" s="200"/>
      <c r="B74" s="90"/>
      <c r="C74" s="286"/>
      <c r="D74" s="220" t="s">
        <v>8</v>
      </c>
      <c r="E74" s="230"/>
      <c r="F74" s="230"/>
    </row>
    <row r="75" spans="1:6" x14ac:dyDescent="0.25">
      <c r="A75" s="200"/>
      <c r="B75" s="90"/>
      <c r="C75" s="286"/>
      <c r="D75" s="220" t="s">
        <v>144</v>
      </c>
      <c r="E75" s="230"/>
      <c r="F75" s="230"/>
    </row>
    <row r="76" spans="1:6" x14ac:dyDescent="0.25">
      <c r="A76" s="200"/>
      <c r="B76" s="90"/>
      <c r="C76" s="286"/>
      <c r="D76" s="220" t="s">
        <v>145</v>
      </c>
      <c r="E76" s="230"/>
      <c r="F76" s="230"/>
    </row>
  </sheetData>
  <mergeCells count="3">
    <mergeCell ref="A9:D9"/>
    <mergeCell ref="B12:D12"/>
    <mergeCell ref="E12:F12"/>
  </mergeCells>
  <dataValidations count="3">
    <dataValidation type="date" allowBlank="1" showInputMessage="1" showErrorMessage="1" sqref="E72:E76 E1:E28 E30:E69">
      <formula1>33239</formula1>
      <formula2>43465</formula2>
    </dataValidation>
    <dataValidation type="list" allowBlank="1" showInputMessage="1" showErrorMessage="1" sqref="F72:F76 F1:F28 F30:F68">
      <formula1>"DOENÇA GRAVE, &gt; 80 ANOS, IDOSO, ATÉ 60 S.M., VERBAS RESCISÓRIAS, QUADRO GERAL, QUADRO GERAL (União)"</formula1>
    </dataValidation>
    <dataValidation type="textLength" allowBlank="1" showInputMessage="1" showErrorMessage="1" sqref="C72:C76 C1:C28 C30:C69">
      <formula1>25</formula1>
      <formula2>25</formula2>
    </dataValidation>
  </dataValidations>
  <pageMargins left="0.511811024" right="0.511811024" top="0.78740157499999996" bottom="0.78740157499999996" header="0.31496062000000002" footer="0.31496062000000002"/>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3"/>
  <sheetViews>
    <sheetView topLeftCell="BF1" workbookViewId="0">
      <selection activeCell="BU1" sqref="BU1"/>
    </sheetView>
  </sheetViews>
  <sheetFormatPr defaultRowHeight="15" x14ac:dyDescent="0.25"/>
  <cols>
    <col min="1" max="1" width="11.28515625" bestFit="1" customWidth="1"/>
    <col min="2" max="2" width="24.28515625" bestFit="1" customWidth="1"/>
    <col min="3" max="3" width="11.28515625" bestFit="1" customWidth="1"/>
    <col min="4" max="4" width="6.85546875" customWidth="1"/>
    <col min="5" max="5" width="5" customWidth="1"/>
    <col min="6" max="6" width="11.28515625" bestFit="1" customWidth="1"/>
    <col min="7" max="7" width="13.7109375" customWidth="1"/>
    <col min="8" max="8" width="11.28515625" bestFit="1" customWidth="1"/>
    <col min="9" max="9" width="13.28515625" customWidth="1"/>
    <col min="10" max="10" width="11.28515625" customWidth="1"/>
    <col min="11" max="11" width="12" customWidth="1"/>
    <col min="12" max="12" width="11.28515625" bestFit="1" customWidth="1"/>
    <col min="13" max="13" width="15.28515625" customWidth="1"/>
    <col min="14" max="14" width="11.28515625" bestFit="1" customWidth="1"/>
    <col min="15" max="15" width="24.28515625" bestFit="1" customWidth="1"/>
    <col min="16" max="16" width="11.28515625" bestFit="1" customWidth="1"/>
    <col min="17" max="17" width="24.28515625" bestFit="1" customWidth="1"/>
    <col min="18" max="18" width="11.28515625" bestFit="1" customWidth="1"/>
    <col min="19" max="19" width="25.28515625" customWidth="1"/>
    <col min="20" max="20" width="11.28515625" bestFit="1" customWidth="1"/>
    <col min="21" max="21" width="25.28515625" customWidth="1"/>
    <col min="22" max="22" width="11.28515625" bestFit="1" customWidth="1"/>
    <col min="23" max="23" width="24.85546875" bestFit="1" customWidth="1"/>
    <col min="24" max="24" width="11" customWidth="1"/>
    <col min="25" max="25" width="11.85546875" style="71" customWidth="1"/>
    <col min="26" max="26" width="24" customWidth="1"/>
    <col min="28" max="28" width="11" style="71" customWidth="1"/>
    <col min="29" max="29" width="24.28515625" bestFit="1" customWidth="1"/>
    <col min="30" max="30" width="14.28515625" customWidth="1"/>
    <col min="31" max="31" width="24.28515625" bestFit="1" customWidth="1"/>
    <col min="34" max="34" width="27.28515625" customWidth="1"/>
    <col min="36" max="36" width="11.7109375" customWidth="1"/>
    <col min="37" max="37" width="25.140625" customWidth="1"/>
    <col min="39" max="39" width="11" customWidth="1"/>
    <col min="40" max="40" width="23.85546875" customWidth="1"/>
    <col min="42" max="42" width="10.7109375" customWidth="1"/>
    <col min="43" max="43" width="25.140625" customWidth="1"/>
    <col min="45" max="45" width="6.28515625" customWidth="1"/>
    <col min="46" max="46" width="25.7109375" customWidth="1"/>
    <col min="47" max="47" width="8.28515625" customWidth="1"/>
    <col min="48" max="48" width="24.28515625" bestFit="1" customWidth="1"/>
    <col min="50" max="50" width="12" customWidth="1"/>
    <col min="51" max="51" width="24.28515625" customWidth="1"/>
    <col min="52" max="52" width="13.140625" customWidth="1"/>
    <col min="53" max="53" width="24.28515625" bestFit="1" customWidth="1"/>
    <col min="54" max="54" width="13.7109375" customWidth="1"/>
    <col min="55" max="55" width="23.7109375" customWidth="1"/>
    <col min="56" max="56" width="11.140625" customWidth="1"/>
    <col min="57" max="57" width="27" customWidth="1"/>
    <col min="58" max="58" width="11.28515625" customWidth="1"/>
    <col min="59" max="59" width="23.85546875" customWidth="1"/>
    <col min="60" max="60" width="11.140625" customWidth="1"/>
    <col min="61" max="61" width="24.28515625" customWidth="1"/>
    <col min="66" max="66" width="15.28515625" customWidth="1"/>
    <col min="71" max="71" width="26.140625" customWidth="1"/>
  </cols>
  <sheetData>
    <row r="1" spans="1:71" ht="27.75" customHeight="1" x14ac:dyDescent="0.25">
      <c r="A1" s="70" t="s">
        <v>68</v>
      </c>
      <c r="B1" s="70" t="s">
        <v>69</v>
      </c>
      <c r="C1" s="70" t="s">
        <v>68</v>
      </c>
      <c r="D1" s="70" t="s">
        <v>69</v>
      </c>
      <c r="F1" s="89" t="s">
        <v>272</v>
      </c>
      <c r="G1" s="70" t="s">
        <v>69</v>
      </c>
      <c r="H1" s="70" t="s">
        <v>68</v>
      </c>
      <c r="I1" s="70" t="s">
        <v>69</v>
      </c>
      <c r="J1" s="70" t="s">
        <v>68</v>
      </c>
      <c r="K1" s="70" t="s">
        <v>69</v>
      </c>
      <c r="L1" s="70" t="s">
        <v>68</v>
      </c>
      <c r="M1" s="70" t="s">
        <v>69</v>
      </c>
      <c r="N1" s="70" t="s">
        <v>68</v>
      </c>
      <c r="O1" s="70" t="s">
        <v>69</v>
      </c>
      <c r="P1" s="70" t="s">
        <v>68</v>
      </c>
      <c r="Q1" s="70" t="s">
        <v>69</v>
      </c>
      <c r="R1" s="70" t="s">
        <v>68</v>
      </c>
      <c r="S1" s="70" t="s">
        <v>69</v>
      </c>
      <c r="T1" s="70" t="s">
        <v>68</v>
      </c>
      <c r="U1" s="70" t="s">
        <v>69</v>
      </c>
      <c r="V1" s="113" t="s">
        <v>68</v>
      </c>
      <c r="W1" s="113" t="s">
        <v>69</v>
      </c>
      <c r="X1" s="113"/>
      <c r="Y1" s="127" t="s">
        <v>68</v>
      </c>
      <c r="Z1" s="113" t="s">
        <v>69</v>
      </c>
      <c r="AB1" s="127" t="s">
        <v>68</v>
      </c>
      <c r="AC1" s="72" t="s">
        <v>69</v>
      </c>
      <c r="AD1" s="127" t="s">
        <v>68</v>
      </c>
      <c r="AE1" s="72" t="s">
        <v>69</v>
      </c>
      <c r="AJ1" s="127" t="s">
        <v>68</v>
      </c>
      <c r="AK1" s="72" t="s">
        <v>69</v>
      </c>
      <c r="AM1" s="72" t="s">
        <v>68</v>
      </c>
      <c r="AN1" s="72" t="s">
        <v>69</v>
      </c>
      <c r="AP1" s="72" t="s">
        <v>68</v>
      </c>
      <c r="AQ1" s="72" t="s">
        <v>69</v>
      </c>
      <c r="AS1" s="134" t="s">
        <v>1685</v>
      </c>
      <c r="AT1" s="72" t="s">
        <v>69</v>
      </c>
      <c r="AU1" s="134" t="s">
        <v>1685</v>
      </c>
      <c r="AV1" s="72" t="s">
        <v>69</v>
      </c>
      <c r="AX1" s="134" t="s">
        <v>1685</v>
      </c>
      <c r="AY1" s="72" t="s">
        <v>69</v>
      </c>
      <c r="AZ1" s="134" t="s">
        <v>1685</v>
      </c>
      <c r="BA1" s="72" t="s">
        <v>69</v>
      </c>
      <c r="BB1" s="158" t="s">
        <v>1685</v>
      </c>
      <c r="BC1" s="159" t="s">
        <v>69</v>
      </c>
      <c r="BD1" s="158" t="s">
        <v>1685</v>
      </c>
      <c r="BE1" s="159" t="s">
        <v>69</v>
      </c>
      <c r="BF1" s="158" t="s">
        <v>1685</v>
      </c>
      <c r="BG1" s="159" t="s">
        <v>69</v>
      </c>
      <c r="BH1" s="158" t="s">
        <v>1685</v>
      </c>
      <c r="BI1" s="159" t="s">
        <v>69</v>
      </c>
      <c r="BN1" s="158" t="s">
        <v>1685</v>
      </c>
      <c r="BO1" s="72" t="s">
        <v>69</v>
      </c>
      <c r="BR1" s="134" t="s">
        <v>1685</v>
      </c>
      <c r="BS1" s="72" t="s">
        <v>69</v>
      </c>
    </row>
    <row r="2" spans="1:71" x14ac:dyDescent="0.25">
      <c r="A2" s="71">
        <v>1</v>
      </c>
      <c r="B2" s="71" t="s">
        <v>70</v>
      </c>
      <c r="C2" s="71">
        <v>31</v>
      </c>
      <c r="D2" t="s">
        <v>158</v>
      </c>
      <c r="F2" s="71">
        <v>1</v>
      </c>
      <c r="G2" s="71" t="s">
        <v>233</v>
      </c>
      <c r="H2" s="71">
        <v>31</v>
      </c>
      <c r="I2" t="s">
        <v>327</v>
      </c>
      <c r="J2" s="91">
        <v>61</v>
      </c>
      <c r="K2" t="s">
        <v>418</v>
      </c>
      <c r="L2" s="71">
        <v>91</v>
      </c>
      <c r="M2" t="s">
        <v>158</v>
      </c>
      <c r="N2">
        <v>121</v>
      </c>
      <c r="O2" t="s">
        <v>581</v>
      </c>
      <c r="P2">
        <v>151</v>
      </c>
      <c r="Q2" t="s">
        <v>679</v>
      </c>
      <c r="R2">
        <v>181</v>
      </c>
      <c r="S2" t="s">
        <v>765</v>
      </c>
      <c r="T2">
        <v>211</v>
      </c>
      <c r="U2" t="s">
        <v>854</v>
      </c>
      <c r="V2" s="114">
        <v>241</v>
      </c>
      <c r="W2" s="114" t="s">
        <v>958</v>
      </c>
      <c r="X2" s="114"/>
      <c r="Y2" s="71">
        <v>271</v>
      </c>
      <c r="Z2" t="s">
        <v>1044</v>
      </c>
      <c r="AB2" s="71">
        <v>301</v>
      </c>
      <c r="AC2" t="s">
        <v>1139</v>
      </c>
      <c r="AD2">
        <v>331</v>
      </c>
      <c r="AE2" t="s">
        <v>1241</v>
      </c>
      <c r="AG2">
        <v>361</v>
      </c>
      <c r="AH2" t="s">
        <v>1329</v>
      </c>
      <c r="AJ2">
        <v>390</v>
      </c>
      <c r="AK2" t="s">
        <v>1429</v>
      </c>
      <c r="AM2">
        <v>420</v>
      </c>
      <c r="AN2" t="s">
        <v>1514</v>
      </c>
      <c r="AP2">
        <v>450</v>
      </c>
      <c r="AQ2" s="112" t="s">
        <v>1594</v>
      </c>
      <c r="AS2">
        <v>1</v>
      </c>
      <c r="AT2" s="112" t="s">
        <v>1673</v>
      </c>
      <c r="AU2">
        <v>31</v>
      </c>
      <c r="AV2" t="s">
        <v>1764</v>
      </c>
      <c r="AX2">
        <v>61</v>
      </c>
      <c r="AY2" t="s">
        <v>1855</v>
      </c>
      <c r="AZ2">
        <v>91</v>
      </c>
      <c r="BA2" t="s">
        <v>1944</v>
      </c>
      <c r="BB2" s="160">
        <v>121</v>
      </c>
      <c r="BC2" s="160" t="s">
        <v>940</v>
      </c>
      <c r="BD2" s="160">
        <v>151</v>
      </c>
      <c r="BE2" s="160" t="s">
        <v>2103</v>
      </c>
      <c r="BF2" s="160">
        <v>181</v>
      </c>
      <c r="BG2" s="160" t="s">
        <v>1435</v>
      </c>
      <c r="BH2">
        <v>211</v>
      </c>
      <c r="BI2" t="s">
        <v>2274</v>
      </c>
      <c r="BJ2">
        <v>241</v>
      </c>
      <c r="BK2" s="73" t="s">
        <v>2373</v>
      </c>
      <c r="BN2" s="73">
        <v>271</v>
      </c>
      <c r="BO2" s="73" t="s">
        <v>2415</v>
      </c>
      <c r="BR2">
        <v>301</v>
      </c>
      <c r="BS2" t="s">
        <v>2547</v>
      </c>
    </row>
    <row r="3" spans="1:71" x14ac:dyDescent="0.25">
      <c r="A3" s="71">
        <v>2</v>
      </c>
      <c r="B3" s="71" t="s">
        <v>95</v>
      </c>
      <c r="C3" s="71">
        <v>32</v>
      </c>
      <c r="D3" t="s">
        <v>161</v>
      </c>
      <c r="F3" s="71">
        <v>2</v>
      </c>
      <c r="G3" s="71" t="s">
        <v>236</v>
      </c>
      <c r="H3" s="71">
        <v>32</v>
      </c>
      <c r="I3" t="s">
        <v>330</v>
      </c>
      <c r="J3" s="91">
        <v>62</v>
      </c>
      <c r="K3" t="s">
        <v>422</v>
      </c>
      <c r="L3" s="71">
        <v>92</v>
      </c>
      <c r="M3" t="s">
        <v>451</v>
      </c>
      <c r="N3">
        <v>122</v>
      </c>
      <c r="O3" t="s">
        <v>584</v>
      </c>
      <c r="P3">
        <v>152</v>
      </c>
      <c r="Q3" t="s">
        <v>682</v>
      </c>
      <c r="R3">
        <v>182</v>
      </c>
      <c r="S3" t="s">
        <v>768</v>
      </c>
      <c r="T3">
        <v>212</v>
      </c>
      <c r="U3" t="s">
        <v>856</v>
      </c>
      <c r="V3" s="114">
        <v>242</v>
      </c>
      <c r="W3" s="114" t="s">
        <v>961</v>
      </c>
      <c r="X3" s="114"/>
      <c r="Y3" s="71">
        <v>272</v>
      </c>
      <c r="Z3" t="s">
        <v>1047</v>
      </c>
      <c r="AB3" s="71">
        <v>302</v>
      </c>
      <c r="AC3" t="s">
        <v>1141</v>
      </c>
      <c r="AD3">
        <v>332</v>
      </c>
      <c r="AE3" t="s">
        <v>1246</v>
      </c>
      <c r="AG3" s="112">
        <v>362</v>
      </c>
      <c r="AH3" t="s">
        <v>1332</v>
      </c>
      <c r="AJ3">
        <v>391</v>
      </c>
      <c r="AK3" t="s">
        <v>1429</v>
      </c>
      <c r="AM3" s="112">
        <v>421</v>
      </c>
      <c r="AN3" t="s">
        <v>321</v>
      </c>
      <c r="AP3">
        <v>451</v>
      </c>
      <c r="AQ3" t="s">
        <v>1607</v>
      </c>
      <c r="AS3">
        <v>2</v>
      </c>
      <c r="AT3" s="112" t="s">
        <v>1674</v>
      </c>
      <c r="AU3">
        <v>32</v>
      </c>
      <c r="AV3" t="s">
        <v>1767</v>
      </c>
      <c r="AX3">
        <v>62</v>
      </c>
      <c r="AY3" t="s">
        <v>1059</v>
      </c>
      <c r="AZ3">
        <v>92</v>
      </c>
      <c r="BA3" t="s">
        <v>1946</v>
      </c>
      <c r="BB3" s="160">
        <v>122</v>
      </c>
      <c r="BC3" s="160" t="s">
        <v>2035</v>
      </c>
      <c r="BD3" s="160">
        <v>152</v>
      </c>
      <c r="BE3" s="160" t="s">
        <v>2185</v>
      </c>
      <c r="BF3" s="160">
        <v>182</v>
      </c>
      <c r="BG3" s="160" t="s">
        <v>2182</v>
      </c>
      <c r="BH3">
        <v>212</v>
      </c>
      <c r="BI3" t="s">
        <v>2278</v>
      </c>
      <c r="BJ3">
        <v>242</v>
      </c>
      <c r="BK3" s="73" t="s">
        <v>2376</v>
      </c>
      <c r="BN3" s="73">
        <v>272</v>
      </c>
      <c r="BO3" s="73" t="s">
        <v>345</v>
      </c>
      <c r="BR3">
        <v>302</v>
      </c>
      <c r="BS3" t="s">
        <v>2550</v>
      </c>
    </row>
    <row r="4" spans="1:71" x14ac:dyDescent="0.25">
      <c r="A4" s="71">
        <v>3</v>
      </c>
      <c r="B4" s="71" t="s">
        <v>74</v>
      </c>
      <c r="C4" s="71">
        <v>33</v>
      </c>
      <c r="D4" t="s">
        <v>164</v>
      </c>
      <c r="F4" s="71">
        <v>3</v>
      </c>
      <c r="G4" s="71" t="s">
        <v>240</v>
      </c>
      <c r="H4" s="71">
        <v>33</v>
      </c>
      <c r="I4" t="s">
        <v>333</v>
      </c>
      <c r="J4" s="71">
        <v>63</v>
      </c>
      <c r="K4" s="71" t="s">
        <v>417</v>
      </c>
      <c r="L4" s="71">
        <v>93</v>
      </c>
      <c r="M4" t="s">
        <v>504</v>
      </c>
      <c r="N4">
        <v>123</v>
      </c>
      <c r="O4" t="s">
        <v>588</v>
      </c>
      <c r="P4">
        <v>153</v>
      </c>
      <c r="Q4" t="s">
        <v>685</v>
      </c>
      <c r="R4">
        <v>183</v>
      </c>
      <c r="S4" t="s">
        <v>771</v>
      </c>
      <c r="T4">
        <v>213</v>
      </c>
      <c r="U4" t="s">
        <v>860</v>
      </c>
      <c r="V4" s="114">
        <v>243</v>
      </c>
      <c r="W4" s="114" t="s">
        <v>964</v>
      </c>
      <c r="X4" s="114"/>
      <c r="Y4" s="71">
        <v>273</v>
      </c>
      <c r="Z4" t="s">
        <v>90</v>
      </c>
      <c r="AB4" s="71">
        <v>303</v>
      </c>
      <c r="AC4" t="s">
        <v>1144</v>
      </c>
      <c r="AD4">
        <v>333</v>
      </c>
      <c r="AE4" t="s">
        <v>1249</v>
      </c>
      <c r="AG4" s="112">
        <v>363</v>
      </c>
      <c r="AH4" t="s">
        <v>1335</v>
      </c>
      <c r="AJ4">
        <v>392</v>
      </c>
      <c r="AK4" t="s">
        <v>1433</v>
      </c>
      <c r="AM4" s="112">
        <v>422</v>
      </c>
      <c r="AN4" t="s">
        <v>1519</v>
      </c>
      <c r="AP4">
        <v>452</v>
      </c>
      <c r="AQ4" t="s">
        <v>1609</v>
      </c>
      <c r="AS4">
        <v>3</v>
      </c>
      <c r="AT4" s="112" t="s">
        <v>1676</v>
      </c>
      <c r="AU4" s="112">
        <v>33</v>
      </c>
      <c r="AV4" t="s">
        <v>1770</v>
      </c>
      <c r="AX4">
        <v>63</v>
      </c>
      <c r="AY4" t="s">
        <v>1860</v>
      </c>
      <c r="AZ4" s="112">
        <v>93</v>
      </c>
      <c r="BA4" t="s">
        <v>906</v>
      </c>
      <c r="BB4" s="160">
        <v>123</v>
      </c>
      <c r="BC4" s="160" t="s">
        <v>2038</v>
      </c>
      <c r="BD4" s="160">
        <v>153</v>
      </c>
      <c r="BE4" s="160" t="s">
        <v>2104</v>
      </c>
      <c r="BF4" s="160">
        <v>183</v>
      </c>
      <c r="BG4" s="160" t="s">
        <v>2191</v>
      </c>
      <c r="BH4">
        <v>213</v>
      </c>
      <c r="BI4" t="s">
        <v>2281</v>
      </c>
      <c r="BJ4">
        <v>243</v>
      </c>
      <c r="BK4" s="73" t="s">
        <v>2250</v>
      </c>
      <c r="BN4" s="73">
        <v>273</v>
      </c>
      <c r="BO4" s="73" t="s">
        <v>1114</v>
      </c>
      <c r="BR4">
        <v>303</v>
      </c>
      <c r="BS4" t="s">
        <v>2551</v>
      </c>
    </row>
    <row r="5" spans="1:71" x14ac:dyDescent="0.25">
      <c r="A5" s="71">
        <v>4</v>
      </c>
      <c r="B5" s="71" t="s">
        <v>78</v>
      </c>
      <c r="C5" s="71">
        <v>34</v>
      </c>
      <c r="D5" t="s">
        <v>167</v>
      </c>
      <c r="F5" s="71">
        <v>4</v>
      </c>
      <c r="G5" s="71" t="s">
        <v>244</v>
      </c>
      <c r="H5" s="71">
        <v>34</v>
      </c>
      <c r="I5" t="s">
        <v>336</v>
      </c>
      <c r="J5" s="71">
        <v>64</v>
      </c>
      <c r="K5" s="71" t="s">
        <v>426</v>
      </c>
      <c r="L5" s="71">
        <v>94</v>
      </c>
      <c r="M5" t="s">
        <v>138</v>
      </c>
      <c r="N5">
        <v>124</v>
      </c>
      <c r="O5" t="s">
        <v>591</v>
      </c>
      <c r="P5">
        <v>154</v>
      </c>
      <c r="Q5" t="s">
        <v>687</v>
      </c>
      <c r="R5">
        <v>184</v>
      </c>
      <c r="S5" t="s">
        <v>774</v>
      </c>
      <c r="T5">
        <v>214</v>
      </c>
      <c r="U5" t="s">
        <v>863</v>
      </c>
      <c r="V5" s="114">
        <v>244</v>
      </c>
      <c r="W5" s="114" t="s">
        <v>967</v>
      </c>
      <c r="X5" s="114"/>
      <c r="Y5" s="71">
        <v>274</v>
      </c>
      <c r="Z5" t="s">
        <v>1052</v>
      </c>
      <c r="AB5" s="71">
        <v>304</v>
      </c>
      <c r="AC5" t="s">
        <v>1145</v>
      </c>
      <c r="AD5">
        <v>334</v>
      </c>
      <c r="AE5" t="s">
        <v>1252</v>
      </c>
      <c r="AG5" s="112">
        <v>364</v>
      </c>
      <c r="AH5" t="s">
        <v>1339</v>
      </c>
      <c r="AJ5">
        <v>393</v>
      </c>
      <c r="AK5" t="s">
        <v>1435</v>
      </c>
      <c r="AM5" s="112">
        <v>423</v>
      </c>
      <c r="AN5" t="s">
        <v>339</v>
      </c>
      <c r="AP5" s="112">
        <v>453</v>
      </c>
      <c r="AQ5" t="s">
        <v>1612</v>
      </c>
      <c r="AS5" s="112">
        <v>4</v>
      </c>
      <c r="AT5" s="112" t="s">
        <v>1678</v>
      </c>
      <c r="AU5" s="112">
        <v>34</v>
      </c>
      <c r="AV5" t="s">
        <v>1773</v>
      </c>
      <c r="AX5">
        <v>64</v>
      </c>
      <c r="AY5" t="s">
        <v>1863</v>
      </c>
      <c r="AZ5" s="112">
        <v>94</v>
      </c>
      <c r="BA5" t="s">
        <v>1950</v>
      </c>
      <c r="BB5" s="160">
        <v>124</v>
      </c>
      <c r="BC5" s="160" t="s">
        <v>2041</v>
      </c>
      <c r="BD5" s="160">
        <v>154</v>
      </c>
      <c r="BE5" s="160" t="s">
        <v>2105</v>
      </c>
      <c r="BF5" s="160">
        <v>184</v>
      </c>
      <c r="BG5" s="160" t="s">
        <v>2193</v>
      </c>
      <c r="BH5" s="112">
        <v>214</v>
      </c>
      <c r="BI5" t="s">
        <v>2284</v>
      </c>
      <c r="BJ5">
        <v>244</v>
      </c>
      <c r="BK5" s="73" t="s">
        <v>2379</v>
      </c>
      <c r="BN5" s="73">
        <v>274</v>
      </c>
      <c r="BO5" s="73" t="s">
        <v>2419</v>
      </c>
      <c r="BR5">
        <v>304</v>
      </c>
      <c r="BS5" t="s">
        <v>2553</v>
      </c>
    </row>
    <row r="6" spans="1:71" x14ac:dyDescent="0.25">
      <c r="A6" s="71">
        <v>5</v>
      </c>
      <c r="B6" s="71" t="s">
        <v>80</v>
      </c>
      <c r="C6" s="71">
        <v>35</v>
      </c>
      <c r="D6" t="s">
        <v>170</v>
      </c>
      <c r="F6" s="71">
        <v>5</v>
      </c>
      <c r="G6" s="71" t="s">
        <v>248</v>
      </c>
      <c r="H6" s="71">
        <v>35</v>
      </c>
      <c r="I6" t="s">
        <v>339</v>
      </c>
      <c r="J6" s="71">
        <v>65</v>
      </c>
      <c r="K6" t="s">
        <v>429</v>
      </c>
      <c r="L6" s="71">
        <v>95</v>
      </c>
      <c r="M6" t="s">
        <v>509</v>
      </c>
      <c r="N6">
        <v>125</v>
      </c>
      <c r="O6" t="s">
        <v>593</v>
      </c>
      <c r="P6">
        <v>155</v>
      </c>
      <c r="Q6" t="s">
        <v>690</v>
      </c>
      <c r="R6">
        <v>185</v>
      </c>
      <c r="S6" t="s">
        <v>778</v>
      </c>
      <c r="T6">
        <v>215</v>
      </c>
      <c r="U6" t="s">
        <v>865</v>
      </c>
      <c r="V6" s="114">
        <v>245</v>
      </c>
      <c r="W6" s="114" t="s">
        <v>970</v>
      </c>
      <c r="X6" s="114"/>
      <c r="Y6" s="71">
        <v>275</v>
      </c>
      <c r="Z6" t="s">
        <v>1055</v>
      </c>
      <c r="AB6" s="71">
        <v>305</v>
      </c>
      <c r="AC6" t="s">
        <v>1151</v>
      </c>
      <c r="AD6">
        <v>335</v>
      </c>
      <c r="AE6" t="s">
        <v>1255</v>
      </c>
      <c r="AG6" s="112">
        <v>365</v>
      </c>
      <c r="AH6" t="s">
        <v>1346</v>
      </c>
      <c r="AJ6" s="112">
        <v>394</v>
      </c>
      <c r="AK6" t="s">
        <v>1438</v>
      </c>
      <c r="AM6" s="112">
        <v>424</v>
      </c>
      <c r="AN6" t="s">
        <v>1522</v>
      </c>
      <c r="AP6" s="112">
        <v>454</v>
      </c>
      <c r="AQ6" t="s">
        <v>1615</v>
      </c>
      <c r="AS6" s="112">
        <v>5</v>
      </c>
      <c r="AT6" s="112" t="s">
        <v>1681</v>
      </c>
      <c r="AU6" s="112">
        <v>35</v>
      </c>
      <c r="AV6" t="s">
        <v>1776</v>
      </c>
      <c r="AX6" s="112">
        <v>65</v>
      </c>
      <c r="AY6" t="s">
        <v>1865</v>
      </c>
      <c r="AZ6" s="112">
        <v>95</v>
      </c>
      <c r="BA6" t="s">
        <v>1951</v>
      </c>
      <c r="BB6" s="160">
        <v>125</v>
      </c>
      <c r="BC6" s="160" t="s">
        <v>2044</v>
      </c>
      <c r="BD6" s="160">
        <v>155</v>
      </c>
      <c r="BE6" s="160" t="s">
        <v>2106</v>
      </c>
      <c r="BF6" s="160">
        <v>185</v>
      </c>
      <c r="BG6" s="160" t="s">
        <v>920</v>
      </c>
      <c r="BH6" s="112">
        <v>215</v>
      </c>
      <c r="BI6" t="s">
        <v>2287</v>
      </c>
      <c r="BJ6">
        <v>245</v>
      </c>
      <c r="BK6" s="73" t="s">
        <v>1161</v>
      </c>
      <c r="BN6" s="73">
        <v>275</v>
      </c>
      <c r="BO6" s="73" t="s">
        <v>2479</v>
      </c>
      <c r="BR6">
        <v>305</v>
      </c>
      <c r="BS6" t="s">
        <v>2555</v>
      </c>
    </row>
    <row r="7" spans="1:71" x14ac:dyDescent="0.25">
      <c r="A7" s="71">
        <v>6</v>
      </c>
      <c r="B7" s="71" t="s">
        <v>83</v>
      </c>
      <c r="C7" s="71">
        <v>36</v>
      </c>
      <c r="D7" t="s">
        <v>173</v>
      </c>
      <c r="F7" s="71">
        <v>6</v>
      </c>
      <c r="G7" s="71" t="s">
        <v>251</v>
      </c>
      <c r="H7" s="71">
        <v>36</v>
      </c>
      <c r="I7" t="s">
        <v>342</v>
      </c>
      <c r="J7" s="71">
        <v>66</v>
      </c>
      <c r="K7" t="s">
        <v>197</v>
      </c>
      <c r="L7" s="71">
        <v>96</v>
      </c>
      <c r="M7" t="s">
        <v>513</v>
      </c>
      <c r="N7">
        <v>126</v>
      </c>
      <c r="O7" t="s">
        <v>596</v>
      </c>
      <c r="P7">
        <v>156</v>
      </c>
      <c r="Q7" t="s">
        <v>693</v>
      </c>
      <c r="R7">
        <v>186</v>
      </c>
      <c r="S7" t="s">
        <v>780</v>
      </c>
      <c r="T7">
        <v>216</v>
      </c>
      <c r="U7" t="s">
        <v>868</v>
      </c>
      <c r="V7" s="114">
        <v>246</v>
      </c>
      <c r="W7" s="114" t="s">
        <v>973</v>
      </c>
      <c r="X7" s="114"/>
      <c r="Y7" s="71">
        <v>276</v>
      </c>
      <c r="Z7" t="s">
        <v>1058</v>
      </c>
      <c r="AB7" s="71">
        <v>306</v>
      </c>
      <c r="AC7" t="s">
        <v>1153</v>
      </c>
      <c r="AD7">
        <v>336</v>
      </c>
      <c r="AE7" t="s">
        <v>1258</v>
      </c>
      <c r="AG7" s="112">
        <v>366</v>
      </c>
      <c r="AH7" t="s">
        <v>1349</v>
      </c>
      <c r="AJ7" s="112">
        <v>395</v>
      </c>
      <c r="AK7" t="s">
        <v>1441</v>
      </c>
      <c r="AM7" s="112">
        <v>425</v>
      </c>
      <c r="AN7" t="s">
        <v>606</v>
      </c>
      <c r="AP7" s="112">
        <v>455</v>
      </c>
      <c r="AQ7" t="s">
        <v>1618</v>
      </c>
      <c r="AS7" s="112">
        <v>6</v>
      </c>
      <c r="AT7" s="112" t="s">
        <v>1684</v>
      </c>
      <c r="AU7" s="112">
        <v>36</v>
      </c>
      <c r="AV7" t="s">
        <v>564</v>
      </c>
      <c r="AX7" s="112">
        <v>66</v>
      </c>
      <c r="AY7" t="s">
        <v>1868</v>
      </c>
      <c r="AZ7" s="112">
        <v>96</v>
      </c>
      <c r="BA7" t="s">
        <v>1959</v>
      </c>
      <c r="BB7" s="160">
        <v>126</v>
      </c>
      <c r="BC7" s="160" t="s">
        <v>2046</v>
      </c>
      <c r="BD7" s="160">
        <v>156</v>
      </c>
      <c r="BE7" s="160" t="s">
        <v>617</v>
      </c>
      <c r="BF7" s="160">
        <v>186</v>
      </c>
      <c r="BG7" s="160" t="s">
        <v>104</v>
      </c>
      <c r="BH7" s="112">
        <v>216</v>
      </c>
      <c r="BI7" t="s">
        <v>2290</v>
      </c>
      <c r="BJ7">
        <v>246</v>
      </c>
      <c r="BK7" s="73" t="s">
        <v>1555</v>
      </c>
      <c r="BN7" s="73">
        <v>276</v>
      </c>
      <c r="BO7" s="73" t="s">
        <v>1626</v>
      </c>
      <c r="BR7" s="112">
        <v>306</v>
      </c>
      <c r="BS7" t="s">
        <v>2558</v>
      </c>
    </row>
    <row r="8" spans="1:71" x14ac:dyDescent="0.25">
      <c r="A8" s="71">
        <v>7</v>
      </c>
      <c r="B8" s="71" t="s">
        <v>87</v>
      </c>
      <c r="C8" s="71">
        <v>37</v>
      </c>
      <c r="D8" t="s">
        <v>175</v>
      </c>
      <c r="F8" s="71">
        <v>7</v>
      </c>
      <c r="G8" s="71" t="s">
        <v>254</v>
      </c>
      <c r="H8" s="71">
        <v>37</v>
      </c>
      <c r="I8" t="s">
        <v>345</v>
      </c>
      <c r="J8" s="71">
        <v>67</v>
      </c>
      <c r="K8" t="s">
        <v>441</v>
      </c>
      <c r="L8" s="71">
        <v>97</v>
      </c>
      <c r="M8" t="s">
        <v>515</v>
      </c>
      <c r="N8">
        <v>127</v>
      </c>
      <c r="O8" t="s">
        <v>599</v>
      </c>
      <c r="P8">
        <v>157</v>
      </c>
      <c r="Q8" t="s">
        <v>696</v>
      </c>
      <c r="R8">
        <v>187</v>
      </c>
      <c r="S8" t="s">
        <v>783</v>
      </c>
      <c r="T8">
        <v>217</v>
      </c>
      <c r="U8" t="s">
        <v>878</v>
      </c>
      <c r="V8" s="114">
        <v>247</v>
      </c>
      <c r="W8" s="114" t="s">
        <v>976</v>
      </c>
      <c r="X8" s="114"/>
      <c r="Y8" s="71">
        <v>277</v>
      </c>
      <c r="Z8" t="s">
        <v>1059</v>
      </c>
      <c r="AB8" s="71">
        <v>307</v>
      </c>
      <c r="AC8" t="s">
        <v>1155</v>
      </c>
      <c r="AD8">
        <v>337</v>
      </c>
      <c r="AE8" t="s">
        <v>1261</v>
      </c>
      <c r="AG8" s="112">
        <v>367</v>
      </c>
      <c r="AH8" t="s">
        <v>1352</v>
      </c>
      <c r="AJ8" s="112">
        <v>396</v>
      </c>
      <c r="AK8" t="s">
        <v>1444</v>
      </c>
      <c r="AM8" s="112">
        <v>426</v>
      </c>
      <c r="AN8" t="s">
        <v>1527</v>
      </c>
      <c r="AP8" s="112">
        <v>456</v>
      </c>
      <c r="AQ8" t="s">
        <v>1621</v>
      </c>
      <c r="AS8" s="112">
        <v>7</v>
      </c>
      <c r="AT8" t="s">
        <v>1692</v>
      </c>
      <c r="AU8" s="112">
        <v>37</v>
      </c>
      <c r="AV8" t="s">
        <v>1781</v>
      </c>
      <c r="AX8" s="112">
        <v>67</v>
      </c>
      <c r="AY8" t="s">
        <v>1870</v>
      </c>
      <c r="AZ8" s="112">
        <v>97</v>
      </c>
      <c r="BA8" t="s">
        <v>1963</v>
      </c>
      <c r="BB8" s="160">
        <v>127</v>
      </c>
      <c r="BC8" s="160" t="s">
        <v>961</v>
      </c>
      <c r="BD8" s="160">
        <v>157</v>
      </c>
      <c r="BE8" s="160" t="s">
        <v>2107</v>
      </c>
      <c r="BF8" s="160">
        <v>187</v>
      </c>
      <c r="BG8" s="160" t="s">
        <v>591</v>
      </c>
      <c r="BH8" s="112">
        <v>217</v>
      </c>
      <c r="BI8" t="s">
        <v>2293</v>
      </c>
      <c r="BJ8">
        <v>247</v>
      </c>
      <c r="BK8" s="73" t="s">
        <v>2383</v>
      </c>
      <c r="BN8" s="73">
        <v>277</v>
      </c>
      <c r="BO8" s="73" t="s">
        <v>2485</v>
      </c>
      <c r="BR8" s="112">
        <v>307</v>
      </c>
      <c r="BS8" t="s">
        <v>1027</v>
      </c>
    </row>
    <row r="9" spans="1:71" x14ac:dyDescent="0.25">
      <c r="A9" s="71">
        <v>8</v>
      </c>
      <c r="B9" s="71" t="s">
        <v>90</v>
      </c>
      <c r="C9" s="71">
        <v>38</v>
      </c>
      <c r="D9" t="s">
        <v>178</v>
      </c>
      <c r="F9" s="71">
        <v>8</v>
      </c>
      <c r="G9" s="71" t="s">
        <v>257</v>
      </c>
      <c r="H9" s="71">
        <v>38</v>
      </c>
      <c r="I9" t="s">
        <v>348</v>
      </c>
      <c r="J9" s="71">
        <v>68</v>
      </c>
      <c r="K9" t="s">
        <v>443</v>
      </c>
      <c r="L9" s="71">
        <v>98</v>
      </c>
      <c r="M9" t="s">
        <v>519</v>
      </c>
      <c r="N9">
        <v>128</v>
      </c>
      <c r="O9" t="s">
        <v>602</v>
      </c>
      <c r="P9">
        <v>158</v>
      </c>
      <c r="Q9" t="s">
        <v>700</v>
      </c>
      <c r="R9">
        <v>188</v>
      </c>
      <c r="S9" t="s">
        <v>786</v>
      </c>
      <c r="T9">
        <v>218</v>
      </c>
      <c r="U9" t="s">
        <v>881</v>
      </c>
      <c r="V9" s="114">
        <v>248</v>
      </c>
      <c r="W9" s="114" t="s">
        <v>979</v>
      </c>
      <c r="X9" s="114"/>
      <c r="Y9" s="71">
        <v>278</v>
      </c>
      <c r="Z9" t="s">
        <v>1062</v>
      </c>
      <c r="AB9" s="71">
        <v>308</v>
      </c>
      <c r="AC9" t="s">
        <v>1158</v>
      </c>
      <c r="AD9">
        <v>338</v>
      </c>
      <c r="AE9" t="s">
        <v>1265</v>
      </c>
      <c r="AG9" s="112">
        <v>368</v>
      </c>
      <c r="AH9" t="s">
        <v>1355</v>
      </c>
      <c r="AJ9" s="112">
        <v>397</v>
      </c>
      <c r="AK9" t="s">
        <v>1447</v>
      </c>
      <c r="AM9" s="112">
        <v>427</v>
      </c>
      <c r="AN9" t="s">
        <v>1531</v>
      </c>
      <c r="AP9" s="112">
        <v>457</v>
      </c>
      <c r="AQ9" t="s">
        <v>1622</v>
      </c>
      <c r="AS9" s="112">
        <v>8</v>
      </c>
      <c r="AT9" t="s">
        <v>1696</v>
      </c>
      <c r="AU9" s="112">
        <v>38</v>
      </c>
      <c r="AV9" t="s">
        <v>1784</v>
      </c>
      <c r="AX9" s="112">
        <v>68</v>
      </c>
      <c r="AY9" t="s">
        <v>1874</v>
      </c>
      <c r="AZ9" s="112">
        <v>98</v>
      </c>
      <c r="BA9" t="s">
        <v>1966</v>
      </c>
      <c r="BB9" s="160">
        <v>128</v>
      </c>
      <c r="BC9" s="160" t="s">
        <v>2051</v>
      </c>
      <c r="BD9" s="160">
        <v>158</v>
      </c>
      <c r="BE9" s="160" t="s">
        <v>2108</v>
      </c>
      <c r="BF9" s="160">
        <v>188</v>
      </c>
      <c r="BG9" s="160" t="s">
        <v>2194</v>
      </c>
      <c r="BH9" s="112">
        <v>218</v>
      </c>
      <c r="BI9" t="s">
        <v>2298</v>
      </c>
      <c r="BJ9">
        <v>248</v>
      </c>
      <c r="BK9" s="73" t="s">
        <v>2386</v>
      </c>
      <c r="BN9" s="73">
        <v>278</v>
      </c>
      <c r="BO9" s="73" t="s">
        <v>2487</v>
      </c>
      <c r="BR9" s="112">
        <v>308</v>
      </c>
      <c r="BS9" t="s">
        <v>2563</v>
      </c>
    </row>
    <row r="10" spans="1:71" x14ac:dyDescent="0.25">
      <c r="A10" s="71">
        <v>9</v>
      </c>
      <c r="B10" s="71" t="s">
        <v>92</v>
      </c>
      <c r="C10" s="71">
        <v>39</v>
      </c>
      <c r="D10" t="s">
        <v>181</v>
      </c>
      <c r="F10" s="71">
        <v>9</v>
      </c>
      <c r="G10" s="71" t="s">
        <v>260</v>
      </c>
      <c r="H10" s="71">
        <v>39</v>
      </c>
      <c r="I10" t="s">
        <v>351</v>
      </c>
      <c r="J10" s="71">
        <v>69</v>
      </c>
      <c r="K10" t="s">
        <v>100</v>
      </c>
      <c r="L10" s="71">
        <v>99</v>
      </c>
      <c r="M10" t="s">
        <v>521</v>
      </c>
      <c r="N10">
        <v>129</v>
      </c>
      <c r="O10" t="s">
        <v>606</v>
      </c>
      <c r="P10">
        <v>159</v>
      </c>
      <c r="Q10" t="s">
        <v>702</v>
      </c>
      <c r="R10">
        <v>189</v>
      </c>
      <c r="S10" t="s">
        <v>789</v>
      </c>
      <c r="T10">
        <v>219</v>
      </c>
      <c r="U10" t="s">
        <v>885</v>
      </c>
      <c r="V10" s="114">
        <v>249</v>
      </c>
      <c r="W10" s="115" t="s">
        <v>982</v>
      </c>
      <c r="X10" s="115"/>
      <c r="Y10" s="71">
        <v>279</v>
      </c>
      <c r="Z10" t="s">
        <v>1065</v>
      </c>
      <c r="AB10" s="71">
        <v>309</v>
      </c>
      <c r="AC10" t="s">
        <v>1161</v>
      </c>
      <c r="AD10">
        <v>339</v>
      </c>
      <c r="AE10" t="s">
        <v>1268</v>
      </c>
      <c r="AG10" s="112">
        <v>369</v>
      </c>
      <c r="AH10" t="s">
        <v>1359</v>
      </c>
      <c r="AJ10" s="112">
        <v>398</v>
      </c>
      <c r="AK10" t="s">
        <v>1450</v>
      </c>
      <c r="AM10" s="112">
        <v>428</v>
      </c>
      <c r="AN10" t="s">
        <v>1533</v>
      </c>
      <c r="AP10" s="112">
        <v>458</v>
      </c>
      <c r="AQ10" t="s">
        <v>1626</v>
      </c>
      <c r="AS10" s="112">
        <v>9</v>
      </c>
      <c r="AT10" t="s">
        <v>1698</v>
      </c>
      <c r="AU10" s="112">
        <v>39</v>
      </c>
      <c r="AV10" t="s">
        <v>1790</v>
      </c>
      <c r="AX10" s="112">
        <v>69</v>
      </c>
      <c r="AY10" t="s">
        <v>1877</v>
      </c>
      <c r="AZ10" s="112">
        <v>99</v>
      </c>
      <c r="BA10" t="s">
        <v>1969</v>
      </c>
      <c r="BB10" s="160">
        <v>129</v>
      </c>
      <c r="BC10" s="160" t="s">
        <v>2053</v>
      </c>
      <c r="BD10" s="160">
        <v>159</v>
      </c>
      <c r="BE10" s="160" t="s">
        <v>1124</v>
      </c>
      <c r="BF10" s="160">
        <v>189</v>
      </c>
      <c r="BG10" s="160" t="s">
        <v>2195</v>
      </c>
      <c r="BH10" s="112">
        <v>219</v>
      </c>
      <c r="BI10" t="s">
        <v>2301</v>
      </c>
      <c r="BJ10">
        <v>249</v>
      </c>
      <c r="BK10" s="73" t="s">
        <v>2392</v>
      </c>
      <c r="BN10" s="73">
        <v>279</v>
      </c>
      <c r="BO10" s="73" t="s">
        <v>2490</v>
      </c>
      <c r="BR10" s="112">
        <v>309</v>
      </c>
      <c r="BS10" t="s">
        <v>110</v>
      </c>
    </row>
    <row r="11" spans="1:71" x14ac:dyDescent="0.25">
      <c r="A11" s="71">
        <v>10</v>
      </c>
      <c r="B11" s="71" t="s">
        <v>97</v>
      </c>
      <c r="C11" s="71">
        <v>40</v>
      </c>
      <c r="D11" t="s">
        <v>184</v>
      </c>
      <c r="F11" s="71">
        <v>10</v>
      </c>
      <c r="G11" s="71" t="s">
        <v>263</v>
      </c>
      <c r="H11" s="71">
        <v>40</v>
      </c>
      <c r="I11" t="s">
        <v>354</v>
      </c>
      <c r="J11" s="71">
        <v>70</v>
      </c>
      <c r="K11" t="s">
        <v>447</v>
      </c>
      <c r="L11" s="71">
        <v>100</v>
      </c>
      <c r="M11" t="s">
        <v>524</v>
      </c>
      <c r="N11">
        <v>130</v>
      </c>
      <c r="O11" t="s">
        <v>608</v>
      </c>
      <c r="P11">
        <v>160</v>
      </c>
      <c r="Q11" t="s">
        <v>705</v>
      </c>
      <c r="R11">
        <v>190</v>
      </c>
      <c r="S11" t="s">
        <v>793</v>
      </c>
      <c r="T11">
        <v>220</v>
      </c>
      <c r="U11" t="s">
        <v>886</v>
      </c>
      <c r="V11" s="114">
        <v>250</v>
      </c>
      <c r="W11" s="115" t="s">
        <v>985</v>
      </c>
      <c r="X11" s="115"/>
      <c r="Y11" s="71">
        <v>280</v>
      </c>
      <c r="Z11" t="s">
        <v>426</v>
      </c>
      <c r="AB11" s="71">
        <v>310</v>
      </c>
      <c r="AC11" t="s">
        <v>1163</v>
      </c>
      <c r="AD11">
        <v>340</v>
      </c>
      <c r="AE11" t="s">
        <v>1272</v>
      </c>
      <c r="AG11" s="112">
        <v>370</v>
      </c>
      <c r="AH11" t="s">
        <v>1360</v>
      </c>
      <c r="AJ11" s="112">
        <v>399</v>
      </c>
      <c r="AK11" t="s">
        <v>1453</v>
      </c>
      <c r="AM11" s="112">
        <v>429</v>
      </c>
      <c r="AN11" t="s">
        <v>1535</v>
      </c>
      <c r="AP11" s="112">
        <v>459</v>
      </c>
      <c r="AQ11" t="s">
        <v>1627</v>
      </c>
      <c r="AS11" s="112">
        <v>10</v>
      </c>
      <c r="AT11" t="s">
        <v>1701</v>
      </c>
      <c r="AU11" s="112">
        <v>40</v>
      </c>
      <c r="AV11" t="s">
        <v>1793</v>
      </c>
      <c r="AX11" s="112">
        <v>70</v>
      </c>
      <c r="AY11" t="s">
        <v>164</v>
      </c>
      <c r="AZ11" s="112">
        <v>100</v>
      </c>
      <c r="BA11" t="s">
        <v>1972</v>
      </c>
      <c r="BB11" s="160">
        <v>130</v>
      </c>
      <c r="BC11" s="160" t="s">
        <v>2056</v>
      </c>
      <c r="BD11" s="160">
        <v>160</v>
      </c>
      <c r="BE11" s="160" t="s">
        <v>2109</v>
      </c>
      <c r="BF11" s="160">
        <v>190</v>
      </c>
      <c r="BG11" s="160" t="s">
        <v>2196</v>
      </c>
      <c r="BH11" s="112">
        <v>220</v>
      </c>
      <c r="BI11" t="s">
        <v>2311</v>
      </c>
      <c r="BJ11">
        <v>250</v>
      </c>
      <c r="BK11" s="73" t="s">
        <v>1615</v>
      </c>
      <c r="BN11" s="73">
        <v>280</v>
      </c>
      <c r="BO11" t="s">
        <v>2493</v>
      </c>
      <c r="BR11" s="112">
        <v>310</v>
      </c>
      <c r="BS11" t="s">
        <v>2567</v>
      </c>
    </row>
    <row r="12" spans="1:71" x14ac:dyDescent="0.25">
      <c r="A12" s="71">
        <v>11</v>
      </c>
      <c r="B12" s="71" t="s">
        <v>100</v>
      </c>
      <c r="C12" s="71">
        <v>41</v>
      </c>
      <c r="D12" t="s">
        <v>188</v>
      </c>
      <c r="F12" s="71">
        <v>11</v>
      </c>
      <c r="G12" s="71" t="s">
        <v>266</v>
      </c>
      <c r="H12" s="71">
        <v>41</v>
      </c>
      <c r="I12" t="s">
        <v>357</v>
      </c>
      <c r="J12" s="71">
        <v>71</v>
      </c>
      <c r="K12" t="s">
        <v>449</v>
      </c>
      <c r="L12" s="71">
        <v>101</v>
      </c>
      <c r="M12" t="s">
        <v>527</v>
      </c>
      <c r="N12">
        <v>131</v>
      </c>
      <c r="O12" t="s">
        <v>611</v>
      </c>
      <c r="P12">
        <v>161</v>
      </c>
      <c r="Q12" t="s">
        <v>708</v>
      </c>
      <c r="R12">
        <v>191</v>
      </c>
      <c r="S12" t="s">
        <v>794</v>
      </c>
      <c r="T12">
        <v>221</v>
      </c>
      <c r="U12" t="s">
        <v>896</v>
      </c>
      <c r="V12" s="114">
        <v>251</v>
      </c>
      <c r="W12" s="115" t="s">
        <v>986</v>
      </c>
      <c r="X12" s="115"/>
      <c r="Y12" s="71">
        <v>281</v>
      </c>
      <c r="Z12" s="112" t="s">
        <v>1068</v>
      </c>
      <c r="AA12" s="35"/>
      <c r="AB12" s="71">
        <v>311</v>
      </c>
      <c r="AC12" t="s">
        <v>1166</v>
      </c>
      <c r="AD12">
        <v>341</v>
      </c>
      <c r="AE12" t="s">
        <v>1275</v>
      </c>
      <c r="AG12" s="112">
        <v>371</v>
      </c>
      <c r="AH12" t="s">
        <v>1366</v>
      </c>
      <c r="AJ12" s="112">
        <v>400</v>
      </c>
      <c r="AK12" t="s">
        <v>1456</v>
      </c>
      <c r="AM12" s="112">
        <v>430</v>
      </c>
      <c r="AN12" t="s">
        <v>1536</v>
      </c>
      <c r="AP12" s="112">
        <v>460</v>
      </c>
      <c r="AQ12" t="s">
        <v>67</v>
      </c>
      <c r="AS12" s="112">
        <v>11</v>
      </c>
      <c r="AT12" t="s">
        <v>1704</v>
      </c>
      <c r="AU12" s="112">
        <v>41</v>
      </c>
      <c r="AV12" t="s">
        <v>1796</v>
      </c>
      <c r="AX12" s="112">
        <v>71</v>
      </c>
      <c r="AY12" t="s">
        <v>1881</v>
      </c>
      <c r="AZ12" s="112">
        <v>101</v>
      </c>
      <c r="BA12" t="s">
        <v>1977</v>
      </c>
      <c r="BB12" s="160">
        <v>131</v>
      </c>
      <c r="BC12" s="160" t="s">
        <v>2059</v>
      </c>
      <c r="BD12" s="160">
        <v>161</v>
      </c>
      <c r="BE12" s="160" t="s">
        <v>2185</v>
      </c>
      <c r="BF12" s="160">
        <v>191</v>
      </c>
      <c r="BG12" s="160" t="s">
        <v>2210</v>
      </c>
      <c r="BH12" s="112">
        <v>221</v>
      </c>
      <c r="BI12" t="s">
        <v>2312</v>
      </c>
      <c r="BJ12">
        <v>251</v>
      </c>
      <c r="BK12" s="73" t="s">
        <v>2399</v>
      </c>
      <c r="BN12" s="73">
        <v>281</v>
      </c>
      <c r="BO12" t="s">
        <v>2495</v>
      </c>
      <c r="BR12" s="112">
        <v>311</v>
      </c>
      <c r="BS12" t="s">
        <v>2569</v>
      </c>
    </row>
    <row r="13" spans="1:71" x14ac:dyDescent="0.25">
      <c r="A13" s="71">
        <v>12</v>
      </c>
      <c r="B13" s="71" t="s">
        <v>101</v>
      </c>
      <c r="C13" s="71">
        <v>42</v>
      </c>
      <c r="D13" t="s">
        <v>191</v>
      </c>
      <c r="F13" s="71">
        <v>12</v>
      </c>
      <c r="G13" s="71" t="s">
        <v>269</v>
      </c>
      <c r="H13" s="71">
        <v>42</v>
      </c>
      <c r="I13" t="s">
        <v>360</v>
      </c>
      <c r="J13" s="71">
        <v>72</v>
      </c>
      <c r="K13" t="s">
        <v>451</v>
      </c>
      <c r="L13" s="71">
        <v>102</v>
      </c>
      <c r="M13" t="s">
        <v>530</v>
      </c>
      <c r="N13">
        <v>132</v>
      </c>
      <c r="O13" t="s">
        <v>615</v>
      </c>
      <c r="P13">
        <v>162</v>
      </c>
      <c r="Q13" t="s">
        <v>710</v>
      </c>
      <c r="R13">
        <v>192</v>
      </c>
      <c r="S13" t="s">
        <v>797</v>
      </c>
      <c r="T13">
        <v>222</v>
      </c>
      <c r="U13" t="s">
        <v>899</v>
      </c>
      <c r="V13" s="114">
        <v>252</v>
      </c>
      <c r="W13" s="111" t="s">
        <v>991</v>
      </c>
      <c r="Y13" s="71">
        <v>282</v>
      </c>
      <c r="Z13" s="112" t="s">
        <v>1073</v>
      </c>
      <c r="AA13" s="117"/>
      <c r="AB13" s="71">
        <v>312</v>
      </c>
      <c r="AC13" t="s">
        <v>1169</v>
      </c>
      <c r="AD13">
        <v>342</v>
      </c>
      <c r="AE13" t="s">
        <v>1278</v>
      </c>
      <c r="AG13" s="112">
        <v>372</v>
      </c>
      <c r="AH13" t="s">
        <v>1370</v>
      </c>
      <c r="AJ13" s="112">
        <v>401</v>
      </c>
      <c r="AK13" t="s">
        <v>1459</v>
      </c>
      <c r="AM13" s="112">
        <v>431</v>
      </c>
      <c r="AN13" t="s">
        <v>1560</v>
      </c>
      <c r="AP13" s="112">
        <v>461</v>
      </c>
      <c r="AQ13" t="s">
        <v>66</v>
      </c>
      <c r="AS13" s="112">
        <v>12</v>
      </c>
      <c r="AT13" t="s">
        <v>1707</v>
      </c>
      <c r="AU13" s="112">
        <v>42</v>
      </c>
      <c r="AV13" t="s">
        <v>1800</v>
      </c>
      <c r="AX13" s="112">
        <v>72</v>
      </c>
      <c r="AY13" t="s">
        <v>1885</v>
      </c>
      <c r="AZ13" s="112">
        <v>102</v>
      </c>
      <c r="BA13" t="s">
        <v>1979</v>
      </c>
      <c r="BB13" s="160">
        <v>132</v>
      </c>
      <c r="BC13" s="160" t="s">
        <v>2069</v>
      </c>
      <c r="BD13" s="160">
        <v>162</v>
      </c>
      <c r="BE13" s="160" t="s">
        <v>2110</v>
      </c>
      <c r="BF13" s="160">
        <v>192</v>
      </c>
      <c r="BG13" s="160" t="s">
        <v>2214</v>
      </c>
      <c r="BH13" s="112">
        <v>222</v>
      </c>
      <c r="BI13" t="s">
        <v>2316</v>
      </c>
      <c r="BJ13">
        <v>252</v>
      </c>
      <c r="BK13" s="73" t="s">
        <v>2402</v>
      </c>
      <c r="BN13" s="73">
        <v>282</v>
      </c>
      <c r="BO13" t="s">
        <v>2498</v>
      </c>
      <c r="BR13" s="112">
        <v>312</v>
      </c>
    </row>
    <row r="14" spans="1:71" x14ac:dyDescent="0.25">
      <c r="A14" s="71">
        <v>13</v>
      </c>
      <c r="B14" s="71" t="s">
        <v>104</v>
      </c>
      <c r="C14" s="71">
        <v>43</v>
      </c>
      <c r="D14" t="s">
        <v>194</v>
      </c>
      <c r="F14" s="71">
        <v>13</v>
      </c>
      <c r="G14" s="71" t="s">
        <v>273</v>
      </c>
      <c r="H14" s="71">
        <v>43</v>
      </c>
      <c r="I14" t="s">
        <v>363</v>
      </c>
      <c r="J14" s="71">
        <v>73</v>
      </c>
      <c r="K14" t="s">
        <v>453</v>
      </c>
      <c r="L14" s="71">
        <v>103</v>
      </c>
      <c r="M14" t="s">
        <v>534</v>
      </c>
      <c r="N14">
        <v>133</v>
      </c>
      <c r="O14" t="s">
        <v>617</v>
      </c>
      <c r="P14">
        <v>163</v>
      </c>
      <c r="Q14" t="s">
        <v>713</v>
      </c>
      <c r="R14">
        <v>193</v>
      </c>
      <c r="S14" t="s">
        <v>806</v>
      </c>
      <c r="T14">
        <v>223</v>
      </c>
      <c r="U14" t="s">
        <v>902</v>
      </c>
      <c r="V14" s="114">
        <v>253</v>
      </c>
      <c r="W14" t="s">
        <v>994</v>
      </c>
      <c r="Y14" s="71">
        <v>283</v>
      </c>
      <c r="Z14" s="112" t="s">
        <v>1076</v>
      </c>
      <c r="AA14" s="117"/>
      <c r="AB14" s="71">
        <v>313</v>
      </c>
      <c r="AC14" t="s">
        <v>1172</v>
      </c>
      <c r="AD14">
        <v>343</v>
      </c>
      <c r="AE14" t="s">
        <v>1281</v>
      </c>
      <c r="AG14" s="112">
        <v>373</v>
      </c>
      <c r="AH14" t="s">
        <v>1373</v>
      </c>
      <c r="AJ14" s="112">
        <v>402</v>
      </c>
      <c r="AK14" t="s">
        <v>1462</v>
      </c>
      <c r="AM14" s="112">
        <v>432</v>
      </c>
      <c r="AN14" t="s">
        <v>1559</v>
      </c>
      <c r="AP14" s="112">
        <v>462</v>
      </c>
      <c r="AQ14" t="s">
        <v>1634</v>
      </c>
      <c r="AS14" s="112">
        <v>13</v>
      </c>
      <c r="AT14" t="s">
        <v>1711</v>
      </c>
      <c r="AU14" s="112">
        <v>43</v>
      </c>
      <c r="AV14" t="s">
        <v>1803</v>
      </c>
      <c r="AX14" s="112">
        <v>73</v>
      </c>
      <c r="AY14" t="s">
        <v>1887</v>
      </c>
      <c r="AZ14" s="112">
        <v>103</v>
      </c>
      <c r="BA14" t="s">
        <v>1983</v>
      </c>
      <c r="BB14" s="160">
        <v>133</v>
      </c>
      <c r="BC14" s="160" t="s">
        <v>2078</v>
      </c>
      <c r="BD14" s="160">
        <v>163</v>
      </c>
      <c r="BE14" s="160" t="s">
        <v>2185</v>
      </c>
      <c r="BF14" s="160">
        <v>193</v>
      </c>
      <c r="BG14" s="160" t="s">
        <v>2211</v>
      </c>
      <c r="BH14" s="112">
        <v>223</v>
      </c>
      <c r="BI14" t="s">
        <v>2317</v>
      </c>
      <c r="BJ14">
        <v>253</v>
      </c>
      <c r="BK14" s="73" t="s">
        <v>2405</v>
      </c>
      <c r="BN14" s="73">
        <v>283</v>
      </c>
      <c r="BO14" t="s">
        <v>2485</v>
      </c>
      <c r="BR14" s="112">
        <v>313</v>
      </c>
    </row>
    <row r="15" spans="1:71" x14ac:dyDescent="0.25">
      <c r="A15" s="71">
        <v>14</v>
      </c>
      <c r="B15" s="71" t="s">
        <v>107</v>
      </c>
      <c r="C15" s="71">
        <v>44</v>
      </c>
      <c r="D15" t="s">
        <v>197</v>
      </c>
      <c r="F15" s="71">
        <v>14</v>
      </c>
      <c r="G15" s="71" t="s">
        <v>276</v>
      </c>
      <c r="H15" s="71">
        <v>44</v>
      </c>
      <c r="I15" t="s">
        <v>366</v>
      </c>
      <c r="J15" s="71">
        <v>74</v>
      </c>
      <c r="K15" t="s">
        <v>263</v>
      </c>
      <c r="L15" s="71">
        <v>104</v>
      </c>
      <c r="M15" t="s">
        <v>536</v>
      </c>
      <c r="N15">
        <v>134</v>
      </c>
      <c r="O15" t="s">
        <v>620</v>
      </c>
      <c r="P15">
        <v>164</v>
      </c>
      <c r="Q15" t="s">
        <v>716</v>
      </c>
      <c r="R15">
        <v>194</v>
      </c>
      <c r="S15" t="s">
        <v>807</v>
      </c>
      <c r="T15">
        <v>224</v>
      </c>
      <c r="U15" t="s">
        <v>906</v>
      </c>
      <c r="V15" s="114">
        <v>254</v>
      </c>
      <c r="W15" t="s">
        <v>997</v>
      </c>
      <c r="Y15" s="71">
        <v>284</v>
      </c>
      <c r="Z15" s="112" t="s">
        <v>1082</v>
      </c>
      <c r="AA15" s="117"/>
      <c r="AB15" s="71">
        <v>314</v>
      </c>
      <c r="AC15" t="s">
        <v>1174</v>
      </c>
      <c r="AD15">
        <v>344</v>
      </c>
      <c r="AE15" t="s">
        <v>1284</v>
      </c>
      <c r="AG15" s="112">
        <v>374</v>
      </c>
      <c r="AH15" t="s">
        <v>1376</v>
      </c>
      <c r="AJ15" s="112">
        <v>403</v>
      </c>
      <c r="AK15" t="s">
        <v>414</v>
      </c>
      <c r="AM15" s="112">
        <v>433</v>
      </c>
      <c r="AN15" t="s">
        <v>1546</v>
      </c>
      <c r="AP15" s="112">
        <v>463</v>
      </c>
      <c r="AQ15" t="s">
        <v>1639</v>
      </c>
      <c r="AS15" s="112">
        <v>14</v>
      </c>
      <c r="AT15" t="s">
        <v>1713</v>
      </c>
      <c r="AU15" s="112">
        <v>44</v>
      </c>
      <c r="AV15" t="s">
        <v>1806</v>
      </c>
      <c r="AX15" s="112">
        <v>74</v>
      </c>
      <c r="AY15" t="s">
        <v>1890</v>
      </c>
      <c r="AZ15" s="112">
        <v>104</v>
      </c>
      <c r="BA15" t="s">
        <v>1987</v>
      </c>
      <c r="BB15" s="160">
        <v>134</v>
      </c>
      <c r="BC15" s="160" t="s">
        <v>2080</v>
      </c>
      <c r="BD15" s="160">
        <v>164</v>
      </c>
      <c r="BE15" s="160" t="s">
        <v>414</v>
      </c>
      <c r="BF15" s="160">
        <v>194</v>
      </c>
      <c r="BG15" s="160" t="s">
        <v>2212</v>
      </c>
      <c r="BH15" s="112">
        <v>224</v>
      </c>
      <c r="BI15" t="s">
        <v>2322</v>
      </c>
      <c r="BJ15">
        <v>254</v>
      </c>
      <c r="BK15" s="73" t="s">
        <v>1415</v>
      </c>
      <c r="BN15" s="73">
        <v>284</v>
      </c>
      <c r="BO15" t="s">
        <v>2500</v>
      </c>
      <c r="BR15" s="112">
        <v>314</v>
      </c>
    </row>
    <row r="16" spans="1:71" x14ac:dyDescent="0.25">
      <c r="A16" s="71">
        <v>15</v>
      </c>
      <c r="B16" s="71" t="s">
        <v>110</v>
      </c>
      <c r="C16" s="71">
        <v>45</v>
      </c>
      <c r="D16" t="s">
        <v>200</v>
      </c>
      <c r="F16" s="71">
        <v>15</v>
      </c>
      <c r="G16" s="71" t="s">
        <v>279</v>
      </c>
      <c r="H16" s="71">
        <v>45</v>
      </c>
      <c r="I16" t="s">
        <v>369</v>
      </c>
      <c r="J16" s="71">
        <v>75</v>
      </c>
      <c r="K16" t="s">
        <v>456</v>
      </c>
      <c r="L16" s="71">
        <v>105</v>
      </c>
      <c r="M16" t="s">
        <v>539</v>
      </c>
      <c r="N16">
        <v>135</v>
      </c>
      <c r="O16" t="s">
        <v>624</v>
      </c>
      <c r="P16">
        <v>165</v>
      </c>
      <c r="Q16" t="s">
        <v>717</v>
      </c>
      <c r="R16">
        <v>195</v>
      </c>
      <c r="S16" t="s">
        <v>809</v>
      </c>
      <c r="T16">
        <v>225</v>
      </c>
      <c r="U16" t="s">
        <v>926</v>
      </c>
      <c r="V16" s="114">
        <v>255</v>
      </c>
      <c r="W16" s="112" t="s">
        <v>1000</v>
      </c>
      <c r="Y16" s="71">
        <v>285</v>
      </c>
      <c r="Z16" s="112" t="s">
        <v>1084</v>
      </c>
      <c r="AA16" s="117"/>
      <c r="AB16" s="71">
        <v>315</v>
      </c>
      <c r="AC16" t="s">
        <v>1177</v>
      </c>
      <c r="AD16">
        <v>345</v>
      </c>
      <c r="AE16" t="s">
        <v>1287</v>
      </c>
      <c r="AG16" s="112">
        <v>375</v>
      </c>
      <c r="AH16" t="s">
        <v>1420</v>
      </c>
      <c r="AJ16" s="112">
        <v>404</v>
      </c>
      <c r="AK16" t="s">
        <v>1467</v>
      </c>
      <c r="AM16" s="112">
        <v>434</v>
      </c>
      <c r="AN16" t="s">
        <v>1550</v>
      </c>
      <c r="AP16" s="112">
        <v>464</v>
      </c>
      <c r="AQ16" t="s">
        <v>1641</v>
      </c>
      <c r="AS16" s="112">
        <v>15</v>
      </c>
      <c r="AT16" t="s">
        <v>1717</v>
      </c>
      <c r="AU16" s="112">
        <v>45</v>
      </c>
      <c r="AV16" t="s">
        <v>1809</v>
      </c>
      <c r="AX16" s="112">
        <v>75</v>
      </c>
      <c r="AY16" t="s">
        <v>1892</v>
      </c>
      <c r="AZ16" s="112">
        <v>105</v>
      </c>
      <c r="BA16" t="s">
        <v>1989</v>
      </c>
      <c r="BB16" s="160">
        <v>135</v>
      </c>
      <c r="BC16" s="160" t="s">
        <v>2084</v>
      </c>
      <c r="BD16" s="160">
        <v>165</v>
      </c>
      <c r="BE16" s="160" t="s">
        <v>2111</v>
      </c>
      <c r="BF16" s="160">
        <v>195</v>
      </c>
      <c r="BG16" s="160" t="s">
        <v>451</v>
      </c>
      <c r="BH16" s="112">
        <v>225</v>
      </c>
      <c r="BI16" t="s">
        <v>2323</v>
      </c>
      <c r="BJ16">
        <v>255</v>
      </c>
      <c r="BK16" s="73" t="s">
        <v>2415</v>
      </c>
      <c r="BN16" s="73">
        <v>285</v>
      </c>
      <c r="BO16" t="s">
        <v>2505</v>
      </c>
      <c r="BR16" s="112">
        <v>315</v>
      </c>
    </row>
    <row r="17" spans="1:70" x14ac:dyDescent="0.25">
      <c r="A17" s="71">
        <v>16</v>
      </c>
      <c r="B17" s="71" t="s">
        <v>115</v>
      </c>
      <c r="C17" s="71">
        <v>46</v>
      </c>
      <c r="D17" t="s">
        <v>203</v>
      </c>
      <c r="F17" s="71">
        <v>16</v>
      </c>
      <c r="G17" s="71" t="s">
        <v>282</v>
      </c>
      <c r="H17" s="71">
        <v>46</v>
      </c>
      <c r="I17" t="s">
        <v>372</v>
      </c>
      <c r="J17" s="71">
        <v>76</v>
      </c>
      <c r="K17" t="s">
        <v>459</v>
      </c>
      <c r="L17" s="71">
        <v>106</v>
      </c>
      <c r="M17" t="s">
        <v>542</v>
      </c>
      <c r="N17">
        <v>136</v>
      </c>
      <c r="O17" t="s">
        <v>627</v>
      </c>
      <c r="P17">
        <v>166</v>
      </c>
      <c r="Q17" t="s">
        <v>720</v>
      </c>
      <c r="R17">
        <v>196</v>
      </c>
      <c r="S17" t="s">
        <v>811</v>
      </c>
      <c r="T17">
        <v>226</v>
      </c>
      <c r="U17" t="s">
        <v>910</v>
      </c>
      <c r="V17" s="114">
        <v>256</v>
      </c>
      <c r="W17" t="s">
        <v>1003</v>
      </c>
      <c r="Y17" s="71">
        <v>286</v>
      </c>
      <c r="Z17" s="112" t="s">
        <v>1088</v>
      </c>
      <c r="AA17" s="117"/>
      <c r="AB17" s="71">
        <v>316</v>
      </c>
      <c r="AC17" t="s">
        <v>1180</v>
      </c>
      <c r="AD17">
        <v>346</v>
      </c>
      <c r="AE17" t="s">
        <v>1290</v>
      </c>
      <c r="AG17" s="112">
        <v>376</v>
      </c>
      <c r="AH17" t="s">
        <v>1379</v>
      </c>
      <c r="AJ17" s="112">
        <v>405</v>
      </c>
      <c r="AK17" t="s">
        <v>1470</v>
      </c>
      <c r="AM17" s="112">
        <v>435</v>
      </c>
      <c r="AN17" t="s">
        <v>1553</v>
      </c>
      <c r="AP17" s="112">
        <v>465</v>
      </c>
      <c r="AQ17" t="s">
        <v>1644</v>
      </c>
      <c r="AS17" s="112">
        <v>16</v>
      </c>
      <c r="AT17" t="s">
        <v>1720</v>
      </c>
      <c r="AU17" s="112">
        <v>46</v>
      </c>
      <c r="AV17" t="s">
        <v>1812</v>
      </c>
      <c r="AX17" s="112">
        <v>76</v>
      </c>
      <c r="AY17" t="s">
        <v>1895</v>
      </c>
      <c r="AZ17" s="112">
        <v>106</v>
      </c>
      <c r="BA17" t="s">
        <v>1993</v>
      </c>
      <c r="BB17" s="160">
        <v>136</v>
      </c>
      <c r="BC17" s="160" t="s">
        <v>2087</v>
      </c>
      <c r="BD17" s="160">
        <v>166</v>
      </c>
      <c r="BE17" s="160" t="s">
        <v>2112</v>
      </c>
      <c r="BF17" s="160">
        <v>196</v>
      </c>
      <c r="BG17" s="160" t="s">
        <v>2213</v>
      </c>
      <c r="BH17" s="112">
        <v>226</v>
      </c>
      <c r="BI17" t="s">
        <v>2328</v>
      </c>
      <c r="BJ17">
        <v>256</v>
      </c>
      <c r="BK17" s="73" t="s">
        <v>2421</v>
      </c>
      <c r="BN17" s="73">
        <v>286</v>
      </c>
      <c r="BO17" t="s">
        <v>2507</v>
      </c>
      <c r="BR17" s="112">
        <v>316</v>
      </c>
    </row>
    <row r="18" spans="1:70" x14ac:dyDescent="0.25">
      <c r="A18" s="71">
        <v>17</v>
      </c>
      <c r="B18" s="71" t="s">
        <v>118</v>
      </c>
      <c r="C18" s="71">
        <v>47</v>
      </c>
      <c r="D18" t="s">
        <v>206</v>
      </c>
      <c r="F18" s="71">
        <v>17</v>
      </c>
      <c r="G18" s="71" t="s">
        <v>285</v>
      </c>
      <c r="H18" s="71">
        <v>47</v>
      </c>
      <c r="I18" t="s">
        <v>375</v>
      </c>
      <c r="J18" s="71">
        <v>77</v>
      </c>
      <c r="K18" t="s">
        <v>460</v>
      </c>
      <c r="L18" s="71">
        <v>107</v>
      </c>
      <c r="M18" t="s">
        <v>545</v>
      </c>
      <c r="N18">
        <v>137</v>
      </c>
      <c r="O18" t="s">
        <v>629</v>
      </c>
      <c r="P18">
        <v>167</v>
      </c>
      <c r="Q18" t="s">
        <v>723</v>
      </c>
      <c r="R18">
        <v>197</v>
      </c>
      <c r="S18" t="s">
        <v>812</v>
      </c>
      <c r="T18">
        <v>227</v>
      </c>
      <c r="U18" t="s">
        <v>913</v>
      </c>
      <c r="V18" s="114">
        <v>257</v>
      </c>
      <c r="W18" t="s">
        <v>1006</v>
      </c>
      <c r="Y18" s="71">
        <v>287</v>
      </c>
      <c r="Z18" s="112" t="s">
        <v>1090</v>
      </c>
      <c r="AA18" s="117"/>
      <c r="AB18" s="71">
        <v>317</v>
      </c>
      <c r="AC18" t="s">
        <v>1183</v>
      </c>
      <c r="AD18">
        <v>347</v>
      </c>
      <c r="AE18" t="s">
        <v>1293</v>
      </c>
      <c r="AG18" s="112">
        <v>377</v>
      </c>
      <c r="AH18" t="s">
        <v>1382</v>
      </c>
      <c r="AJ18" s="112">
        <v>406</v>
      </c>
      <c r="AK18" t="s">
        <v>1473</v>
      </c>
      <c r="AM18" s="112">
        <v>436</v>
      </c>
      <c r="AN18" t="s">
        <v>1555</v>
      </c>
      <c r="AP18" s="112">
        <v>466</v>
      </c>
      <c r="AQ18" t="s">
        <v>1649</v>
      </c>
      <c r="AS18" s="112">
        <v>17</v>
      </c>
      <c r="AT18" t="s">
        <v>1723</v>
      </c>
      <c r="AU18" s="112">
        <v>47</v>
      </c>
      <c r="AV18" t="s">
        <v>453</v>
      </c>
      <c r="AX18" s="112">
        <v>77</v>
      </c>
      <c r="AY18" t="s">
        <v>1898</v>
      </c>
      <c r="AZ18" s="112">
        <v>107</v>
      </c>
      <c r="BA18" t="s">
        <v>1996</v>
      </c>
      <c r="BB18" s="160">
        <v>137</v>
      </c>
      <c r="BC18" s="160" t="s">
        <v>2090</v>
      </c>
      <c r="BD18" s="160">
        <v>167</v>
      </c>
      <c r="BE18" s="160" t="s">
        <v>2113</v>
      </c>
      <c r="BF18" s="160">
        <v>197</v>
      </c>
      <c r="BG18" s="160" t="s">
        <v>2235</v>
      </c>
      <c r="BH18" s="112">
        <v>227</v>
      </c>
      <c r="BI18" t="s">
        <v>2331</v>
      </c>
      <c r="BJ18">
        <v>257</v>
      </c>
      <c r="BK18" s="73" t="s">
        <v>2423</v>
      </c>
      <c r="BN18" s="73">
        <v>287</v>
      </c>
      <c r="BO18" t="s">
        <v>2189</v>
      </c>
      <c r="BR18" s="112">
        <v>317</v>
      </c>
    </row>
    <row r="19" spans="1:70" s="73" customFormat="1" x14ac:dyDescent="0.25">
      <c r="A19" s="153">
        <v>18</v>
      </c>
      <c r="B19" s="153" t="s">
        <v>121</v>
      </c>
      <c r="C19" s="153">
        <v>48</v>
      </c>
      <c r="D19" s="73" t="s">
        <v>207</v>
      </c>
      <c r="F19" s="153">
        <v>18</v>
      </c>
      <c r="G19" s="153" t="s">
        <v>288</v>
      </c>
      <c r="H19" s="153">
        <v>48</v>
      </c>
      <c r="I19" s="73" t="s">
        <v>378</v>
      </c>
      <c r="J19" s="153">
        <v>78</v>
      </c>
      <c r="K19" s="73" t="s">
        <v>465</v>
      </c>
      <c r="L19" s="153">
        <v>108</v>
      </c>
      <c r="M19" s="73" t="s">
        <v>548</v>
      </c>
      <c r="N19" s="73">
        <v>138</v>
      </c>
      <c r="O19" s="73" t="s">
        <v>631</v>
      </c>
      <c r="P19" s="73">
        <v>168</v>
      </c>
      <c r="Q19" s="73" t="s">
        <v>726</v>
      </c>
      <c r="R19" s="73">
        <v>198</v>
      </c>
      <c r="S19" s="73" t="s">
        <v>817</v>
      </c>
      <c r="T19" s="73">
        <v>228</v>
      </c>
      <c r="U19" s="73" t="s">
        <v>917</v>
      </c>
      <c r="V19" s="154">
        <v>258</v>
      </c>
      <c r="W19" s="73" t="s">
        <v>1009</v>
      </c>
      <c r="Y19" s="153">
        <v>288</v>
      </c>
      <c r="Z19" s="115" t="s">
        <v>1100</v>
      </c>
      <c r="AA19" s="115"/>
      <c r="AB19" s="153">
        <v>318</v>
      </c>
      <c r="AC19" s="73" t="s">
        <v>1186</v>
      </c>
      <c r="AD19" s="73">
        <v>348</v>
      </c>
      <c r="AE19" s="73" t="s">
        <v>1296</v>
      </c>
      <c r="AG19" s="73">
        <v>378</v>
      </c>
      <c r="AH19" s="73" t="s">
        <v>1328</v>
      </c>
      <c r="AJ19" s="73">
        <v>407</v>
      </c>
      <c r="AK19" s="73" t="s">
        <v>1476</v>
      </c>
      <c r="AM19" s="73">
        <v>437</v>
      </c>
      <c r="AN19" s="73" t="s">
        <v>1558</v>
      </c>
      <c r="AP19" s="73">
        <v>467</v>
      </c>
      <c r="AQ19" s="73" t="s">
        <v>1651</v>
      </c>
      <c r="AS19" s="73">
        <v>18</v>
      </c>
      <c r="AT19" s="73" t="s">
        <v>1725</v>
      </c>
      <c r="AU19" s="73">
        <v>48</v>
      </c>
      <c r="AV19" s="73" t="s">
        <v>1817</v>
      </c>
      <c r="AX19" s="73">
        <v>78</v>
      </c>
      <c r="AY19" s="73" t="s">
        <v>1901</v>
      </c>
      <c r="AZ19" s="73">
        <v>108</v>
      </c>
      <c r="BA19" s="73" t="s">
        <v>1999</v>
      </c>
      <c r="BB19" s="160">
        <v>138</v>
      </c>
      <c r="BC19" s="160" t="s">
        <v>2092</v>
      </c>
      <c r="BD19" s="160">
        <v>168</v>
      </c>
      <c r="BE19" s="160" t="s">
        <v>2152</v>
      </c>
      <c r="BF19" s="160">
        <v>198</v>
      </c>
      <c r="BG19" s="160" t="s">
        <v>2238</v>
      </c>
      <c r="BH19" s="112">
        <v>228</v>
      </c>
      <c r="BI19" s="73" t="s">
        <v>2334</v>
      </c>
      <c r="BJ19" s="73">
        <v>258</v>
      </c>
      <c r="BK19" s="73" t="s">
        <v>1172</v>
      </c>
      <c r="BN19" s="73">
        <v>288</v>
      </c>
      <c r="BO19" s="73" t="s">
        <v>2511</v>
      </c>
      <c r="BR19" s="112">
        <v>318</v>
      </c>
    </row>
    <row r="20" spans="1:70" x14ac:dyDescent="0.25">
      <c r="A20" s="71">
        <v>19</v>
      </c>
      <c r="B20" s="71" t="s">
        <v>124</v>
      </c>
      <c r="C20" s="71">
        <v>49</v>
      </c>
      <c r="D20" t="s">
        <v>210</v>
      </c>
      <c r="F20" s="71">
        <v>19</v>
      </c>
      <c r="G20" s="71" t="s">
        <v>291</v>
      </c>
      <c r="H20" s="71">
        <v>49</v>
      </c>
      <c r="I20" t="s">
        <v>381</v>
      </c>
      <c r="J20" s="71">
        <v>79</v>
      </c>
      <c r="K20" t="s">
        <v>31</v>
      </c>
      <c r="L20" s="71">
        <v>109</v>
      </c>
      <c r="M20" t="s">
        <v>551</v>
      </c>
      <c r="N20">
        <v>139</v>
      </c>
      <c r="O20" s="93" t="s">
        <v>634</v>
      </c>
      <c r="P20">
        <v>169</v>
      </c>
      <c r="Q20" t="s">
        <v>729</v>
      </c>
      <c r="R20">
        <v>199</v>
      </c>
      <c r="S20" t="s">
        <v>820</v>
      </c>
      <c r="T20">
        <v>229</v>
      </c>
      <c r="U20" t="s">
        <v>920</v>
      </c>
      <c r="V20" s="114">
        <v>259</v>
      </c>
      <c r="W20" s="71" t="s">
        <v>1094</v>
      </c>
      <c r="Y20" s="71">
        <v>289</v>
      </c>
      <c r="Z20" s="115" t="s">
        <v>1104</v>
      </c>
      <c r="AA20" s="117"/>
      <c r="AB20" s="71">
        <v>319</v>
      </c>
      <c r="AC20" t="s">
        <v>1189</v>
      </c>
      <c r="AD20">
        <v>349</v>
      </c>
      <c r="AE20" t="s">
        <v>1300</v>
      </c>
      <c r="AG20" s="112">
        <v>379</v>
      </c>
      <c r="AH20" t="s">
        <v>1387</v>
      </c>
      <c r="AJ20" s="112">
        <v>408</v>
      </c>
      <c r="AK20" t="s">
        <v>1088</v>
      </c>
      <c r="AM20" s="112">
        <v>438</v>
      </c>
      <c r="AN20" t="s">
        <v>964</v>
      </c>
      <c r="AP20" s="112">
        <v>468</v>
      </c>
      <c r="AQ20" t="s">
        <v>1652</v>
      </c>
      <c r="AS20" s="112">
        <v>19</v>
      </c>
      <c r="AT20" t="s">
        <v>1728</v>
      </c>
      <c r="AU20" s="112">
        <v>49</v>
      </c>
      <c r="AV20" t="s">
        <v>1820</v>
      </c>
      <c r="AX20" s="112">
        <v>79</v>
      </c>
      <c r="AY20" t="s">
        <v>1904</v>
      </c>
      <c r="AZ20" s="112">
        <v>109</v>
      </c>
      <c r="BA20" t="s">
        <v>2003</v>
      </c>
      <c r="BB20" s="160">
        <v>139</v>
      </c>
      <c r="BC20" s="160" t="s">
        <v>2095</v>
      </c>
      <c r="BD20" s="160">
        <v>169</v>
      </c>
      <c r="BE20" s="160" t="s">
        <v>2155</v>
      </c>
      <c r="BF20" s="112">
        <v>199</v>
      </c>
      <c r="BG20" s="160" t="s">
        <v>2241</v>
      </c>
      <c r="BH20" s="112">
        <v>229</v>
      </c>
      <c r="BI20" s="73" t="s">
        <v>2337</v>
      </c>
      <c r="BJ20" s="73">
        <v>259</v>
      </c>
      <c r="BK20" s="73" t="s">
        <v>2428</v>
      </c>
      <c r="BN20" s="73">
        <v>289</v>
      </c>
      <c r="BO20" s="73" t="s">
        <v>2445</v>
      </c>
      <c r="BR20" s="112">
        <v>319</v>
      </c>
    </row>
    <row r="21" spans="1:70" x14ac:dyDescent="0.25">
      <c r="A21" s="71">
        <v>20</v>
      </c>
      <c r="B21" s="71" t="s">
        <v>126</v>
      </c>
      <c r="C21" s="71">
        <v>50</v>
      </c>
      <c r="D21" t="s">
        <v>213</v>
      </c>
      <c r="F21" s="71">
        <v>20</v>
      </c>
      <c r="G21" s="71" t="s">
        <v>294</v>
      </c>
      <c r="H21" s="71">
        <v>50</v>
      </c>
      <c r="I21" t="s">
        <v>384</v>
      </c>
      <c r="J21" s="71">
        <v>80</v>
      </c>
      <c r="K21" t="s">
        <v>473</v>
      </c>
      <c r="L21" s="71">
        <v>110</v>
      </c>
      <c r="M21" t="s">
        <v>554</v>
      </c>
      <c r="N21">
        <v>140</v>
      </c>
      <c r="O21" s="93" t="s">
        <v>635</v>
      </c>
      <c r="P21">
        <v>170</v>
      </c>
      <c r="Q21" t="s">
        <v>733</v>
      </c>
      <c r="R21">
        <v>200</v>
      </c>
      <c r="S21" t="s">
        <v>823</v>
      </c>
      <c r="T21">
        <v>230</v>
      </c>
      <c r="U21" t="s">
        <v>923</v>
      </c>
      <c r="V21" s="114">
        <v>260</v>
      </c>
      <c r="W21" t="s">
        <v>1013</v>
      </c>
      <c r="Y21" s="71">
        <v>290</v>
      </c>
      <c r="Z21" s="115" t="s">
        <v>1106</v>
      </c>
      <c r="AA21" s="117"/>
      <c r="AB21" s="71">
        <v>320</v>
      </c>
      <c r="AC21" t="s">
        <v>1192</v>
      </c>
      <c r="AD21">
        <v>350</v>
      </c>
      <c r="AE21" t="s">
        <v>1303</v>
      </c>
      <c r="AG21" s="112">
        <v>380</v>
      </c>
      <c r="AH21" t="s">
        <v>1390</v>
      </c>
      <c r="AJ21" s="112">
        <v>409</v>
      </c>
      <c r="AK21" t="s">
        <v>1481</v>
      </c>
      <c r="AM21" s="112">
        <v>439</v>
      </c>
      <c r="AN21" t="s">
        <v>173</v>
      </c>
      <c r="AP21" s="112">
        <v>469</v>
      </c>
      <c r="AQ21" t="s">
        <v>1656</v>
      </c>
      <c r="AS21" s="112">
        <v>20</v>
      </c>
      <c r="AT21" t="s">
        <v>1731</v>
      </c>
      <c r="AU21" s="112">
        <v>50</v>
      </c>
      <c r="AV21" t="s">
        <v>1823</v>
      </c>
      <c r="AX21" s="112">
        <v>80</v>
      </c>
      <c r="AY21" t="s">
        <v>1907</v>
      </c>
      <c r="AZ21" s="112">
        <v>110</v>
      </c>
      <c r="BA21" t="s">
        <v>2007</v>
      </c>
      <c r="BB21" s="160">
        <v>140</v>
      </c>
      <c r="BC21" s="160" t="s">
        <v>336</v>
      </c>
      <c r="BD21" s="160">
        <v>170</v>
      </c>
      <c r="BE21" s="160" t="s">
        <v>2158</v>
      </c>
      <c r="BF21" s="112">
        <v>200</v>
      </c>
      <c r="BG21" s="160" t="s">
        <v>2244</v>
      </c>
      <c r="BH21" s="112">
        <v>230</v>
      </c>
      <c r="BI21" s="73" t="s">
        <v>2341</v>
      </c>
      <c r="BJ21" s="73">
        <v>260</v>
      </c>
      <c r="BK21" s="73" t="s">
        <v>2431</v>
      </c>
      <c r="BN21" s="73">
        <v>290</v>
      </c>
      <c r="BO21" s="73" t="s">
        <v>2517</v>
      </c>
      <c r="BR21" s="112">
        <v>320</v>
      </c>
    </row>
    <row r="22" spans="1:70" x14ac:dyDescent="0.25">
      <c r="A22" s="71">
        <v>21</v>
      </c>
      <c r="B22" s="71" t="s">
        <v>129</v>
      </c>
      <c r="C22" s="71">
        <v>51</v>
      </c>
      <c r="D22" t="s">
        <v>216</v>
      </c>
      <c r="F22" s="71">
        <v>21</v>
      </c>
      <c r="G22" s="71" t="s">
        <v>297</v>
      </c>
      <c r="H22" s="71">
        <v>51</v>
      </c>
      <c r="I22" t="s">
        <v>387</v>
      </c>
      <c r="J22" s="71">
        <v>81</v>
      </c>
      <c r="K22" t="s">
        <v>474</v>
      </c>
      <c r="L22" s="71">
        <v>111</v>
      </c>
      <c r="M22" t="s">
        <v>558</v>
      </c>
      <c r="N22">
        <v>141</v>
      </c>
      <c r="O22" s="93" t="s">
        <v>638</v>
      </c>
      <c r="P22">
        <v>171</v>
      </c>
      <c r="Q22" t="s">
        <v>736</v>
      </c>
      <c r="R22">
        <v>201</v>
      </c>
      <c r="S22" t="s">
        <v>824</v>
      </c>
      <c r="T22">
        <v>231</v>
      </c>
      <c r="U22" t="s">
        <v>928</v>
      </c>
      <c r="V22" s="114">
        <v>261</v>
      </c>
      <c r="W22" t="s">
        <v>1015</v>
      </c>
      <c r="Y22" s="71">
        <v>291</v>
      </c>
      <c r="Z22" s="115" t="s">
        <v>1108</v>
      </c>
      <c r="AA22" s="117"/>
      <c r="AB22" s="71">
        <v>321</v>
      </c>
      <c r="AC22" t="s">
        <v>1195</v>
      </c>
      <c r="AD22">
        <v>351</v>
      </c>
      <c r="AE22" t="s">
        <v>1306</v>
      </c>
      <c r="AG22" s="112">
        <v>381</v>
      </c>
      <c r="AH22" t="s">
        <v>1393</v>
      </c>
      <c r="AJ22" s="112">
        <v>410</v>
      </c>
      <c r="AK22" t="s">
        <v>1483</v>
      </c>
      <c r="AM22" s="112">
        <v>440</v>
      </c>
      <c r="AN22" t="s">
        <v>1535</v>
      </c>
      <c r="AP22" s="112">
        <v>470</v>
      </c>
      <c r="AQ22" s="112" t="s">
        <v>354</v>
      </c>
      <c r="AS22" s="112">
        <v>21</v>
      </c>
      <c r="AT22" t="s">
        <v>1734</v>
      </c>
      <c r="AU22" s="112">
        <v>51</v>
      </c>
      <c r="AV22" t="s">
        <v>1826</v>
      </c>
      <c r="AX22" s="112">
        <v>81</v>
      </c>
      <c r="AY22" t="s">
        <v>1910</v>
      </c>
      <c r="AZ22" s="112">
        <v>111</v>
      </c>
      <c r="BA22" t="s">
        <v>806</v>
      </c>
      <c r="BB22" s="160">
        <v>141</v>
      </c>
      <c r="BC22" s="160" t="s">
        <v>1725</v>
      </c>
      <c r="BD22" s="160">
        <v>171</v>
      </c>
      <c r="BE22" s="160" t="s">
        <v>2185</v>
      </c>
      <c r="BF22" s="112">
        <v>201</v>
      </c>
      <c r="BG22" s="160" t="s">
        <v>2247</v>
      </c>
      <c r="BH22" s="112">
        <v>231</v>
      </c>
      <c r="BI22" s="73" t="s">
        <v>2344</v>
      </c>
      <c r="BJ22" s="73">
        <v>261</v>
      </c>
      <c r="BK22" s="73" t="s">
        <v>2433</v>
      </c>
      <c r="BN22" s="73">
        <v>291</v>
      </c>
      <c r="BO22" s="73" t="s">
        <v>1435</v>
      </c>
      <c r="BR22" s="112">
        <v>321</v>
      </c>
    </row>
    <row r="23" spans="1:70" x14ac:dyDescent="0.25">
      <c r="A23" s="71">
        <v>22</v>
      </c>
      <c r="B23" s="71" t="s">
        <v>132</v>
      </c>
      <c r="C23" s="71">
        <v>52</v>
      </c>
      <c r="D23" t="s">
        <v>219</v>
      </c>
      <c r="F23" s="71">
        <v>22</v>
      </c>
      <c r="G23" s="71" t="s">
        <v>300</v>
      </c>
      <c r="H23" s="71">
        <v>52</v>
      </c>
      <c r="I23" t="s">
        <v>390</v>
      </c>
      <c r="J23" s="71">
        <v>82</v>
      </c>
      <c r="K23" t="s">
        <v>477</v>
      </c>
      <c r="L23" s="71">
        <v>112</v>
      </c>
      <c r="M23" t="s">
        <v>560</v>
      </c>
      <c r="N23">
        <v>142</v>
      </c>
      <c r="O23" s="93" t="s">
        <v>642</v>
      </c>
      <c r="P23">
        <v>172</v>
      </c>
      <c r="Q23" t="s">
        <v>739</v>
      </c>
      <c r="R23">
        <v>202</v>
      </c>
      <c r="S23" t="s">
        <v>827</v>
      </c>
      <c r="T23">
        <v>232</v>
      </c>
      <c r="U23" t="s">
        <v>931</v>
      </c>
      <c r="V23" s="114">
        <v>262</v>
      </c>
      <c r="W23" t="s">
        <v>1016</v>
      </c>
      <c r="Y23" s="71">
        <v>292</v>
      </c>
      <c r="Z23" s="115" t="s">
        <v>1111</v>
      </c>
      <c r="AA23" s="117"/>
      <c r="AB23" s="71">
        <v>322</v>
      </c>
      <c r="AC23" t="s">
        <v>1214</v>
      </c>
      <c r="AD23">
        <v>352</v>
      </c>
      <c r="AE23" t="s">
        <v>1309</v>
      </c>
      <c r="AG23" s="112">
        <v>382</v>
      </c>
      <c r="AH23" t="s">
        <v>1396</v>
      </c>
      <c r="AJ23" s="112">
        <v>411</v>
      </c>
      <c r="AK23" t="s">
        <v>1486</v>
      </c>
      <c r="AM23" s="112">
        <v>441</v>
      </c>
      <c r="AN23" s="112" t="s">
        <v>1596</v>
      </c>
      <c r="AP23" s="112">
        <v>471</v>
      </c>
      <c r="AQ23" t="s">
        <v>1661</v>
      </c>
      <c r="AS23" s="112">
        <v>22</v>
      </c>
      <c r="AT23" t="s">
        <v>1737</v>
      </c>
      <c r="AU23" s="112">
        <v>52</v>
      </c>
      <c r="AV23" t="s">
        <v>545</v>
      </c>
      <c r="AX23" s="112">
        <v>82</v>
      </c>
      <c r="AY23" t="s">
        <v>824</v>
      </c>
      <c r="AZ23" s="112">
        <v>112</v>
      </c>
      <c r="BA23" t="s">
        <v>2013</v>
      </c>
      <c r="BB23" s="160">
        <v>142</v>
      </c>
      <c r="BC23" s="161" t="s">
        <v>2099</v>
      </c>
      <c r="BD23" s="160">
        <v>172</v>
      </c>
      <c r="BE23" s="160" t="s">
        <v>2161</v>
      </c>
      <c r="BF23" s="112">
        <v>202</v>
      </c>
      <c r="BG23" s="160" t="s">
        <v>2250</v>
      </c>
      <c r="BH23" s="112">
        <v>232</v>
      </c>
      <c r="BI23" s="73" t="s">
        <v>2347</v>
      </c>
      <c r="BJ23" s="73">
        <v>262</v>
      </c>
      <c r="BK23" s="73" t="s">
        <v>2436</v>
      </c>
      <c r="BN23" s="73">
        <v>292</v>
      </c>
      <c r="BO23" s="73" t="s">
        <v>2522</v>
      </c>
      <c r="BR23" s="112">
        <v>322</v>
      </c>
    </row>
    <row r="24" spans="1:70" x14ac:dyDescent="0.25">
      <c r="A24" s="71">
        <v>23</v>
      </c>
      <c r="B24" s="71" t="s">
        <v>135</v>
      </c>
      <c r="C24" s="71">
        <v>53</v>
      </c>
      <c r="D24" t="s">
        <v>222</v>
      </c>
      <c r="F24" s="71">
        <v>23</v>
      </c>
      <c r="G24" s="71" t="s">
        <v>303</v>
      </c>
      <c r="H24" s="71">
        <v>53</v>
      </c>
      <c r="I24" t="s">
        <v>393</v>
      </c>
      <c r="J24" s="71">
        <v>83</v>
      </c>
      <c r="K24" t="s">
        <v>480</v>
      </c>
      <c r="L24" s="71">
        <v>113</v>
      </c>
      <c r="M24" t="s">
        <v>561</v>
      </c>
      <c r="N24">
        <v>143</v>
      </c>
      <c r="O24" s="93" t="s">
        <v>644</v>
      </c>
      <c r="P24">
        <v>173</v>
      </c>
      <c r="Q24" t="s">
        <v>742</v>
      </c>
      <c r="R24">
        <v>203</v>
      </c>
      <c r="S24" t="s">
        <v>830</v>
      </c>
      <c r="T24">
        <v>233</v>
      </c>
      <c r="U24" t="s">
        <v>934</v>
      </c>
      <c r="V24" s="114">
        <v>263</v>
      </c>
      <c r="W24" t="s">
        <v>1023</v>
      </c>
      <c r="Y24" s="71">
        <v>293</v>
      </c>
      <c r="Z24" s="115" t="s">
        <v>1114</v>
      </c>
      <c r="AA24" s="117"/>
      <c r="AB24" s="71">
        <v>323</v>
      </c>
      <c r="AC24" t="s">
        <v>1217</v>
      </c>
      <c r="AD24">
        <v>353</v>
      </c>
      <c r="AE24" t="s">
        <v>1311</v>
      </c>
      <c r="AG24" s="112">
        <v>383</v>
      </c>
      <c r="AH24" t="s">
        <v>1399</v>
      </c>
      <c r="AJ24" s="112">
        <v>412</v>
      </c>
      <c r="AK24" t="s">
        <v>1490</v>
      </c>
      <c r="AM24" s="112">
        <v>442</v>
      </c>
      <c r="AN24" s="112" t="s">
        <v>1588</v>
      </c>
      <c r="AP24" s="112">
        <v>472</v>
      </c>
      <c r="AQ24" t="s">
        <v>1664</v>
      </c>
      <c r="AS24" s="112">
        <v>23</v>
      </c>
      <c r="AT24" t="s">
        <v>1740</v>
      </c>
      <c r="AU24" s="112">
        <v>53</v>
      </c>
      <c r="AV24" t="s">
        <v>1831</v>
      </c>
      <c r="AX24" s="112">
        <v>83</v>
      </c>
      <c r="AY24" t="s">
        <v>1919</v>
      </c>
      <c r="AZ24" s="112">
        <v>113</v>
      </c>
      <c r="BA24" t="s">
        <v>2017</v>
      </c>
      <c r="BB24" s="160">
        <v>143</v>
      </c>
      <c r="BC24" s="160" t="s">
        <v>2098</v>
      </c>
      <c r="BD24" s="160">
        <v>173</v>
      </c>
      <c r="BE24" s="160" t="s">
        <v>2164</v>
      </c>
      <c r="BF24" s="112">
        <v>203</v>
      </c>
      <c r="BG24" s="160" t="s">
        <v>2253</v>
      </c>
      <c r="BH24" s="112">
        <v>233</v>
      </c>
      <c r="BI24" s="73" t="s">
        <v>2350</v>
      </c>
      <c r="BJ24" s="73">
        <v>263</v>
      </c>
      <c r="BK24" s="73" t="s">
        <v>2439</v>
      </c>
      <c r="BN24" s="73">
        <v>293</v>
      </c>
      <c r="BO24" s="73" t="s">
        <v>2523</v>
      </c>
      <c r="BR24" s="112">
        <v>323</v>
      </c>
    </row>
    <row r="25" spans="1:70" x14ac:dyDescent="0.25">
      <c r="A25" s="71">
        <v>24</v>
      </c>
      <c r="B25" s="71" t="s">
        <v>138</v>
      </c>
      <c r="C25" s="71">
        <v>54</v>
      </c>
      <c r="D25" t="s">
        <v>225</v>
      </c>
      <c r="F25" s="71">
        <v>24</v>
      </c>
      <c r="G25" s="71" t="s">
        <v>306</v>
      </c>
      <c r="H25" s="71">
        <v>54</v>
      </c>
      <c r="I25" t="s">
        <v>396</v>
      </c>
      <c r="J25" s="71">
        <v>84</v>
      </c>
      <c r="K25" t="s">
        <v>483</v>
      </c>
      <c r="L25" s="71">
        <v>114</v>
      </c>
      <c r="M25" t="s">
        <v>564</v>
      </c>
      <c r="N25">
        <v>144</v>
      </c>
      <c r="O25" s="93" t="s">
        <v>647</v>
      </c>
      <c r="P25">
        <v>174</v>
      </c>
      <c r="Q25" t="s">
        <v>745</v>
      </c>
      <c r="R25">
        <v>204</v>
      </c>
      <c r="S25" t="s">
        <v>152</v>
      </c>
      <c r="T25">
        <v>234</v>
      </c>
      <c r="U25" t="s">
        <v>937</v>
      </c>
      <c r="V25" s="114">
        <v>264</v>
      </c>
      <c r="W25" t="s">
        <v>1027</v>
      </c>
      <c r="Y25" s="71">
        <v>294</v>
      </c>
      <c r="Z25" s="115" t="s">
        <v>1117</v>
      </c>
      <c r="AA25" s="117"/>
      <c r="AB25" s="71">
        <v>324</v>
      </c>
      <c r="AC25" t="s">
        <v>1220</v>
      </c>
      <c r="AD25">
        <v>354</v>
      </c>
      <c r="AE25" t="s">
        <v>1314</v>
      </c>
      <c r="AG25" s="112">
        <v>384</v>
      </c>
      <c r="AH25" t="s">
        <v>1402</v>
      </c>
      <c r="AJ25" s="112">
        <v>413</v>
      </c>
      <c r="AK25" t="s">
        <v>1495</v>
      </c>
      <c r="AM25" s="112">
        <v>443</v>
      </c>
      <c r="AN25" s="112" t="s">
        <v>1585</v>
      </c>
      <c r="AP25" s="112">
        <v>473</v>
      </c>
      <c r="AQ25" t="s">
        <v>1668</v>
      </c>
      <c r="AS25" s="112">
        <v>24</v>
      </c>
      <c r="AT25" t="s">
        <v>1743</v>
      </c>
      <c r="AU25" s="112">
        <v>54</v>
      </c>
      <c r="AV25" t="s">
        <v>1834</v>
      </c>
      <c r="AX25" s="112">
        <v>84</v>
      </c>
      <c r="AY25" t="s">
        <v>1223</v>
      </c>
      <c r="AZ25" s="112">
        <v>114</v>
      </c>
      <c r="BA25" t="s">
        <v>2019</v>
      </c>
      <c r="BB25" s="160">
        <v>144</v>
      </c>
      <c r="BC25" s="160" t="s">
        <v>2100</v>
      </c>
      <c r="BD25" s="160">
        <v>174</v>
      </c>
      <c r="BE25" s="160" t="s">
        <v>2166</v>
      </c>
      <c r="BF25" s="112">
        <v>204</v>
      </c>
      <c r="BG25" s="160" t="s">
        <v>2256</v>
      </c>
      <c r="BH25" s="112">
        <v>234</v>
      </c>
      <c r="BI25" s="73" t="s">
        <v>2353</v>
      </c>
      <c r="BJ25" s="73">
        <v>264</v>
      </c>
      <c r="BK25" s="73" t="s">
        <v>2442</v>
      </c>
      <c r="BN25" s="73">
        <v>294</v>
      </c>
      <c r="BO25" s="73" t="s">
        <v>2526</v>
      </c>
      <c r="BR25" s="112">
        <v>324</v>
      </c>
    </row>
    <row r="26" spans="1:70" x14ac:dyDescent="0.25">
      <c r="A26" s="71">
        <v>25</v>
      </c>
      <c r="B26" s="71" t="s">
        <v>141</v>
      </c>
      <c r="C26" s="71">
        <v>55</v>
      </c>
      <c r="D26" t="s">
        <v>113</v>
      </c>
      <c r="F26" s="71">
        <v>25</v>
      </c>
      <c r="G26" s="71" t="s">
        <v>309</v>
      </c>
      <c r="H26" s="71">
        <v>55</v>
      </c>
      <c r="I26" t="s">
        <v>399</v>
      </c>
      <c r="J26" s="71">
        <v>85</v>
      </c>
      <c r="K26" t="s">
        <v>487</v>
      </c>
      <c r="L26" s="71">
        <v>115</v>
      </c>
      <c r="M26" t="s">
        <v>566</v>
      </c>
      <c r="N26">
        <v>145</v>
      </c>
      <c r="O26" s="93" t="s">
        <v>650</v>
      </c>
      <c r="P26">
        <v>175</v>
      </c>
      <c r="Q26" t="s">
        <v>748</v>
      </c>
      <c r="R26">
        <v>205</v>
      </c>
      <c r="S26" t="s">
        <v>836</v>
      </c>
      <c r="T26">
        <v>235</v>
      </c>
      <c r="U26" t="s">
        <v>940</v>
      </c>
      <c r="V26" s="114">
        <v>265</v>
      </c>
      <c r="W26" t="s">
        <v>1029</v>
      </c>
      <c r="Y26" s="71">
        <v>295</v>
      </c>
      <c r="Z26" s="115" t="s">
        <v>1121</v>
      </c>
      <c r="AA26" s="117"/>
      <c r="AB26" s="71">
        <v>325</v>
      </c>
      <c r="AC26" t="s">
        <v>1223</v>
      </c>
      <c r="AD26">
        <v>355</v>
      </c>
      <c r="AE26" t="s">
        <v>1317</v>
      </c>
      <c r="AG26" s="112">
        <v>385</v>
      </c>
      <c r="AH26" t="s">
        <v>1405</v>
      </c>
      <c r="AJ26" s="112">
        <v>414</v>
      </c>
      <c r="AK26" t="s">
        <v>1496</v>
      </c>
      <c r="AM26" s="112">
        <v>444</v>
      </c>
      <c r="AN26" s="112" t="s">
        <v>1604</v>
      </c>
      <c r="AP26" s="112"/>
      <c r="AS26" s="112">
        <v>25</v>
      </c>
      <c r="AT26" t="s">
        <v>1746</v>
      </c>
      <c r="AU26" s="112">
        <v>55</v>
      </c>
      <c r="AV26" t="s">
        <v>1837</v>
      </c>
      <c r="AX26" s="112">
        <v>85</v>
      </c>
      <c r="AY26" t="s">
        <v>1923</v>
      </c>
      <c r="AZ26" s="112">
        <v>115</v>
      </c>
      <c r="BA26" t="s">
        <v>2022</v>
      </c>
      <c r="BB26" s="160">
        <v>145</v>
      </c>
      <c r="BC26" s="160" t="s">
        <v>2101</v>
      </c>
      <c r="BD26" s="160">
        <v>175</v>
      </c>
      <c r="BE26" s="160" t="s">
        <v>2169</v>
      </c>
      <c r="BF26" s="112">
        <v>205</v>
      </c>
      <c r="BG26" s="160" t="s">
        <v>2185</v>
      </c>
      <c r="BH26" s="112">
        <v>235</v>
      </c>
      <c r="BI26" s="73" t="s">
        <v>2357</v>
      </c>
      <c r="BJ26" s="73">
        <v>265</v>
      </c>
      <c r="BK26" s="73" t="s">
        <v>2445</v>
      </c>
      <c r="BN26" s="73">
        <v>295</v>
      </c>
      <c r="BO26" s="73" t="s">
        <v>2528</v>
      </c>
      <c r="BR26" s="112">
        <v>325</v>
      </c>
    </row>
    <row r="27" spans="1:70" x14ac:dyDescent="0.25">
      <c r="A27" s="71">
        <v>26</v>
      </c>
      <c r="B27" s="71" t="s">
        <v>146</v>
      </c>
      <c r="C27" s="71">
        <v>56</v>
      </c>
      <c r="F27" s="71">
        <v>26</v>
      </c>
      <c r="G27" s="71" t="s">
        <v>312</v>
      </c>
      <c r="H27" s="71">
        <v>56</v>
      </c>
      <c r="I27" t="s">
        <v>403</v>
      </c>
      <c r="J27" s="71">
        <v>86</v>
      </c>
      <c r="K27" t="s">
        <v>489</v>
      </c>
      <c r="L27" s="71">
        <v>116</v>
      </c>
      <c r="M27" t="s">
        <v>569</v>
      </c>
      <c r="N27">
        <v>146</v>
      </c>
      <c r="O27" s="93" t="s">
        <v>653</v>
      </c>
      <c r="P27">
        <v>176</v>
      </c>
      <c r="Q27" t="s">
        <v>751</v>
      </c>
      <c r="R27">
        <v>206</v>
      </c>
      <c r="S27" t="s">
        <v>840</v>
      </c>
      <c r="T27">
        <v>236</v>
      </c>
      <c r="U27" t="s">
        <v>943</v>
      </c>
      <c r="V27" s="114">
        <v>266</v>
      </c>
      <c r="W27" t="s">
        <v>1032</v>
      </c>
      <c r="Y27" s="71">
        <v>296</v>
      </c>
      <c r="Z27" s="115" t="s">
        <v>1124</v>
      </c>
      <c r="AA27" s="117"/>
      <c r="AB27" s="71">
        <v>326</v>
      </c>
      <c r="AC27" t="s">
        <v>1226</v>
      </c>
      <c r="AD27">
        <v>356</v>
      </c>
      <c r="AE27" t="s">
        <v>1320</v>
      </c>
      <c r="AG27" s="112">
        <v>386</v>
      </c>
      <c r="AH27" t="s">
        <v>1408</v>
      </c>
      <c r="AJ27" s="112">
        <v>415</v>
      </c>
      <c r="AK27" t="s">
        <v>1499</v>
      </c>
      <c r="AM27" s="112">
        <v>445</v>
      </c>
      <c r="AN27" s="112" t="s">
        <v>1582</v>
      </c>
      <c r="AP27" s="112"/>
      <c r="AS27" s="112">
        <v>26</v>
      </c>
      <c r="AT27" t="s">
        <v>1749</v>
      </c>
      <c r="AU27" s="112">
        <v>56</v>
      </c>
      <c r="AV27" t="s">
        <v>1840</v>
      </c>
      <c r="AX27" s="112">
        <v>86</v>
      </c>
      <c r="AY27" t="s">
        <v>1926</v>
      </c>
      <c r="AZ27" s="112">
        <v>116</v>
      </c>
      <c r="BA27" t="s">
        <v>1555</v>
      </c>
      <c r="BB27" s="160">
        <v>146</v>
      </c>
      <c r="BC27" s="160" t="s">
        <v>2189</v>
      </c>
      <c r="BD27" s="160">
        <v>176</v>
      </c>
      <c r="BE27" s="160" t="s">
        <v>2185</v>
      </c>
      <c r="BF27" s="112">
        <v>206</v>
      </c>
      <c r="BG27" s="160" t="s">
        <v>2259</v>
      </c>
      <c r="BH27" s="112">
        <v>236</v>
      </c>
      <c r="BI27" s="73" t="s">
        <v>2360</v>
      </c>
      <c r="BJ27" s="73">
        <v>266</v>
      </c>
      <c r="BK27" s="73" t="s">
        <v>2448</v>
      </c>
      <c r="BN27" s="73">
        <v>296</v>
      </c>
      <c r="BO27" s="73" t="s">
        <v>931</v>
      </c>
      <c r="BR27" s="112">
        <v>326</v>
      </c>
    </row>
    <row r="28" spans="1:70" x14ac:dyDescent="0.25">
      <c r="A28" s="71">
        <v>27</v>
      </c>
      <c r="B28" s="71" t="s">
        <v>149</v>
      </c>
      <c r="C28" s="71">
        <v>57</v>
      </c>
      <c r="F28" s="71">
        <v>27</v>
      </c>
      <c r="G28" s="71" t="s">
        <v>315</v>
      </c>
      <c r="H28" s="71">
        <v>57</v>
      </c>
      <c r="I28" t="s">
        <v>405</v>
      </c>
      <c r="J28" s="71">
        <v>87</v>
      </c>
      <c r="K28" t="s">
        <v>492</v>
      </c>
      <c r="L28" s="71">
        <v>117</v>
      </c>
      <c r="M28" t="s">
        <v>573</v>
      </c>
      <c r="N28">
        <v>147</v>
      </c>
      <c r="O28" s="93" t="s">
        <v>668</v>
      </c>
      <c r="P28">
        <v>177</v>
      </c>
      <c r="Q28" t="s">
        <v>754</v>
      </c>
      <c r="R28">
        <v>207</v>
      </c>
      <c r="S28" t="s">
        <v>843</v>
      </c>
      <c r="T28">
        <v>237</v>
      </c>
      <c r="U28" t="s">
        <v>946</v>
      </c>
      <c r="V28" s="114">
        <v>267</v>
      </c>
      <c r="W28" t="s">
        <v>1035</v>
      </c>
      <c r="Y28" s="71">
        <v>297</v>
      </c>
      <c r="Z28" s="115" t="s">
        <v>83</v>
      </c>
      <c r="AA28" s="117"/>
      <c r="AB28" s="71">
        <v>327</v>
      </c>
      <c r="AC28" t="s">
        <v>1230</v>
      </c>
      <c r="AD28">
        <v>357</v>
      </c>
      <c r="AE28" t="s">
        <v>778</v>
      </c>
      <c r="AG28" s="112">
        <v>387</v>
      </c>
      <c r="AH28" t="s">
        <v>1411</v>
      </c>
      <c r="AJ28" s="112">
        <v>416</v>
      </c>
      <c r="AK28" t="s">
        <v>1502</v>
      </c>
      <c r="AM28" s="112">
        <v>446</v>
      </c>
      <c r="AN28" s="112" t="s">
        <v>1272</v>
      </c>
      <c r="AP28" s="112"/>
      <c r="AS28" s="112">
        <v>27</v>
      </c>
      <c r="AT28" t="s">
        <v>1752</v>
      </c>
      <c r="AU28" s="112">
        <v>57</v>
      </c>
      <c r="AV28" t="s">
        <v>573</v>
      </c>
      <c r="AX28" s="112">
        <v>87</v>
      </c>
      <c r="AY28" t="s">
        <v>1929</v>
      </c>
      <c r="AZ28" s="112">
        <v>117</v>
      </c>
      <c r="BA28" t="s">
        <v>2025</v>
      </c>
      <c r="BB28" s="160">
        <v>147</v>
      </c>
      <c r="BC28" s="160" t="s">
        <v>2185</v>
      </c>
      <c r="BD28" s="160">
        <v>177</v>
      </c>
      <c r="BE28" s="160" t="s">
        <v>336</v>
      </c>
      <c r="BF28" s="112">
        <v>207</v>
      </c>
      <c r="BG28" s="160" t="s">
        <v>2262</v>
      </c>
      <c r="BH28" s="112">
        <v>237</v>
      </c>
      <c r="BI28" s="73" t="s">
        <v>135</v>
      </c>
      <c r="BJ28" s="73">
        <v>267</v>
      </c>
      <c r="BK28" s="73" t="s">
        <v>2452</v>
      </c>
      <c r="BN28" s="73">
        <v>297</v>
      </c>
      <c r="BO28" s="73" t="s">
        <v>2533</v>
      </c>
      <c r="BR28" s="112">
        <v>327</v>
      </c>
    </row>
    <row r="29" spans="1:70" x14ac:dyDescent="0.25">
      <c r="A29" s="71">
        <v>28</v>
      </c>
      <c r="B29" s="71" t="s">
        <v>152</v>
      </c>
      <c r="C29" s="71">
        <v>58</v>
      </c>
      <c r="F29" s="71">
        <v>28</v>
      </c>
      <c r="G29" s="71" t="s">
        <v>318</v>
      </c>
      <c r="H29" s="71">
        <v>58</v>
      </c>
      <c r="I29" t="s">
        <v>408</v>
      </c>
      <c r="J29" s="71">
        <v>88</v>
      </c>
      <c r="K29" t="s">
        <v>495</v>
      </c>
      <c r="L29" s="71">
        <v>118</v>
      </c>
      <c r="M29" t="s">
        <v>575</v>
      </c>
      <c r="N29">
        <v>148</v>
      </c>
      <c r="O29" s="93" t="s">
        <v>670</v>
      </c>
      <c r="P29">
        <v>178</v>
      </c>
      <c r="Q29" t="s">
        <v>756</v>
      </c>
      <c r="R29">
        <v>208</v>
      </c>
      <c r="S29" t="s">
        <v>846</v>
      </c>
      <c r="T29">
        <v>238</v>
      </c>
      <c r="U29" t="s">
        <v>949</v>
      </c>
      <c r="V29" s="114">
        <v>268</v>
      </c>
      <c r="W29" s="71" t="s">
        <v>1094</v>
      </c>
      <c r="Y29" s="71">
        <v>298</v>
      </c>
      <c r="Z29" s="115" t="s">
        <v>1129</v>
      </c>
      <c r="AA29" s="117"/>
      <c r="AB29" s="71">
        <v>328</v>
      </c>
      <c r="AC29" t="s">
        <v>1232</v>
      </c>
      <c r="AD29">
        <v>358</v>
      </c>
      <c r="AE29" t="s">
        <v>809</v>
      </c>
      <c r="AG29" s="112">
        <v>388</v>
      </c>
      <c r="AH29" t="s">
        <v>1415</v>
      </c>
      <c r="AJ29" s="112">
        <v>417</v>
      </c>
      <c r="AK29" t="s">
        <v>1505</v>
      </c>
      <c r="AM29" s="112">
        <v>447</v>
      </c>
      <c r="AN29" s="112" t="s">
        <v>1602</v>
      </c>
      <c r="AP29" s="112"/>
      <c r="AS29" s="112">
        <v>28</v>
      </c>
      <c r="AT29" t="s">
        <v>1755</v>
      </c>
      <c r="AU29" s="112">
        <v>58</v>
      </c>
      <c r="AV29" t="s">
        <v>1845</v>
      </c>
      <c r="AX29" s="112">
        <v>88</v>
      </c>
      <c r="AY29" t="s">
        <v>1931</v>
      </c>
      <c r="AZ29" s="112">
        <v>118</v>
      </c>
      <c r="BA29" t="s">
        <v>489</v>
      </c>
      <c r="BB29" s="160">
        <v>148</v>
      </c>
      <c r="BC29" s="160" t="s">
        <v>2185</v>
      </c>
      <c r="BD29" s="160">
        <v>178</v>
      </c>
      <c r="BE29" s="160" t="s">
        <v>2185</v>
      </c>
      <c r="BF29" s="112">
        <v>208</v>
      </c>
      <c r="BG29" s="160" t="s">
        <v>2265</v>
      </c>
      <c r="BH29" s="112">
        <v>238</v>
      </c>
      <c r="BI29" s="73" t="s">
        <v>2364</v>
      </c>
      <c r="BJ29" s="73">
        <v>268</v>
      </c>
      <c r="BK29" s="73" t="s">
        <v>2454</v>
      </c>
      <c r="BN29" s="73">
        <v>298</v>
      </c>
      <c r="BO29" s="73" t="s">
        <v>2536</v>
      </c>
      <c r="BR29" s="112">
        <v>328</v>
      </c>
    </row>
    <row r="30" spans="1:70" x14ac:dyDescent="0.25">
      <c r="A30" s="71">
        <v>29</v>
      </c>
      <c r="B30" s="71" t="s">
        <v>155</v>
      </c>
      <c r="C30" s="71">
        <v>59</v>
      </c>
      <c r="F30" s="71">
        <v>29</v>
      </c>
      <c r="G30" s="71" t="s">
        <v>321</v>
      </c>
      <c r="H30" s="71">
        <v>59</v>
      </c>
      <c r="I30" t="s">
        <v>412</v>
      </c>
      <c r="J30" s="71">
        <v>89</v>
      </c>
      <c r="K30" t="s">
        <v>378</v>
      </c>
      <c r="L30" s="71">
        <v>119</v>
      </c>
      <c r="M30" t="s">
        <v>453</v>
      </c>
      <c r="N30">
        <v>149</v>
      </c>
      <c r="O30" s="93" t="s">
        <v>673</v>
      </c>
      <c r="P30">
        <v>179</v>
      </c>
      <c r="Q30" t="s">
        <v>759</v>
      </c>
      <c r="R30">
        <v>209</v>
      </c>
      <c r="S30" t="s">
        <v>849</v>
      </c>
      <c r="T30">
        <v>239</v>
      </c>
      <c r="U30" t="s">
        <v>952</v>
      </c>
      <c r="V30" s="114">
        <v>269</v>
      </c>
      <c r="W30" t="s">
        <v>1038</v>
      </c>
      <c r="Y30" s="71">
        <v>299</v>
      </c>
      <c r="Z30" s="115" t="s">
        <v>1132</v>
      </c>
      <c r="AA30" s="117"/>
      <c r="AB30" s="71">
        <v>329</v>
      </c>
      <c r="AC30" t="s">
        <v>1235</v>
      </c>
      <c r="AD30">
        <v>359</v>
      </c>
      <c r="AE30" t="s">
        <v>1325</v>
      </c>
      <c r="AG30" s="112">
        <v>389</v>
      </c>
      <c r="AH30" t="s">
        <v>940</v>
      </c>
      <c r="AJ30" s="112">
        <v>418</v>
      </c>
      <c r="AK30" t="s">
        <v>1509</v>
      </c>
      <c r="AM30" s="112">
        <v>448</v>
      </c>
      <c r="AN30" s="112" t="s">
        <v>1599</v>
      </c>
      <c r="AP30" s="112"/>
      <c r="AS30" s="112">
        <v>29</v>
      </c>
      <c r="AT30" t="s">
        <v>1758</v>
      </c>
      <c r="AU30" s="112">
        <v>59</v>
      </c>
      <c r="AV30" t="s">
        <v>1847</v>
      </c>
      <c r="AX30" s="112">
        <v>89</v>
      </c>
      <c r="AY30" t="s">
        <v>1940</v>
      </c>
      <c r="AZ30" s="112">
        <v>119</v>
      </c>
      <c r="BA30" t="s">
        <v>2031</v>
      </c>
      <c r="BB30" s="160">
        <v>149</v>
      </c>
      <c r="BC30" s="160" t="s">
        <v>2185</v>
      </c>
      <c r="BD30" s="160">
        <v>179</v>
      </c>
      <c r="BE30" s="160" t="s">
        <v>2173</v>
      </c>
      <c r="BF30" s="112">
        <v>209</v>
      </c>
      <c r="BG30" s="160" t="s">
        <v>2268</v>
      </c>
      <c r="BH30" s="112">
        <v>239</v>
      </c>
      <c r="BI30" s="73" t="s">
        <v>2367</v>
      </c>
      <c r="BJ30" s="73">
        <v>269</v>
      </c>
      <c r="BK30" s="73" t="s">
        <v>2457</v>
      </c>
      <c r="BN30" s="73">
        <v>299</v>
      </c>
      <c r="BO30" s="73" t="s">
        <v>2539</v>
      </c>
      <c r="BR30" s="112">
        <v>329</v>
      </c>
    </row>
    <row r="31" spans="1:70" x14ac:dyDescent="0.25">
      <c r="A31" s="71">
        <v>30</v>
      </c>
      <c r="B31" s="71" t="s">
        <v>158</v>
      </c>
      <c r="C31" s="71">
        <v>60</v>
      </c>
      <c r="F31" s="71">
        <v>30</v>
      </c>
      <c r="G31" s="71" t="s">
        <v>324</v>
      </c>
      <c r="H31" s="71">
        <v>60</v>
      </c>
      <c r="I31" t="s">
        <v>414</v>
      </c>
      <c r="J31" s="71">
        <v>90</v>
      </c>
      <c r="K31" t="s">
        <v>499</v>
      </c>
      <c r="L31" s="71">
        <v>120</v>
      </c>
      <c r="M31" t="s">
        <v>578</v>
      </c>
      <c r="N31">
        <v>150</v>
      </c>
      <c r="O31" s="93" t="s">
        <v>676</v>
      </c>
      <c r="P31">
        <v>180</v>
      </c>
      <c r="Q31" t="s">
        <v>762</v>
      </c>
      <c r="R31">
        <v>210</v>
      </c>
      <c r="S31" t="s">
        <v>851</v>
      </c>
      <c r="T31">
        <v>240</v>
      </c>
      <c r="U31" t="s">
        <v>955</v>
      </c>
      <c r="V31" s="114">
        <v>270</v>
      </c>
      <c r="W31" t="s">
        <v>1041</v>
      </c>
      <c r="Y31" s="71">
        <v>300</v>
      </c>
      <c r="Z31" s="115" t="s">
        <v>1135</v>
      </c>
      <c r="AA31" s="117"/>
      <c r="AB31" s="71">
        <v>330</v>
      </c>
      <c r="AC31" t="s">
        <v>1238</v>
      </c>
      <c r="AD31">
        <v>360</v>
      </c>
      <c r="AE31" t="s">
        <v>1328</v>
      </c>
      <c r="AG31" s="112">
        <v>390</v>
      </c>
      <c r="AH31" t="s">
        <v>1427</v>
      </c>
      <c r="AJ31" s="112">
        <v>419</v>
      </c>
      <c r="AK31" t="s">
        <v>1510</v>
      </c>
      <c r="AM31" s="112">
        <v>449</v>
      </c>
      <c r="AN31" s="112" t="s">
        <v>1591</v>
      </c>
      <c r="AP31" s="112"/>
      <c r="AS31" s="112">
        <v>30</v>
      </c>
      <c r="AT31" t="s">
        <v>1761</v>
      </c>
      <c r="AU31" s="112">
        <v>60</v>
      </c>
      <c r="AV31" t="s">
        <v>1850</v>
      </c>
      <c r="AX31" s="112">
        <v>90</v>
      </c>
      <c r="AY31" t="s">
        <v>1942</v>
      </c>
      <c r="AZ31" s="112">
        <v>120</v>
      </c>
      <c r="BA31" t="s">
        <v>940</v>
      </c>
      <c r="BB31" s="160">
        <v>150</v>
      </c>
      <c r="BC31" s="160" t="s">
        <v>2102</v>
      </c>
      <c r="BD31" s="160">
        <v>180</v>
      </c>
      <c r="BE31" s="160" t="s">
        <v>2176</v>
      </c>
      <c r="BF31" s="112">
        <v>210</v>
      </c>
      <c r="BG31" s="160" t="s">
        <v>2271</v>
      </c>
      <c r="BH31" s="112">
        <v>240</v>
      </c>
      <c r="BI31" s="73" t="s">
        <v>2370</v>
      </c>
      <c r="BJ31" s="73">
        <v>270</v>
      </c>
      <c r="BK31" s="73" t="s">
        <v>2460</v>
      </c>
      <c r="BN31" s="73">
        <v>300</v>
      </c>
      <c r="BO31" s="73" t="s">
        <v>2542</v>
      </c>
      <c r="BR31" s="112">
        <v>330</v>
      </c>
    </row>
    <row r="32" spans="1:70" x14ac:dyDescent="0.25">
      <c r="L32" s="71"/>
      <c r="V32" s="114"/>
      <c r="AN32" s="112"/>
    </row>
    <row r="33" spans="12:22" x14ac:dyDescent="0.25">
      <c r="L33" s="71"/>
      <c r="V33" s="114"/>
    </row>
  </sheetData>
  <sheetProtection sheet="1" objects="1" scenarios="1"/>
  <pageMargins left="0.511811024" right="0.511811024" top="0.78740157499999996" bottom="0.78740157499999996" header="0.31496062000000002" footer="0.31496062000000002"/>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6"/>
  <sheetViews>
    <sheetView workbookViewId="0">
      <selection activeCell="F28" sqref="F28"/>
    </sheetView>
  </sheetViews>
  <sheetFormatPr defaultRowHeight="15" x14ac:dyDescent="0.25"/>
  <cols>
    <col min="1" max="1" width="19.28515625" customWidth="1"/>
    <col min="2" max="2" width="16.85546875" bestFit="1" customWidth="1"/>
    <col min="3" max="3" width="16" bestFit="1" customWidth="1"/>
    <col min="4" max="4" width="17.140625" customWidth="1"/>
    <col min="5" max="5" width="24.28515625" bestFit="1" customWidth="1"/>
    <col min="6" max="6" width="16.85546875" bestFit="1" customWidth="1"/>
    <col min="8" max="8" width="15.85546875" bestFit="1" customWidth="1"/>
    <col min="10" max="10" width="15.85546875" bestFit="1" customWidth="1"/>
    <col min="11" max="11" width="9.7109375" customWidth="1"/>
    <col min="12" max="12" width="12.7109375" bestFit="1" customWidth="1"/>
    <col min="13" max="13" width="6.28515625" style="112" customWidth="1"/>
    <col min="14" max="14" width="9.85546875" bestFit="1" customWidth="1"/>
    <col min="15" max="15" width="12.7109375" customWidth="1"/>
    <col min="17" max="17" width="16.85546875" bestFit="1" customWidth="1"/>
  </cols>
  <sheetData>
    <row r="1" spans="1:17" ht="15.75" thickBot="1" x14ac:dyDescent="0.3">
      <c r="A1" s="68" t="s">
        <v>58</v>
      </c>
      <c r="B1" s="69" t="s">
        <v>59</v>
      </c>
      <c r="C1" s="69" t="s">
        <v>60</v>
      </c>
      <c r="D1" s="69" t="s">
        <v>61</v>
      </c>
      <c r="E1" s="69" t="s">
        <v>62</v>
      </c>
      <c r="F1" s="69" t="s">
        <v>64</v>
      </c>
      <c r="L1" s="112"/>
      <c r="N1" s="112"/>
      <c r="O1" s="112"/>
      <c r="P1" s="112"/>
      <c r="Q1" s="67"/>
    </row>
    <row r="2" spans="1:17" ht="15.75" thickTop="1" x14ac:dyDescent="0.25">
      <c r="A2" s="64" t="s">
        <v>56</v>
      </c>
      <c r="B2" s="65"/>
      <c r="C2" s="66">
        <v>41347</v>
      </c>
      <c r="D2">
        <v>1722</v>
      </c>
      <c r="E2" t="s">
        <v>63</v>
      </c>
      <c r="F2" s="67">
        <v>3007716.8</v>
      </c>
      <c r="L2" s="64"/>
      <c r="M2" s="64"/>
      <c r="N2" s="112"/>
      <c r="O2" s="112"/>
      <c r="P2" s="112"/>
      <c r="Q2" s="67"/>
    </row>
    <row r="3" spans="1:17" x14ac:dyDescent="0.25">
      <c r="B3" s="65"/>
      <c r="C3" s="66">
        <v>41374</v>
      </c>
      <c r="D3">
        <v>2056</v>
      </c>
      <c r="E3" t="s">
        <v>65</v>
      </c>
      <c r="F3" s="67">
        <v>3120781.76</v>
      </c>
      <c r="L3" s="112"/>
      <c r="N3" s="112"/>
      <c r="O3" s="112"/>
      <c r="P3" s="112"/>
      <c r="Q3" s="67"/>
    </row>
    <row r="4" spans="1:17" x14ac:dyDescent="0.25">
      <c r="B4" s="65"/>
      <c r="C4" s="66">
        <v>41437</v>
      </c>
      <c r="D4">
        <v>2068</v>
      </c>
      <c r="E4" t="s">
        <v>65</v>
      </c>
      <c r="F4" s="67">
        <v>585146.57999999996</v>
      </c>
      <c r="L4" s="112"/>
      <c r="N4" s="112"/>
      <c r="O4" s="112"/>
      <c r="P4" s="112"/>
      <c r="Q4" s="67"/>
    </row>
    <row r="5" spans="1:17" x14ac:dyDescent="0.25">
      <c r="A5" s="72"/>
      <c r="B5" s="65"/>
      <c r="C5" s="66"/>
      <c r="D5">
        <v>2279</v>
      </c>
      <c r="E5" t="s">
        <v>66</v>
      </c>
      <c r="F5" s="67">
        <v>2305687.37</v>
      </c>
      <c r="L5" s="72"/>
      <c r="M5" s="72"/>
      <c r="N5" s="112"/>
      <c r="O5" s="112"/>
      <c r="P5" s="112"/>
      <c r="Q5" s="67"/>
    </row>
    <row r="6" spans="1:17" x14ac:dyDescent="0.25">
      <c r="B6" s="65"/>
      <c r="C6" s="66"/>
      <c r="D6">
        <v>2280</v>
      </c>
      <c r="E6" t="s">
        <v>66</v>
      </c>
      <c r="F6" s="67">
        <v>961229.27</v>
      </c>
      <c r="L6" s="112"/>
      <c r="N6" s="112"/>
      <c r="O6" s="112"/>
      <c r="P6" s="112"/>
      <c r="Q6" s="67"/>
    </row>
    <row r="7" spans="1:17" x14ac:dyDescent="0.25">
      <c r="D7">
        <v>2322</v>
      </c>
      <c r="E7" t="s">
        <v>67</v>
      </c>
      <c r="F7" s="67">
        <v>2128613.29</v>
      </c>
      <c r="L7" s="112"/>
      <c r="N7" s="112"/>
      <c r="O7" s="112"/>
      <c r="P7" s="112"/>
      <c r="Q7" s="67"/>
    </row>
    <row r="8" spans="1:17" x14ac:dyDescent="0.25">
      <c r="D8">
        <v>2323</v>
      </c>
      <c r="E8" t="s">
        <v>67</v>
      </c>
      <c r="F8" s="67">
        <v>874437.73</v>
      </c>
      <c r="L8" s="112"/>
      <c r="N8" s="112"/>
      <c r="O8" s="112"/>
      <c r="P8" s="112"/>
      <c r="Q8" s="67"/>
    </row>
    <row r="9" spans="1:17" x14ac:dyDescent="0.25">
      <c r="D9">
        <v>3496</v>
      </c>
      <c r="E9" t="s">
        <v>666</v>
      </c>
      <c r="F9" s="67">
        <v>2117490.1</v>
      </c>
      <c r="L9" s="112"/>
      <c r="N9" s="112"/>
      <c r="O9" s="112"/>
      <c r="P9" s="112"/>
      <c r="Q9" s="67"/>
    </row>
    <row r="10" spans="1:17" x14ac:dyDescent="0.25">
      <c r="D10">
        <v>3497</v>
      </c>
      <c r="E10" t="s">
        <v>666</v>
      </c>
      <c r="F10" s="67">
        <v>900117.41</v>
      </c>
      <c r="L10" s="112"/>
      <c r="N10" s="112"/>
      <c r="O10" s="112"/>
      <c r="P10" s="112"/>
      <c r="Q10" s="67"/>
    </row>
    <row r="11" spans="1:17" x14ac:dyDescent="0.25">
      <c r="D11" s="97" t="s">
        <v>667</v>
      </c>
      <c r="E11" t="s">
        <v>666</v>
      </c>
      <c r="F11" s="67">
        <f>103105+341277.49</f>
        <v>444382.49</v>
      </c>
      <c r="L11" s="112"/>
      <c r="N11" s="112"/>
      <c r="O11" s="97"/>
      <c r="P11" s="112"/>
      <c r="Q11" s="67"/>
    </row>
    <row r="12" spans="1:17" ht="23.25" x14ac:dyDescent="0.25">
      <c r="C12" s="97" t="s">
        <v>660</v>
      </c>
      <c r="D12" s="97" t="s">
        <v>661</v>
      </c>
      <c r="E12" s="62" t="s">
        <v>473</v>
      </c>
      <c r="F12" s="75">
        <f>183757.32+1898937.56+98200.68+317228.67+578591.73</f>
        <v>3076715.96</v>
      </c>
      <c r="L12" s="112"/>
      <c r="N12" s="112"/>
      <c r="O12" s="112"/>
      <c r="P12" s="112"/>
      <c r="Q12" s="67"/>
    </row>
    <row r="13" spans="1:17" s="112" customFormat="1" x14ac:dyDescent="0.25">
      <c r="C13" s="97"/>
      <c r="D13" s="97" t="s">
        <v>1210</v>
      </c>
      <c r="E13" s="29" t="s">
        <v>473</v>
      </c>
      <c r="F13" s="75">
        <v>994021.08</v>
      </c>
      <c r="N13" s="97"/>
      <c r="O13" s="97"/>
      <c r="Q13" s="67"/>
    </row>
    <row r="14" spans="1:17" ht="23.25" x14ac:dyDescent="0.25">
      <c r="C14" s="97" t="s">
        <v>664</v>
      </c>
      <c r="D14" s="97" t="s">
        <v>665</v>
      </c>
      <c r="E14" s="62" t="s">
        <v>663</v>
      </c>
      <c r="F14" s="75">
        <f>1613599.83+566940.37</f>
        <v>2180540.2000000002</v>
      </c>
      <c r="L14" s="112"/>
      <c r="N14" s="97"/>
      <c r="O14" s="97"/>
      <c r="P14" s="112"/>
      <c r="Q14" s="67"/>
    </row>
    <row r="15" spans="1:17" s="112" customFormat="1" ht="23.25" x14ac:dyDescent="0.25">
      <c r="C15" s="97" t="s">
        <v>1208</v>
      </c>
      <c r="D15" s="97"/>
      <c r="E15" s="62" t="s">
        <v>1207</v>
      </c>
      <c r="F15" s="75">
        <v>370666.86</v>
      </c>
      <c r="N15" s="97"/>
      <c r="O15" s="97"/>
      <c r="Q15" s="67"/>
    </row>
    <row r="16" spans="1:17" x14ac:dyDescent="0.25">
      <c r="E16" s="72" t="s">
        <v>5</v>
      </c>
      <c r="F16" s="67">
        <f>SUM(F2:F15)</f>
        <v>23067546.899999999</v>
      </c>
      <c r="H16" s="67"/>
      <c r="J16" s="67"/>
      <c r="L16" s="112"/>
      <c r="N16" s="112"/>
      <c r="O16" s="112"/>
      <c r="P16" s="72"/>
      <c r="Q16" s="130"/>
    </row>
    <row r="17" spans="1:17" x14ac:dyDescent="0.25">
      <c r="E17" s="72"/>
      <c r="F17" s="67"/>
      <c r="H17" s="67"/>
      <c r="L17" s="112"/>
      <c r="N17" s="112"/>
      <c r="O17" s="112"/>
      <c r="P17" s="72"/>
      <c r="Q17" s="112"/>
    </row>
    <row r="18" spans="1:17" x14ac:dyDescent="0.25">
      <c r="A18" s="64" t="s">
        <v>56</v>
      </c>
      <c r="B18" s="65">
        <v>10000000</v>
      </c>
      <c r="C18" s="66">
        <v>42229</v>
      </c>
      <c r="E18" s="72"/>
      <c r="F18" s="67"/>
      <c r="H18" s="67"/>
      <c r="J18" s="102"/>
      <c r="L18" s="125"/>
      <c r="M18" s="125"/>
      <c r="N18" s="119"/>
      <c r="O18" s="97"/>
      <c r="P18" s="112"/>
      <c r="Q18" s="122"/>
    </row>
    <row r="19" spans="1:17" x14ac:dyDescent="0.25">
      <c r="A19" s="64" t="s">
        <v>56</v>
      </c>
      <c r="B19" s="65">
        <v>10000000</v>
      </c>
      <c r="C19" s="66">
        <v>42258</v>
      </c>
      <c r="H19" s="67"/>
      <c r="L19" s="112"/>
      <c r="N19" s="119"/>
      <c r="O19" s="97"/>
      <c r="P19" s="112"/>
      <c r="Q19" s="122"/>
    </row>
    <row r="20" spans="1:17" x14ac:dyDescent="0.25">
      <c r="A20" s="64" t="s">
        <v>56</v>
      </c>
      <c r="B20" s="65">
        <v>10000000</v>
      </c>
      <c r="C20" s="66">
        <v>42291</v>
      </c>
      <c r="H20" s="67"/>
      <c r="L20" s="112"/>
      <c r="N20" s="119"/>
      <c r="O20" s="97"/>
      <c r="P20" s="112"/>
      <c r="Q20" s="122"/>
    </row>
    <row r="21" spans="1:17" x14ac:dyDescent="0.25">
      <c r="A21" s="64" t="s">
        <v>56</v>
      </c>
      <c r="B21" s="65">
        <v>10000000</v>
      </c>
      <c r="C21" s="66">
        <v>42318</v>
      </c>
      <c r="L21" s="119">
        <v>10000000</v>
      </c>
      <c r="M21" s="119"/>
      <c r="N21" s="112"/>
      <c r="O21" s="119">
        <v>10000000</v>
      </c>
      <c r="P21" s="72"/>
      <c r="Q21" s="131"/>
    </row>
    <row r="22" spans="1:17" x14ac:dyDescent="0.25">
      <c r="A22" s="64" t="s">
        <v>56</v>
      </c>
      <c r="B22" s="65">
        <v>10000000</v>
      </c>
      <c r="C22" s="66">
        <v>42342</v>
      </c>
      <c r="L22" s="119">
        <v>676573.97</v>
      </c>
      <c r="M22" s="119"/>
      <c r="N22" s="112" t="s">
        <v>1655</v>
      </c>
      <c r="O22" s="65">
        <f>L26-L24</f>
        <v>234729.79000000097</v>
      </c>
      <c r="Q22" s="112"/>
    </row>
    <row r="23" spans="1:17" x14ac:dyDescent="0.25">
      <c r="A23" s="64" t="s">
        <v>56</v>
      </c>
      <c r="B23" s="65">
        <v>10000000</v>
      </c>
      <c r="C23" s="66">
        <v>42376</v>
      </c>
      <c r="N23" s="112"/>
      <c r="O23" s="120"/>
      <c r="P23" s="112"/>
      <c r="Q23" s="122"/>
    </row>
    <row r="24" spans="1:17" x14ac:dyDescent="0.25">
      <c r="A24" s="64" t="s">
        <v>56</v>
      </c>
      <c r="B24" s="65">
        <v>10000000</v>
      </c>
      <c r="C24" s="66">
        <v>42404</v>
      </c>
      <c r="K24" s="112" t="s">
        <v>1655</v>
      </c>
      <c r="L24" s="65">
        <f>L21-L22</f>
        <v>9323426.0299999993</v>
      </c>
      <c r="M24" s="65"/>
      <c r="O24" s="119">
        <f>O21-O22</f>
        <v>9765270.209999999</v>
      </c>
      <c r="P24" s="112"/>
      <c r="Q24" s="122"/>
    </row>
    <row r="25" spans="1:17" x14ac:dyDescent="0.25">
      <c r="A25" s="64" t="s">
        <v>56</v>
      </c>
      <c r="B25" s="65">
        <v>10000000</v>
      </c>
      <c r="C25" s="66">
        <v>42438</v>
      </c>
      <c r="L25" s="112"/>
      <c r="N25" s="112"/>
      <c r="O25" s="112"/>
      <c r="P25" s="112"/>
      <c r="Q25" s="122"/>
    </row>
    <row r="26" spans="1:17" ht="16.5" customHeight="1" x14ac:dyDescent="0.25">
      <c r="A26" s="64" t="s">
        <v>56</v>
      </c>
      <c r="B26" s="65">
        <v>10000000</v>
      </c>
      <c r="C26" s="66">
        <v>42467</v>
      </c>
      <c r="L26" s="65">
        <v>9558155.8200000003</v>
      </c>
      <c r="M26" s="65"/>
      <c r="O26" s="112"/>
      <c r="P26" s="112"/>
      <c r="Q26" s="122"/>
    </row>
    <row r="27" spans="1:17" s="112" customFormat="1" ht="16.5" customHeight="1" x14ac:dyDescent="0.25">
      <c r="A27" s="64" t="s">
        <v>56</v>
      </c>
      <c r="B27" s="65">
        <v>10000000</v>
      </c>
      <c r="C27" s="66">
        <v>42501</v>
      </c>
      <c r="Q27" s="122"/>
    </row>
    <row r="28" spans="1:17" s="112" customFormat="1" ht="16.5" customHeight="1" x14ac:dyDescent="0.25">
      <c r="A28" s="124" t="s">
        <v>1565</v>
      </c>
      <c r="B28" s="65"/>
      <c r="C28" s="129">
        <v>888040.79</v>
      </c>
      <c r="E28" s="65"/>
      <c r="Q28" s="122"/>
    </row>
    <row r="29" spans="1:17" x14ac:dyDescent="0.25">
      <c r="L29" s="112"/>
      <c r="N29" s="112"/>
      <c r="O29" s="112"/>
      <c r="P29" s="72"/>
      <c r="Q29" s="131"/>
    </row>
    <row r="30" spans="1:17" s="112" customFormat="1" ht="16.5" customHeight="1" x14ac:dyDescent="0.25">
      <c r="A30" s="125" t="s">
        <v>1099</v>
      </c>
      <c r="B30" s="119">
        <v>10000000</v>
      </c>
      <c r="C30" s="120">
        <v>42524</v>
      </c>
      <c r="E30" s="112" t="s">
        <v>1211</v>
      </c>
      <c r="F30" s="122">
        <f>345341.52+121573.94</f>
        <v>466915.46</v>
      </c>
      <c r="G30" s="112" t="s">
        <v>1205</v>
      </c>
    </row>
    <row r="31" spans="1:17" x14ac:dyDescent="0.25">
      <c r="B31" s="119">
        <v>10000000</v>
      </c>
      <c r="C31" s="120">
        <v>42559</v>
      </c>
      <c r="E31" s="112" t="s">
        <v>1212</v>
      </c>
      <c r="F31" s="122">
        <f>369435.63+125885.92</f>
        <v>495321.55</v>
      </c>
      <c r="G31" s="112" t="s">
        <v>1202</v>
      </c>
    </row>
    <row r="32" spans="1:17" x14ac:dyDescent="0.25">
      <c r="B32" s="119">
        <v>10000000</v>
      </c>
      <c r="C32" s="120">
        <v>42591</v>
      </c>
      <c r="E32" s="112" t="s">
        <v>1213</v>
      </c>
      <c r="F32" s="122">
        <f>421254.7+136912.51</f>
        <v>558167.21</v>
      </c>
      <c r="G32" t="s">
        <v>1199</v>
      </c>
    </row>
    <row r="33" spans="1:10" s="112" customFormat="1" x14ac:dyDescent="0.25">
      <c r="B33" s="119">
        <f>10000000+341549.49</f>
        <v>10341549.49</v>
      </c>
      <c r="C33" s="120">
        <v>42626</v>
      </c>
      <c r="E33" s="112" t="s">
        <v>1421</v>
      </c>
      <c r="F33" s="122">
        <v>833042.65</v>
      </c>
      <c r="G33" s="112" t="s">
        <v>1422</v>
      </c>
    </row>
    <row r="34" spans="1:10" s="112" customFormat="1" x14ac:dyDescent="0.25">
      <c r="B34" s="119">
        <v>10000000</v>
      </c>
      <c r="C34" s="120">
        <v>42650</v>
      </c>
      <c r="E34" s="112" t="s">
        <v>1423</v>
      </c>
      <c r="F34" s="122">
        <v>183759.4</v>
      </c>
      <c r="G34" s="112" t="s">
        <v>1422</v>
      </c>
      <c r="J34" s="56">
        <f>10000000-676573.97</f>
        <v>9323426.0299999993</v>
      </c>
    </row>
    <row r="35" spans="1:10" s="112" customFormat="1" x14ac:dyDescent="0.25">
      <c r="B35" s="142">
        <v>10000000</v>
      </c>
      <c r="C35" s="143">
        <v>42681</v>
      </c>
      <c r="E35" s="112" t="s">
        <v>1424</v>
      </c>
      <c r="F35" s="122">
        <v>208260.66</v>
      </c>
      <c r="G35" s="112" t="s">
        <v>1422</v>
      </c>
    </row>
    <row r="36" spans="1:10" s="112" customFormat="1" x14ac:dyDescent="0.25">
      <c r="B36" s="142">
        <v>10000000</v>
      </c>
      <c r="C36" s="143">
        <v>42720</v>
      </c>
      <c r="E36" s="112" t="s">
        <v>1789</v>
      </c>
      <c r="F36" s="122">
        <v>2228005.77</v>
      </c>
      <c r="G36" s="112" t="s">
        <v>1787</v>
      </c>
    </row>
    <row r="37" spans="1:10" s="112" customFormat="1" x14ac:dyDescent="0.25">
      <c r="B37" s="142">
        <v>10000000</v>
      </c>
      <c r="C37" s="143">
        <v>42748</v>
      </c>
      <c r="E37" s="112" t="s">
        <v>1915</v>
      </c>
      <c r="F37" s="122">
        <v>446085.49</v>
      </c>
      <c r="G37" s="112" t="s">
        <v>1787</v>
      </c>
    </row>
    <row r="38" spans="1:10" s="112" customFormat="1" x14ac:dyDescent="0.25">
      <c r="B38" s="142">
        <v>10000000</v>
      </c>
      <c r="C38" s="143">
        <v>42773</v>
      </c>
      <c r="E38" s="112" t="s">
        <v>1916</v>
      </c>
      <c r="F38" s="122">
        <v>921910.01</v>
      </c>
      <c r="G38" s="112" t="s">
        <v>1787</v>
      </c>
    </row>
    <row r="39" spans="1:10" s="112" customFormat="1" x14ac:dyDescent="0.25">
      <c r="B39" s="142">
        <v>10000000</v>
      </c>
      <c r="C39" s="143">
        <v>42800</v>
      </c>
      <c r="F39" s="122"/>
    </row>
    <row r="40" spans="1:10" s="112" customFormat="1" x14ac:dyDescent="0.25">
      <c r="B40" s="214">
        <v>10000000</v>
      </c>
      <c r="C40" s="215">
        <v>42830</v>
      </c>
      <c r="F40" s="122"/>
    </row>
    <row r="41" spans="1:10" s="112" customFormat="1" x14ac:dyDescent="0.25">
      <c r="B41" s="214">
        <v>10000000</v>
      </c>
      <c r="C41" s="215">
        <v>42860</v>
      </c>
      <c r="F41" s="122"/>
    </row>
    <row r="42" spans="1:10" s="112" customFormat="1" x14ac:dyDescent="0.25">
      <c r="B42" s="214">
        <v>10000000</v>
      </c>
      <c r="C42" s="215">
        <v>42893</v>
      </c>
      <c r="F42" s="122"/>
    </row>
    <row r="43" spans="1:10" s="112" customFormat="1" x14ac:dyDescent="0.25">
      <c r="E43" s="72" t="s">
        <v>5</v>
      </c>
      <c r="F43" s="123">
        <f>SUM(F30:F38)</f>
        <v>6341468.2000000002</v>
      </c>
    </row>
    <row r="45" spans="1:10" x14ac:dyDescent="0.25">
      <c r="A45" s="64" t="s">
        <v>57</v>
      </c>
      <c r="B45" s="65">
        <v>9501422.4900000002</v>
      </c>
      <c r="C45" s="120" t="s">
        <v>1209</v>
      </c>
      <c r="E45" t="s">
        <v>1198</v>
      </c>
      <c r="F45" s="122">
        <v>2280806.25</v>
      </c>
      <c r="G45" t="s">
        <v>1199</v>
      </c>
    </row>
    <row r="46" spans="1:10" x14ac:dyDescent="0.25">
      <c r="B46" s="129">
        <v>35357.69</v>
      </c>
      <c r="C46" s="126" t="s">
        <v>1342</v>
      </c>
      <c r="E46" s="112" t="s">
        <v>1200</v>
      </c>
      <c r="F46" s="122">
        <v>1275480.77</v>
      </c>
      <c r="G46" s="112" t="s">
        <v>1199</v>
      </c>
    </row>
    <row r="47" spans="1:10" x14ac:dyDescent="0.25">
      <c r="E47" s="112" t="s">
        <v>1201</v>
      </c>
      <c r="F47" s="122">
        <v>1174761.54</v>
      </c>
      <c r="G47" s="112" t="s">
        <v>1202</v>
      </c>
    </row>
    <row r="48" spans="1:10" x14ac:dyDescent="0.25">
      <c r="E48" s="112" t="s">
        <v>1203</v>
      </c>
      <c r="F48" s="122">
        <v>2119470.27</v>
      </c>
      <c r="G48" s="112" t="s">
        <v>1202</v>
      </c>
    </row>
    <row r="49" spans="2:7" x14ac:dyDescent="0.25">
      <c r="E49" s="112" t="s">
        <v>1204</v>
      </c>
      <c r="F49" s="122">
        <v>1912025.55</v>
      </c>
      <c r="G49" s="112" t="s">
        <v>1205</v>
      </c>
    </row>
    <row r="50" spans="2:7" x14ac:dyDescent="0.25">
      <c r="E50" s="112" t="s">
        <v>1206</v>
      </c>
      <c r="F50" s="122">
        <v>698132.77</v>
      </c>
      <c r="G50" s="112" t="s">
        <v>1205</v>
      </c>
    </row>
    <row r="51" spans="2:7" x14ac:dyDescent="0.25">
      <c r="E51" s="72" t="s">
        <v>5</v>
      </c>
      <c r="F51" s="123">
        <f>SUM(F45:F50)</f>
        <v>9460677.1500000004</v>
      </c>
    </row>
    <row r="53" spans="2:7" x14ac:dyDescent="0.25">
      <c r="B53" s="67"/>
      <c r="C53" s="66"/>
      <c r="F53" s="122"/>
    </row>
    <row r="54" spans="2:7" x14ac:dyDescent="0.25">
      <c r="B54" s="67"/>
      <c r="C54" s="66"/>
      <c r="D54" s="122"/>
      <c r="F54" s="122"/>
      <c r="G54" s="112"/>
    </row>
    <row r="55" spans="2:7" x14ac:dyDescent="0.25">
      <c r="F55" s="122"/>
      <c r="G55" s="112"/>
    </row>
    <row r="56" spans="2:7" x14ac:dyDescent="0.25">
      <c r="E56" s="72"/>
      <c r="F56" s="123"/>
    </row>
  </sheetData>
  <pageMargins left="0.511811024" right="0.511811024" top="0.78740157499999996" bottom="0.78740157499999996" header="0.31496062000000002" footer="0.31496062000000002"/>
  <pageSetup paperSize="9" orientation="portrait" horizontalDpi="4294967293" verticalDpi="4294967294"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election activeCell="C3" sqref="C3"/>
    </sheetView>
  </sheetViews>
  <sheetFormatPr defaultRowHeight="15" x14ac:dyDescent="0.25"/>
  <cols>
    <col min="3" max="3" width="8.140625" bestFit="1" customWidth="1"/>
    <col min="4" max="4" width="11" bestFit="1" customWidth="1"/>
    <col min="18" max="18" width="8.85546875" bestFit="1" customWidth="1"/>
  </cols>
  <sheetData>
    <row r="1" spans="1:18" ht="90" x14ac:dyDescent="0.25">
      <c r="A1" s="789"/>
      <c r="B1" s="789" t="s">
        <v>3459</v>
      </c>
      <c r="C1" s="789" t="s">
        <v>3460</v>
      </c>
      <c r="D1" s="789">
        <v>7151948794</v>
      </c>
      <c r="E1" s="789"/>
      <c r="F1" s="789"/>
      <c r="G1" s="789"/>
      <c r="H1" s="789"/>
      <c r="I1" s="789"/>
      <c r="J1" s="789"/>
      <c r="K1" s="789"/>
      <c r="L1" s="789"/>
      <c r="M1" s="789"/>
      <c r="N1" s="789"/>
      <c r="O1" s="789"/>
      <c r="P1" s="789"/>
      <c r="Q1" s="789" t="s">
        <v>3461</v>
      </c>
      <c r="R1" s="789" t="s">
        <v>3462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Relação de CVs</vt:lpstr>
      <vt:lpstr>Relação de CVs CUMPRIDAS</vt:lpstr>
      <vt:lpstr>Relação de Pagamentos</vt:lpstr>
      <vt:lpstr>resumo</vt:lpstr>
      <vt:lpstr>Para as VTs</vt:lpstr>
      <vt:lpstr>Numeração</vt:lpstr>
      <vt:lpstr>xxxx</vt:lpstr>
      <vt:lpstr>Plan1</vt:lpstr>
      <vt:lpstr>'Relação de CVs'!Titulos_de_impressao</vt:lpstr>
      <vt:lpstr>'Relação de CVs CUMPRIDAS'!Titulos_de_impressao</vt:lpstr>
      <vt:lpstr>'Relação de Pagamentos'!Titulos_de_impressao</vt:lpstr>
    </vt:vector>
  </TitlesOfParts>
  <Company>Tribunal Regional do Trabalho da 1ª Região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Novaes Souza Bastos</dc:creator>
  <cp:lastModifiedBy>Roterdam Holanda Cavalcante Junior</cp:lastModifiedBy>
  <cp:lastPrinted>2018-10-01T19:31:39Z</cp:lastPrinted>
  <dcterms:created xsi:type="dcterms:W3CDTF">2012-08-03T17:42:21Z</dcterms:created>
  <dcterms:modified xsi:type="dcterms:W3CDTF">2018-10-04T18:23:04Z</dcterms:modified>
</cp:coreProperties>
</file>