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sis Projects\Module Assignments\"/>
    </mc:Choice>
  </mc:AlternateContent>
  <xr:revisionPtr revIDLastSave="0" documentId="13_ncr:1_{88B9BA75-B340-45FC-8843-B49D35726707}" xr6:coauthVersionLast="47" xr6:coauthVersionMax="47" xr10:uidLastSave="{00000000-0000-0000-0000-000000000000}"/>
  <bookViews>
    <workbookView xWindow="-120" yWindow="-120" windowWidth="29040" windowHeight="16440" tabRatio="805" firstSheet="1" activeTab="5" xr2:uid="{00000000-000D-0000-FFFF-FFFF00000000}"/>
  </bookViews>
  <sheets>
    <sheet name="Crowdfunding" sheetId="1" r:id="rId1"/>
    <sheet name="PT(Outcome by Category)" sheetId="2" r:id="rId2"/>
    <sheet name="PT(Dates&amp;Outcomes)" sheetId="5" r:id="rId3"/>
    <sheet name="PT(Outcome by Sub-Category)" sheetId="3" r:id="rId4"/>
    <sheet name="Bonus" sheetId="6" r:id="rId5"/>
    <sheet name="Bonus Statistical Analysis" sheetId="7" r:id="rId6"/>
  </sheets>
  <definedNames>
    <definedName name="_xlnm._FilterDatabase" localSheetId="0" hidden="1">Crowdfunding!$F$1:$F$1001</definedName>
    <definedName name="backers">Crowdfunding!$G:$G</definedName>
    <definedName name="Goal">Crowdfunding!$D:$D</definedName>
    <definedName name="Outcome">Crowdfunding!$F:$F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/>
  <c r="K6" i="7"/>
  <c r="H6" i="7"/>
  <c r="K7" i="7"/>
  <c r="H7" i="7"/>
  <c r="K5" i="7"/>
  <c r="K4" i="7"/>
  <c r="K3" i="7"/>
  <c r="H5" i="7"/>
  <c r="H4" i="7"/>
  <c r="H3" i="7"/>
  <c r="K2" i="7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" i="1"/>
  <c r="C4" i="6"/>
  <c r="C3" i="6"/>
  <c r="D12" i="6"/>
  <c r="D13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B13" i="6"/>
  <c r="B12" i="6"/>
  <c r="B8" i="6"/>
  <c r="B10" i="6"/>
  <c r="B11" i="6"/>
  <c r="B9" i="6"/>
  <c r="B7" i="6"/>
  <c r="B6" i="6"/>
  <c r="B5" i="6"/>
  <c r="B4" i="6"/>
  <c r="B3" i="6"/>
  <c r="C2" i="6"/>
  <c r="B2" i="6"/>
  <c r="P1001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13" i="1"/>
  <c r="T14" i="1"/>
  <c r="T15" i="1"/>
  <c r="T16" i="1"/>
  <c r="T17" i="1"/>
  <c r="T18" i="1"/>
  <c r="T19" i="1"/>
  <c r="T20" i="1"/>
  <c r="T21" i="1"/>
  <c r="T22" i="1"/>
  <c r="T3" i="1"/>
  <c r="T4" i="1"/>
  <c r="T5" i="1"/>
  <c r="T6" i="1"/>
  <c r="T7" i="1"/>
  <c r="T8" i="1"/>
  <c r="T9" i="1"/>
  <c r="T10" i="1"/>
  <c r="T11" i="1"/>
  <c r="T1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3" i="1" a="1"/>
  <c r="Q3" i="1" s="1"/>
  <c r="Q4" i="1" a="1"/>
  <c r="Q4" i="1" s="1"/>
  <c r="Q2" i="1" a="1"/>
  <c r="Q2" i="1" s="1"/>
  <c r="P3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8" i="1"/>
  <c r="P9" i="1"/>
  <c r="P4" i="1"/>
  <c r="P5" i="1"/>
  <c r="P6" i="1"/>
  <c r="P7" i="1"/>
  <c r="E13" i="6" l="1"/>
  <c r="H13" i="6" s="1"/>
  <c r="E2" i="6"/>
  <c r="G2" i="6" s="1"/>
  <c r="E5" i="6"/>
  <c r="H5" i="6" s="1"/>
  <c r="E11" i="6"/>
  <c r="F11" i="6" s="1"/>
  <c r="E7" i="6"/>
  <c r="F7" i="6" s="1"/>
  <c r="E6" i="6"/>
  <c r="F6" i="6" s="1"/>
  <c r="E4" i="6"/>
  <c r="F4" i="6" s="1"/>
  <c r="E9" i="6"/>
  <c r="G9" i="6" s="1"/>
  <c r="E10" i="6"/>
  <c r="G10" i="6" s="1"/>
  <c r="E8" i="6"/>
  <c r="H8" i="6" s="1"/>
  <c r="E12" i="6"/>
  <c r="F12" i="6" s="1"/>
  <c r="E3" i="6"/>
  <c r="F3" i="6" s="1"/>
  <c r="F13" i="6" l="1"/>
  <c r="G13" i="6"/>
  <c r="F2" i="6"/>
  <c r="H2" i="6"/>
  <c r="H9" i="6"/>
  <c r="F10" i="6"/>
  <c r="H4" i="6"/>
  <c r="F9" i="6"/>
  <c r="G8" i="6"/>
  <c r="H10" i="6"/>
  <c r="G4" i="6"/>
  <c r="H3" i="6"/>
  <c r="F5" i="6"/>
  <c r="G6" i="6"/>
  <c r="G7" i="6"/>
  <c r="H11" i="6"/>
  <c r="H7" i="6"/>
  <c r="G3" i="6"/>
  <c r="G11" i="6"/>
  <c r="H6" i="6"/>
  <c r="G12" i="6"/>
  <c r="H12" i="6"/>
  <c r="F8" i="6"/>
  <c r="G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Rothana Kim</author>
  </authors>
  <commentList>
    <comment ref="Q1" authorId="0" shapeId="0" xr:uid="{9850C2A8-CC52-44F1-B035-BFB94FB2F6F0}">
      <text>
        <r>
          <rPr>
            <b/>
            <sz val="9"/>
            <color indexed="81"/>
            <rFont val="Tahoma"/>
            <family val="2"/>
          </rPr>
          <t>Rothana Kim:</t>
        </r>
        <r>
          <rPr>
            <sz val="9"/>
            <color indexed="81"/>
            <rFont val="Tahoma"/>
            <family val="2"/>
          </rPr>
          <t xml:space="preserve">
NEW CODE BELOW
=TEXTSPLIT(Box, "(seperator)")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<sst xmlns="http://schemas.openxmlformats.org/spreadsheetml/2006/main" count="7073" uniqueCount="2117">
  <si>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</si>
  <si>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</si>
  <si>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</si>
  <si>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</si>
  <si>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</si>
  <si>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</si>
  <si>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</si>
  <si>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</si>
  <si>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</si>
  <si>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</si>
  <si>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</si>
  <si>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</si>
  <si>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</si>
  <si>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</si>
  <si>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</si>
  <si>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</si>
  <si>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</si>
  <si>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</si>
  <si>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</si>
  <si>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</si>
  <si>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</si>
  <si>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</si>
  <si>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</si>
  <si>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</si>
  <si>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</si>
  <si>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</si>
  <si>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</si>
  <si>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</si>
  <si>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</si>
  <si>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</si>
  <si>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</si>
  <si>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</si>
  <si>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</si>
  <si>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</si>
  <si>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</si>
  <si>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</si>
  <si>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</si>
  <si>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</si>
  <si>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</si>
  <si>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</si>
  <si>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</si>
  <si>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</si>
  <si>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</si>
  <si>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</si>
  <si>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</si>
  <si>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</si>
  <si>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</si>
  <si>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</si>
  <si>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</si>
  <si>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</si>
  <si>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</si>
  <si>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</si>
  <si>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</si>
  <si>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</si>
  <si>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</si>
  <si>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</si>
  <si>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</si>
  <si>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</si>
  <si>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</si>
  <si>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</si>
  <si>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</si>
  <si>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</si>
  <si>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</si>
  <si>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</si>
  <si>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</si>
  <si>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</si>
  <si>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</si>
  <si>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</si>
  <si>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</si>
  <si>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</si>
  <si>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</si>
  <si>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</si>
  <si>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</si>
  <si>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</si>
  <si>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</si>
  <si>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</si>
  <si>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</si>
  <si>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</si>
  <si>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</si>
  <si>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</si>
  <si>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</si>
  <si>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</si>
  <si>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</si>
  <si>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</si>
  <si>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</si>
  <si>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</si>
  <si>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</si>
  <si>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</si>
  <si>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</si>
  <si>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</si>
  <si>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</si>
  <si>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</si>
  <si>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</si>
  <si>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</si>
  <si>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</si>
  <si>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</si>
  <si>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</si>
  <si>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</si>
  <si>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</si>
  <si>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</si>
  <si>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</si>
  <si>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</si>
  <si>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</si>
  <si>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</si>
  <si>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</si>
  <si>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</si>
  <si>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</si>
  <si>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</si>
  <si>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</si>
  <si>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</si>
  <si>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</si>
  <si>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</si>
  <si>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</si>
  <si>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</si>
  <si>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</si>
  <si>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</si>
  <si>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</si>
  <si>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</si>
  <si>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</si>
  <si>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</si>
  <si>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</si>
  <si>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</si>
  <si>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</si>
  <si>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</si>
  <si>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</si>
  <si>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</si>
  <si>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</si>
  <si>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</si>
  <si>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</si>
  <si>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</si>
  <si>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</si>
  <si>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</si>
  <si>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</si>
  <si>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</si>
  <si>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</si>
  <si>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</si>
  <si>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</si>
  <si>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</si>
  <si>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</si>
  <si>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</si>
  <si>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</si>
  <si>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</si>
  <si>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</si>
  <si>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</si>
  <si>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</si>
  <si>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</si>
  <si>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</si>
  <si>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</si>
  <si>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</si>
  <si>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</si>
  <si>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</si>
  <si>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</si>
  <si>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</si>
  <si>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</si>
  <si>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</si>
  <si>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</si>
  <si>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</si>
  <si>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</si>
  <si>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</si>
  <si>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</si>
  <si>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</si>
  <si>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</si>
  <si>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</si>
  <si>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</si>
  <si>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</si>
  <si>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</si>
  <si>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</si>
  <si>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</si>
  <si>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</si>
  <si>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</si>
  <si>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</si>
  <si>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</si>
  <si>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</si>
  <si>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</si>
  <si>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</si>
  <si>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</si>
  <si>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</si>
  <si>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</si>
  <si>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</si>
  <si>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</si>
  <si>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</si>
  <si>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</si>
  <si>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</si>
  <si>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</si>
  <si>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</si>
  <si>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</si>
  <si>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</si>
  <si>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</si>
  <si>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</si>
  <si>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</si>
  <si>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</si>
  <si>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</si>
  <si>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</si>
  <si>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</si>
  <si>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</si>
  <si>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</si>
  <si>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</si>
  <si>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</si>
  <si>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</si>
  <si>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</si>
  <si>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</si>
  <si>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</si>
  <si>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</si>
  <si>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</si>
  <si>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</si>
  <si>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</si>
  <si>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</si>
  <si>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</si>
  <si>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</si>
  <si>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</si>
  <si>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</si>
  <si>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</si>
  <si>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</si>
  <si>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</si>
  <si>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</si>
  <si>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</si>
  <si>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</si>
  <si>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</si>
  <si>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</si>
  <si>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</si>
  <si>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</si>
  <si>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</si>
  <si>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</si>
  <si>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</si>
  <si>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</si>
  <si>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</si>
  <si>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</si>
  <si>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</si>
  <si>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</si>
  <si>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</si>
  <si>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</si>
  <si>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</si>
  <si>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</si>
  <si>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</si>
  <si>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</si>
  <si>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</si>
  <si>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</si>
  <si>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</si>
  <si>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</si>
  <si>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</si>
  <si>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</si>
  <si>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</si>
  <si>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</si>
  <si>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</si>
  <si>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</si>
  <si>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</si>
  <si>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</si>
  <si>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</si>
  <si>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</si>
  <si>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</si>
  <si>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</si>
  <si>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</si>
  <si>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</si>
  <si>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</si>
  <si>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</si>
  <si>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</si>
  <si>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</si>
  <si>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</si>
  <si>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</si>
  <si>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</si>
  <si>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</si>
  <si>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</si>
  <si>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</si>
  <si>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</si>
  <si>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</si>
  <si>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</si>
  <si>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</si>
  <si>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</si>
  <si>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</si>
  <si>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</si>
  <si>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</si>
  <si>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</si>
  <si>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</si>
  <si>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</si>
  <si>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</si>
  <si>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</si>
  <si>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</si>
  <si>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</si>
  <si>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</si>
  <si>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</si>
  <si>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</si>
  <si>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</si>
  <si>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</si>
  <si>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</si>
  <si>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</si>
  <si>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</si>
  <si>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</si>
  <si>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</si>
  <si>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</si>
  <si>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</si>
  <si>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</si>
  <si>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</si>
  <si>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</si>
  <si>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</si>
  <si>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</si>
  <si>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</si>
  <si>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</si>
  <si>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</si>
  <si>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</si>
  <si>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</si>
  <si>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</si>
  <si>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</si>
  <si>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</si>
  <si>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</si>
  <si>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</si>
  <si>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</si>
  <si>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</si>
  <si>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</si>
  <si>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</si>
  <si>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</si>
  <si>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</si>
  <si>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</si>
  <si>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</si>
  <si>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</si>
  <si>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</si>
  <si>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</si>
  <si>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</si>
  <si>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</si>
  <si>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</si>
  <si>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</si>
  <si>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</si>
  <si>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</si>
  <si>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</si>
  <si>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</si>
  <si>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</si>
  <si>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</si>
  <si>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</si>
  <si>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</si>
  <si>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</si>
  <si>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</si>
  <si>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</si>
  <si>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</si>
  <si>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</si>
  <si>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</si>
  <si>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</si>
  <si>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</si>
  <si>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</si>
  <si>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</si>
  <si>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</si>
  <si>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</si>
  <si>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</si>
  <si>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</si>
  <si>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</si>
  <si>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</si>
  <si>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</si>
  <si>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</si>
  <si>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</si>
  <si>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</si>
  <si>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</si>
  <si>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</si>
  <si>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</si>
  <si>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</si>
  <si>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</si>
  <si>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</si>
  <si>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</si>
  <si>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</si>
  <si>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</si>
  <si>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</si>
  <si>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</si>
  <si>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</si>
  <si>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</si>
  <si>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</si>
  <si>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</si>
  <si>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</si>
  <si>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</si>
  <si>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</si>
  <si>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</si>
  <si>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</si>
  <si>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</si>
  <si>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</si>
  <si>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</si>
  <si>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</si>
  <si>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</si>
  <si>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</si>
  <si>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</si>
  <si>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</si>
  <si>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</si>
  <si>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</si>
  <si>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</si>
  <si>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</si>
  <si>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</si>
  <si>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</si>
  <si>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</si>
  <si>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</si>
  <si>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</si>
  <si>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</si>
  <si>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</si>
  <si>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</si>
  <si>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</si>
  <si>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</si>
  <si>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</si>
  <si>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</si>
  <si>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</si>
  <si>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</si>
  <si>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</si>
  <si>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</si>
  <si>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</si>
  <si>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</si>
  <si>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</si>
  <si>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</si>
  <si>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</si>
  <si>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</si>
  <si>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</si>
  <si>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</si>
  <si>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</si>
  <si>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</si>
  <si>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</si>
  <si>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</si>
  <si>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</si>
  <si>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</si>
  <si>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</si>
  <si>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</si>
  <si>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</si>
  <si>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</si>
  <si>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</si>
  <si>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</si>
  <si>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</si>
  <si>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</si>
  <si>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</si>
  <si>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</si>
  <si>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</si>
  <si>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</si>
  <si>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</si>
  <si>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</si>
  <si>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</si>
  <si>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</si>
  <si>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</si>
  <si>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</si>
  <si>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</si>
  <si>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</si>
  <si>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</si>
  <si>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</si>
  <si>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</si>
  <si>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</si>
  <si>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</si>
  <si>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</si>
  <si>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</si>
  <si>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</si>
  <si>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</si>
  <si>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</si>
  <si>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</si>
  <si>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</si>
  <si>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</si>
  <si>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</si>
  <si>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</si>
  <si>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</si>
  <si>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</si>
  <si>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</si>
  <si>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</si>
  <si>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</si>
  <si>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</si>
  <si>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</si>
  <si>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</si>
  <si>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</si>
  <si>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</si>
  <si>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</si>
  <si>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</si>
  <si>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</si>
  <si>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</si>
  <si>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</si>
  <si>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</si>
  <si>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</si>
  <si>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</si>
  <si>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</si>
  <si>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</si>
  <si>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</si>
  <si>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</si>
  <si>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</si>
  <si>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</si>
  <si>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</si>
  <si>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</si>
  <si>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</si>
  <si>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</si>
  <si>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</si>
  <si>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</si>
  <si>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</si>
  <si>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</si>
  <si>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</si>
  <si>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</si>
  <si>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</si>
  <si>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</si>
  <si>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</si>
  <si>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</si>
  <si>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</si>
  <si>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</si>
  <si>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</si>
  <si>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</si>
  <si>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</si>
  <si>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</si>
  <si>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</si>
  <si>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</si>
  <si>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</si>
  <si>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</si>
  <si>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</si>
  <si>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</si>
  <si>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</si>
  <si>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</si>
  <si>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</si>
  <si>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</si>
  <si>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</si>
  <si>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</si>
  <si>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</si>
  <si>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</si>
  <si>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</si>
  <si>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</si>
  <si>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</si>
  <si>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</si>
  <si>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</si>
  <si>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</si>
  <si>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</si>
  <si>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</si>
  <si>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</si>
  <si>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</si>
  <si>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</si>
  <si>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</si>
  <si>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</si>
  <si>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</si>
  <si>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</si>
  <si>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</si>
  <si>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</si>
  <si>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</si>
  <si>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</si>
  <si>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</si>
  <si>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</si>
  <si>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</si>
  <si>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</si>
  <si>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</si>
  <si>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</si>
  <si>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</si>
  <si>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</si>
  <si>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</si>
  <si>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</si>
  <si>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</si>
  <si>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</si>
  <si>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</si>
  <si>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</si>
  <si>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</si>
  <si>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</si>
  <si>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</si>
  <si>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</si>
  <si>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</si>
  <si>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</si>
  <si>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</si>
  <si>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</si>
  <si>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</si>
  <si>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</si>
  <si>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</si>
  <si>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</si>
  <si>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</si>
  <si>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</si>
  <si>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</si>
  <si>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</si>
  <si>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</si>
  <si>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</si>
  <si>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</si>
  <si>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</si>
  <si>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</si>
  <si>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</si>
  <si>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</si>
  <si>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</si>
  <si>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</si>
  <si>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</si>
  <si>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</si>
  <si>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</si>
  <si>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</si>
  <si>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</si>
  <si>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</si>
  <si>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</si>
  <si>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</si>
  <si>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</si>
  <si>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</si>
  <si>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</si>
  <si>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</si>
  <si>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</si>
  <si>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</si>
  <si>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</si>
  <si>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</si>
  <si>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</si>
  <si>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</si>
  <si>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</si>
  <si>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</si>
  <si>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</si>
  <si>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</si>
  <si>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</si>
  <si>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</si>
  <si>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</si>
  <si>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</si>
  <si>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</si>
  <si>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</si>
  <si>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</si>
  <si>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</si>
  <si>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</si>
  <si>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</si>
  <si>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</si>
  <si>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</si>
  <si>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</si>
  <si>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</si>
  <si>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</si>
  <si>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</si>
  <si>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</si>
  <si>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</si>
  <si>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</si>
  <si>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</si>
  <si>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</si>
  <si>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</si>
  <si>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</si>
  <si>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</si>
  <si>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</si>
  <si>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</si>
  <si>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</si>
  <si>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</si>
  <si>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</si>
  <si>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</si>
  <si>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</si>
  <si>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</si>
  <si>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</si>
  <si>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</si>
  <si>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</si>
  <si>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</si>
  <si>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</si>
  <si>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</si>
  <si>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</si>
  <si>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</si>
  <si>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</si>
  <si>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</si>
  <si>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</si>
  <si>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</si>
  <si>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</si>
  <si>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</si>
  <si>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</si>
  <si>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</si>
  <si>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</si>
  <si>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</si>
  <si>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</si>
  <si>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</si>
  <si>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</si>
  <si>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</si>
  <si>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</si>
  <si>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</si>
  <si>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</si>
  <si>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</si>
  <si>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</si>
  <si>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</si>
  <si>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</si>
  <si>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</si>
  <si>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</si>
  <si>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</si>
  <si>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</si>
  <si>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</si>
  <si>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</si>
  <si>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</si>
  <si>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</si>
  <si>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</si>
  <si>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</si>
  <si>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</si>
  <si>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</si>
  <si>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</si>
  <si>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</si>
  <si>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</si>
  <si>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</si>
  <si>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</si>
  <si>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</si>
  <si>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</si>
  <si>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</si>
  <si>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</si>
  <si>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</si>
  <si>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</si>
  <si>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</si>
  <si>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</si>
  <si>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</si>
  <si>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</si>
  <si>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</si>
  <si>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</si>
  <si>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</si>
  <si>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</si>
  <si>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</si>
  <si>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</si>
  <si>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</si>
  <si>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</si>
  <si>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</si>
  <si>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</si>
  <si>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</si>
  <si>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</si>
  <si>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</si>
  <si>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</si>
  <si>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</si>
  <si>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</si>
  <si>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</si>
  <si>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</si>
  <si>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</si>
  <si>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</si>
  <si>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</si>
  <si>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</si>
  <si>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</si>
  <si>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</si>
  <si>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</si>
  <si>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</si>
  <si>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</si>
  <si>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</si>
  <si>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</si>
  <si>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</si>
  <si>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</si>
  <si>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</si>
  <si>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</si>
  <si>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</si>
  <si>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</si>
  <si>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</si>
  <si>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</si>
  <si>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</si>
  <si>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</si>
  <si>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</si>
  <si>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</si>
  <si>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</si>
  <si>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</si>
  <si>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</si>
  <si>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</si>
  <si>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</si>
  <si>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</si>
  <si>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</si>
  <si>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</si>
  <si>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</si>
  <si>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</si>
  <si>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</si>
  <si>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</si>
  <si>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</si>
  <si>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</si>
  <si>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</si>
  <si>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</si>
  <si>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</si>
  <si>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</si>
  <si>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</si>
  <si>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</si>
  <si>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</si>
  <si>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</si>
  <si>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</si>
  <si>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</si>
  <si>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</si>
  <si>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</si>
  <si>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</si>
  <si>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</si>
  <si>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</si>
  <si>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</si>
  <si>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</si>
  <si>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</si>
  <si>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</si>
  <si>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</si>
  <si>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</si>
  <si>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</si>
  <si>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</si>
  <si>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</si>
  <si>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</si>
  <si>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</si>
  <si>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</si>
  <si>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</si>
  <si>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</si>
  <si>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</si>
  <si>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</si>
  <si>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</si>
  <si>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</si>
  <si>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</si>
  <si>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</si>
  <si>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</si>
  <si>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</si>
  <si>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</si>
  <si>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</si>
  <si>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</si>
  <si>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</si>
  <si>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</si>
  <si>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</si>
  <si>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</si>
  <si>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</si>
  <si>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</si>
  <si>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</si>
  <si>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</si>
  <si>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</si>
  <si>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</si>
  <si>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</si>
  <si>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</si>
  <si>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</si>
  <si>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</si>
  <si>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</si>
  <si>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</si>
  <si>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</si>
  <si>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</si>
  <si>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</si>
  <si>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</si>
  <si>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</si>
  <si>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</si>
  <si>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</si>
  <si>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</si>
  <si>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</si>
  <si>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</si>
  <si>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</si>
  <si>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</si>
  <si>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</si>
  <si>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</si>
  <si>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</si>
  <si>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</si>
  <si>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</si>
  <si>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</si>
  <si>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</si>
  <si>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</si>
  <si>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</si>
  <si>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</si>
  <si>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</si>
  <si>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</si>
  <si>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</si>
  <si>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</si>
  <si>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</si>
  <si>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</si>
  <si>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</si>
  <si>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</si>
  <si>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</si>
  <si>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</si>
  <si>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</si>
  <si>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</si>
  <si>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</si>
  <si>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</si>
  <si>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</si>
  <si>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</si>
  <si>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</si>
  <si>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</si>
  <si>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</si>
  <si>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</si>
  <si>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</si>
  <si>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</si>
  <si>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</si>
  <si>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</si>
  <si>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</si>
  <si>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</si>
  <si>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</si>
  <si>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</si>
  <si>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</si>
  <si>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</si>
  <si>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</si>
  <si>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</si>
  <si>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</si>
  <si>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</si>
  <si>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</si>
  <si>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</si>
  <si>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</si>
  <si>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</si>
  <si>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</si>
  <si>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</si>
  <si>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</si>
  <si>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</si>
  <si>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</si>
  <si>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</si>
  <si>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</si>
  <si>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</si>
  <si>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</si>
  <si>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</si>
  <si>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</si>
  <si>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</si>
  <si>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</si>
  <si>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</si>
  <si>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</si>
  <si>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</si>
  <si>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</si>
  <si>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</si>
  <si>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</si>
  <si>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</si>
  <si>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</si>
  <si>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</si>
  <si>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</si>
  <si>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</si>
  <si>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</si>
  <si>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</si>
  <si>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</si>
  <si>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</si>
  <si>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</si>
  <si>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</si>
  <si>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</si>
  <si>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</si>
  <si>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</si>
  <si>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</si>
  <si>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</si>
  <si>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</si>
  <si>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</si>
  <si>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</si>
  <si>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</si>
  <si>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</si>
  <si>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</si>
  <si>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</si>
  <si>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</si>
  <si>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</si>
  <si>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</si>
  <si>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</si>
  <si>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</si>
  <si>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</si>
  <si>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</si>
  <si>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</si>
  <si>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</si>
  <si>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</si>
  <si>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</si>
  <si>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</si>
  <si>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</si>
  <si>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</si>
  <si>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</si>
  <si>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</si>
  <si>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</si>
  <si>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</si>
  <si>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</si>
  <si>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</si>
  <si>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</si>
  <si>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</si>
  <si>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</si>
  <si>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</si>
  <si>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</si>
  <si>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</si>
  <si>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</si>
  <si>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</si>
  <si>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</si>
  <si>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</si>
  <si>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</si>
  <si>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</si>
  <si>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</si>
  <si>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</si>
  <si>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</si>
  <si>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</si>
  <si>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</si>
  <si>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</si>
  <si>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</si>
  <si>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</si>
  <si>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</si>
  <si>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</si>
  <si>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</si>
  <si>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</si>
  <si>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</si>
  <si>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</si>
  <si>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</si>
  <si>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</si>
  <si>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</si>
  <si>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</si>
  <si>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</si>
  <si>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</si>
  <si>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</si>
  <si>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</si>
  <si>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</si>
  <si>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</si>
  <si>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</si>
  <si>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</si>
  <si>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</si>
  <si>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</si>
  <si>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</si>
  <si>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</si>
  <si>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</si>
  <si>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</si>
  <si>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</si>
  <si>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</si>
  <si>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</si>
  <si>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</si>
  <si>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</si>
  <si>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</si>
  <si>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</si>
  <si>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</si>
  <si>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</si>
  <si>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</si>
  <si>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</si>
  <si>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</si>
  <si>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</si>
  <si>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</si>
  <si>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</si>
  <si>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</si>
  <si>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</si>
  <si>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</si>
  <si>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</si>
  <si>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</si>
  <si>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</si>
  <si>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</si>
  <si>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</si>
  <si>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</si>
  <si>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</si>
  <si>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</si>
  <si>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</si>
  <si>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</si>
  <si>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</si>
  <si>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</si>
  <si>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</si>
  <si>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</si>
  <si>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</si>
  <si>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</si>
  <si>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</si>
  <si>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</si>
  <si>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</si>
  <si>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</si>
  <si>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</si>
  <si>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</si>
  <si>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</si>
  <si>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</si>
  <si>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</si>
  <si>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</si>
  <si>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</si>
  <si>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</si>
  <si>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</si>
  <si>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</si>
  <si>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</si>
  <si>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</si>
  <si>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</si>
  <si>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</si>
  <si>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</si>
  <si>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</si>
  <si>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</si>
  <si>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</si>
  <si>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</si>
  <si>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</si>
  <si>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</si>
  <si>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</si>
  <si>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</si>
  <si>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</si>
  <si>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</si>
  <si>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</si>
  <si>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</si>
  <si>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</si>
  <si>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</si>
  <si>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</si>
  <si>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</si>
  <si>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</si>
  <si>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</si>
  <si>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</si>
  <si>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</si>
  <si>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</si>
  <si>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</si>
  <si>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</si>
  <si>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</si>
  <si>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</si>
  <si>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</si>
  <si>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</si>
  <si>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</si>
  <si>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</si>
  <si>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</si>
  <si>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</si>
  <si>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</si>
  <si>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</si>
  <si>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</si>
  <si>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</si>
  <si>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</si>
  <si>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</si>
  <si>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</si>
  <si>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</si>
  <si>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</si>
  <si>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</si>
  <si>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</si>
  <si>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</si>
  <si>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</si>
  <si>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</si>
  <si>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</si>
  <si>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</si>
  <si>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</si>
  <si>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</si>
  <si>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</si>
  <si>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</si>
  <si>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</si>
  <si>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</si>
  <si>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</si>
  <si>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</si>
  <si>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</si>
  <si>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</si>
  <si>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</si>
  <si>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</si>
  <si>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</si>
  <si>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</si>
  <si>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</si>
  <si>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</si>
  <si>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</si>
  <si>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</si>
  <si>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</si>
  <si>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</si>
  <si>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</si>
  <si>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</si>
  <si>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</si>
  <si>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</si>
  <si>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</si>
  <si>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</si>
  <si>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</si>
  <si>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</si>
  <si>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</si>
  <si>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</si>
  <si>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</si>
  <si>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</si>
  <si>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</si>
  <si>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</si>
  <si>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</si>
  <si>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</si>
  <si>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</si>
  <si>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</si>
  <si>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</si>
  <si>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</si>
  <si>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</si>
  <si>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</si>
  <si>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</si>
  <si>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</si>
  <si>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</si>
  <si>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</si>
  <si>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</si>
  <si>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</si>
  <si>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</si>
  <si>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</si>
  <si>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</si>
  <si>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</si>
  <si>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</si>
  <si>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</si>
  <si>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</si>
  <si>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</si>
  <si>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</si>
  <si>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</si>
  <si>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</si>
  <si>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</si>
  <si>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</si>
  <si>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</si>
  <si>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</si>
  <si>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</si>
  <si>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</si>
  <si>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</si>
  <si>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</si>
  <si>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</si>
  <si>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</si>
  <si>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</si>
  <si>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</si>
  <si>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</si>
  <si>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</si>
  <si>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</si>
  <si>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</si>
  <si>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</si>
  <si>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</si>
  <si>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</si>
  <si>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</si>
  <si>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</si>
  <si>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</si>
  <si>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</si>
  <si>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</si>
  <si>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</si>
  <si>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</si>
  <si>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</si>
  <si>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</si>
  <si>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</si>
  <si>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</si>
  <si>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</si>
  <si>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</si>
  <si>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</si>
  <si>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</si>
  <si>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</si>
  <si>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</si>
  <si>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</si>
  <si>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</si>
  <si>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</si>
  <si>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</si>
  <si>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</si>
  <si>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</si>
  <si>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</si>
  <si>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</si>
  <si>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</si>
  <si>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</si>
  <si>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</si>
  <si>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</si>
  <si>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</si>
  <si>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</si>
  <si>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</si>
  <si>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</si>
  <si>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</si>
  <si>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</si>
  <si>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</si>
  <si>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</si>
  <si>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</si>
  <si>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</si>
  <si>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</si>
  <si>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</si>
  <si>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</si>
  <si>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</si>
  <si>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</si>
  <si>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</si>
  <si>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</si>
  <si>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</si>
  <si>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</si>
  <si>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</si>
  <si>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</si>
  <si>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</si>
  <si>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</si>
  <si>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</si>
  <si>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</si>
  <si>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</si>
  <si>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</si>
  <si>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</si>
  <si>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</si>
  <si>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</si>
  <si>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</si>
  <si>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</si>
  <si>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</si>
  <si>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</si>
  <si>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</si>
  <si>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</si>
  <si>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</si>
  <si>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</si>
  <si>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</si>
  <si>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</si>
  <si>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</si>
  <si>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</si>
  <si>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</si>
  <si>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</si>
  <si>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</si>
  <si>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</si>
  <si>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</si>
  <si>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</si>
  <si>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</si>
  <si>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</si>
  <si>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</si>
  <si>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</si>
  <si>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</si>
  <si>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</si>
  <si>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</si>
  <si>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</si>
  <si>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</si>
  <si>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</si>
  <si>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</si>
  <si>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</si>
  <si>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</si>
  <si>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</si>
  <si>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</si>
  <si>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</si>
  <si>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</si>
  <si>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</si>
  <si>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</si>
  <si>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</si>
  <si>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</si>
  <si>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</si>
  <si>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</si>
  <si>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</si>
  <si>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</si>
  <si>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</si>
  <si>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</si>
  <si>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</si>
  <si>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</si>
  <si>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</si>
  <si>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</si>
  <si>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</si>
  <si>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</si>
  <si>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</si>
  <si>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</si>
  <si>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</si>
  <si>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</si>
  <si>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</si>
  <si>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</si>
  <si>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</si>
  <si>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</si>
  <si>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</si>
  <si>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</si>
  <si>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</si>
  <si>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</si>
  <si>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</si>
  <si>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</si>
  <si>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</si>
  <si>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</si>
  <si>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</si>
  <si>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</si>
  <si>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</si>
  <si>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</si>
  <si>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</si>
  <si>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</si>
  <si>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</si>
  <si>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</si>
  <si>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</si>
  <si>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</si>
  <si>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</si>
  <si>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</si>
  <si>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</si>
  <si>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</si>
  <si>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</si>
  <si>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</si>
  <si>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</si>
  <si>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</si>
  <si>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</si>
  <si>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</si>
  <si>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</si>
  <si>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</si>
  <si>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</si>
  <si>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</si>
  <si>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</si>
  <si>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</si>
  <si>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</si>
  <si>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</si>
  <si>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</si>
  <si>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</si>
  <si>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</si>
  <si>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</si>
  <si>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</si>
  <si>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</si>
  <si>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</si>
  <si>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</si>
  <si>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</si>
  <si>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</si>
  <si>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</si>
  <si>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</si>
  <si>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</si>
  <si>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</si>
  <si>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</si>
  <si>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</si>
  <si>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</si>
  <si>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</si>
  <si>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</si>
  <si>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</si>
  <si>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</si>
  <si>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</si>
  <si>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</si>
  <si>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</si>
  <si>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</si>
  <si>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</si>
  <si>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</si>
  <si>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</si>
  <si>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</si>
  <si>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</si>
  <si>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</si>
  <si>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</si>
  <si>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</si>
  <si>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</si>
  <si>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</si>
  <si>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</si>
  <si>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</si>
  <si>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</si>
  <si>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</si>
  <si>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</si>
  <si>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</si>
  <si>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</si>
  <si>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</si>
  <si>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</si>
  <si>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</si>
  <si>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</si>
  <si>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</si>
  <si>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</si>
  <si>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</si>
  <si>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</si>
  <si>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</si>
  <si>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</si>
  <si>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</si>
  <si>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</si>
  <si>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</si>
  <si>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</si>
  <si>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</si>
  <si>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</si>
  <si>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</si>
  <si>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</si>
  <si>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</si>
  <si>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</si>
  <si>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</si>
  <si>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</si>
  <si>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</si>
  <si>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</si>
  <si>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</si>
  <si>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</si>
  <si>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</si>
  <si>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</si>
  <si>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</si>
  <si>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</si>
  <si>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</si>
  <si>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</si>
  <si>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</si>
  <si>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</si>
  <si>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</si>
  <si>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</si>
  <si>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</si>
  <si>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</si>
  <si>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</si>
  <si>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</si>
  <si>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</si>
  <si>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</si>
  <si>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</si>
  <si>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</si>
  <si>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</si>
  <si>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</si>
  <si>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</si>
  <si>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</si>
  <si>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</si>
  <si>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</si>
  <si>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</si>
  <si>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</si>
  <si>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</si>
  <si>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</si>
  <si>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</si>
  <si>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</si>
  <si>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</si>
  <si>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</si>
  <si>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</si>
  <si>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</si>
  <si>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</si>
  <si>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</si>
  <si>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</si>
  <si>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</si>
  <si>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</si>
  <si>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</si>
  <si>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</si>
  <si>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</si>
  <si>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</si>
  <si>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</si>
  <si>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</si>
  <si>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</si>
  <si>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</si>
  <si>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</si>
  <si>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</si>
  <si>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</si>
  <si>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</si>
  <si>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</si>
  <si>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</si>
  <si>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</si>
  <si>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</si>
  <si>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</si>
  <si>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</si>
  <si>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</si>
  <si>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</si>
  <si>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</si>
  <si>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</si>
  <si>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</si>
  <si>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</si>
  <si>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</si>
  <si>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</si>
  <si>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</si>
  <si>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</si>
  <si>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</si>
  <si>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</si>
  <si>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</si>
  <si>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</si>
  <si>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</si>
  <si>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</si>
  <si>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</si>
  <si>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</si>
  <si>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</si>
  <si>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</si>
  <si>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</si>
  <si>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</si>
  <si>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</si>
  <si>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</si>
  <si>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</si>
  <si>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</si>
  <si>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</si>
  <si>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</si>
  <si>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</si>
  <si>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</si>
  <si>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</si>
  <si>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</si>
  <si>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</si>
  <si>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</si>
  <si>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</si>
  <si>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</si>
  <si>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</si>
  <si>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</si>
  <si>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</si>
  <si>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</si>
  <si>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</si>
  <si>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</si>
  <si>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</si>
  <si>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</si>
  <si>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</si>
  <si>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</si>
  <si>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</si>
  <si>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</si>
  <si>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</si>
  <si>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</si>
  <si>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</si>
  <si>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</si>
  <si>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</si>
  <si>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</si>
  <si>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</si>
  <si>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</si>
  <si>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</si>
  <si>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</si>
  <si>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</si>
  <si>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</si>
  <si>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</si>
  <si>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</si>
  <si>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</si>
  <si>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</si>
  <si>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</si>
  <si>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</si>
  <si>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</si>
  <si>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</si>
  <si>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</si>
  <si>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</si>
  <si>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</si>
  <si>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</si>
  <si>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</si>
  <si>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</si>
  <si>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</si>
  <si>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</si>
  <si>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</si>
  <si>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</si>
  <si>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</si>
  <si>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</si>
  <si>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</si>
  <si>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</si>
  <si>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</si>
  <si>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</si>
  <si>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</si>
  <si>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</si>
  <si>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</si>
  <si>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</si>
  <si>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</si>
  <si>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</si>
  <si>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</si>
  <si>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</si>
  <si>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</si>
  <si>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</si>
  <si>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</si>
  <si>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</si>
  <si>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</si>
  <si>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</si>
  <si>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</si>
  <si>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</si>
  <si>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</si>
  <si>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</si>
  <si>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</si>
  <si>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</si>
  <si>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</si>
  <si>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</si>
  <si>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</si>
  <si>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</si>
  <si>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</si>
  <si>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</si>
  <si>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</si>
  <si>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</si>
  <si>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</si>
  <si>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</si>
  <si>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</si>
  <si>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</si>
  <si>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</si>
  <si>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</si>
  <si>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</si>
  <si>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</si>
  <si>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</si>
  <si>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</si>
  <si>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</si>
  <si>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</si>
  <si>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</si>
  <si>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</si>
  <si>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</si>
  <si>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</si>
  <si>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</si>
  <si>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</si>
  <si>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</si>
  <si>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</si>
  <si>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</si>
  <si>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</si>
  <si>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</si>
  <si>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</si>
  <si>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</si>
  <si>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</si>
  <si>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</si>
  <si>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</si>
  <si>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</si>
  <si>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</si>
  <si>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</si>
  <si>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</si>
  <si>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</si>
  <si>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</si>
  <si>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</si>
  <si>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</si>
  <si>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</si>
  <si>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</si>
  <si>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</si>
  <si>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</si>
  <si>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</si>
  <si>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</si>
  <si>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</si>
  <si>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</si>
  <si>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</si>
  <si>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</si>
  <si>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</si>
  <si>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</si>
  <si>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</si>
  <si>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</si>
  <si>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</si>
  <si>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</si>
  <si>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</si>
  <si>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</si>
  <si>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</si>
  <si>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</si>
  <si>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</si>
  <si>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</si>
  <si>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</si>
  <si>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</si>
  <si>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</si>
  <si>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</si>
  <si>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</si>
  <si>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</si>
  <si>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</si>
  <si>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</si>
  <si>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</si>
  <si>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</si>
  <si>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</si>
  <si>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</si>
  <si>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</si>
  <si>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</si>
  <si>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</si>
  <si>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</si>
  <si>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</si>
  <si>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</si>
  <si>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</si>
  <si>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</si>
  <si>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</si>
  <si>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</si>
  <si>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</si>
  <si>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</si>
  <si>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</si>
  <si>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</si>
  <si>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</si>
  <si>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</si>
  <si>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</si>
  <si>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</si>
  <si>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</si>
  <si>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</si>
  <si>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</si>
  <si>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</si>
  <si>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</si>
  <si>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</si>
  <si>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</si>
  <si>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</si>
  <si>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</si>
  <si>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</si>
  <si>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</si>
  <si>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</si>
  <si>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</si>
  <si>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</si>
  <si>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</si>
  <si>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</si>
  <si>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</si>
  <si>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</si>
  <si>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</si>
  <si>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</si>
  <si>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</si>
  <si>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</si>
  <si>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</si>
  <si>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</si>
  <si>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</si>
  <si>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</si>
  <si>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</si>
  <si>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</si>
  <si>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</si>
  <si>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</si>
  <si>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</si>
  <si>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</si>
  <si>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</si>
  <si>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</si>
  <si>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</si>
  <si>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</si>
  <si>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</si>
  <si>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</si>
  <si>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</si>
  <si>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</si>
  <si>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</si>
  <si>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</si>
  <si>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</si>
  <si>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</si>
  <si>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</si>
  <si>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</si>
  <si>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</si>
  <si>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</si>
  <si>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</si>
  <si>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</si>
  <si>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</si>
  <si>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</si>
  <si>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</si>
  <si>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</si>
  <si>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</si>
  <si>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</si>
  <si>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</si>
  <si>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</si>
  <si>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</si>
  <si>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</si>
  <si>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</si>
  <si>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</si>
  <si>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</si>
  <si>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</si>
  <si>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</si>
  <si>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</si>
  <si>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</si>
  <si>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</si>
  <si>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</si>
  <si>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</si>
  <si>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</si>
  <si>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</si>
  <si>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</si>
  <si>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</si>
  <si>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</si>
  <si>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</si>
  <si>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</si>
  <si>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</si>
  <si>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</si>
  <si>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</si>
  <si>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</si>
  <si>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</si>
  <si>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</si>
  <si>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</si>
  <si>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</si>
  <si>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</si>
  <si>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</si>
  <si>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</si>
  <si>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</si>
  <si>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</si>
  <si>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</si>
  <si>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</si>
  <si>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</si>
  <si>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</si>
  <si>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</si>
  <si>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</si>
  <si>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</si>
  <si>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</si>
  <si>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</si>
  <si>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</si>
  <si>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</si>
  <si>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</si>
  <si>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</si>
  <si>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</si>
  <si>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</si>
  <si>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</si>
  <si>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</si>
  <si>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</si>
  <si>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</si>
  <si>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</si>
  <si>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</si>
  <si>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</si>
  <si>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</si>
  <si>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</si>
  <si>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</si>
  <si>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</si>
  <si>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</si>
  <si>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</si>
  <si>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</si>
  <si>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</si>
  <si>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</si>
  <si>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</si>
  <si>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</si>
  <si>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</si>
  <si>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</si>
  <si>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</si>
  <si>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</si>
  <si>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</si>
  <si>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</si>
  <si>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</si>
  <si>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</si>
  <si>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</si>
  <si>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</si>
  <si>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</si>
  <si>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</si>
  <si>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</si>
  <si>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</si>
  <si>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</si>
  <si>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</si>
  <si>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</si>
  <si>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</si>
  <si>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</si>
  <si>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</si>
  <si>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</si>
  <si>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</si>
  <si>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</si>
  <si>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</si>
  <si>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</si>
  <si>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</si>
  <si>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</si>
  <si>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</si>
  <si>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</si>
  <si>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</si>
  <si>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</si>
  <si>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</si>
  <si>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</si>
  <si>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</si>
  <si>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</si>
  <si>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</si>
  <si>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</si>
  <si>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</si>
  <si>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</si>
  <si>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</si>
  <si>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</si>
  <si>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</si>
  <si>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</si>
  <si>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</si>
  <si>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</si>
  <si>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</si>
  <si>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</si>
  <si>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</si>
  <si>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</si>
  <si>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</si>
  <si>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</si>
  <si>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</si>
  <si>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</si>
  <si>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</si>
  <si>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</si>
  <si>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</si>
  <si>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</si>
  <si>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</si>
  <si>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</si>
  <si>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</si>
  <si>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</si>
  <si>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</si>
  <si>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</si>
  <si>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</si>
  <si>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</si>
  <si>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</si>
  <si>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</si>
  <si>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</si>
  <si>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</si>
  <si>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</si>
  <si>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</si>
  <si>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</si>
  <si>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</si>
  <si>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</si>
  <si>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</si>
  <si>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</si>
  <si>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</si>
  <si>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</si>
  <si>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</si>
  <si>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</si>
  <si>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</si>
  <si>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</si>
  <si>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</si>
  <si>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</si>
  <si>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</si>
  <si>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</si>
  <si>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</si>
  <si>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</si>
  <si>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</si>
  <si>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</si>
  <si>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</si>
  <si>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</si>
  <si>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</si>
  <si>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</si>
  <si>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</si>
  <si>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</si>
  <si>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</si>
  <si>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</si>
  <si>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</si>
  <si>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</si>
  <si>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</si>
  <si>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</si>
  <si>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</si>
  <si>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</si>
  <si>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</si>
  <si>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</si>
  <si>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</si>
  <si>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</si>
  <si>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</si>
  <si>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</si>
  <si>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</si>
  <si>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</si>
  <si>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</si>
  <si>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</si>
  <si>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</si>
  <si>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</si>
  <si>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</si>
  <si>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</si>
  <si>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</si>
  <si>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</si>
  <si>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</si>
  <si>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</si>
  <si>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</si>
  <si>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</si>
  <si>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</si>
  <si>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</si>
  <si>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</si>
  <si>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</si>
  <si>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</si>
  <si>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</si>
  <si>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</si>
  <si>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</si>
  <si>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</si>
  <si>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</si>
  <si>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</si>
  <si>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</si>
  <si>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</si>
  <si>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</si>
  <si>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</si>
  <si>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</si>
  <si>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</si>
  <si>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</si>
  <si>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</si>
  <si>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</si>
  <si>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</si>
  <si>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</si>
  <si>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</si>
  <si>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</si>
  <si>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</si>
  <si>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</si>
  <si>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</si>
  <si>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</si>
  <si>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</si>
  <si>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</si>
  <si>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</si>
  <si>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</si>
  <si>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</si>
  <si>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</si>
  <si>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</si>
  <si>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</si>
  <si>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</si>
  <si>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</si>
  <si>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</si>
  <si>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</si>
  <si>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</si>
  <si>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</si>
  <si>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</si>
  <si>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</si>
  <si>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</si>
  <si>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</si>
  <si>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</si>
  <si>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</si>
  <si>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</si>
  <si>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</si>
  <si>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</si>
  <si>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</si>
  <si>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</si>
  <si>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</si>
  <si>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</si>
  <si>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</si>
  <si>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</si>
  <si>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</si>
  <si>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</si>
  <si>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</si>
  <si>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</si>
  <si>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</si>
  <si>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</si>
  <si>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</si>
  <si>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</si>
  <si>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</si>
  <si>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</si>
  <si>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</si>
  <si>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</si>
  <si>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</si>
  <si>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</si>
  <si>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</si>
  <si>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</si>
  <si>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</si>
  <si>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</si>
  <si>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</si>
  <si>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</si>
  <si>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</si>
  <si>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</si>
  <si>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</si>
  <si>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</si>
  <si>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</si>
  <si>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</si>
  <si>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</si>
  <si>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</si>
  <si>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</si>
  <si>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</si>
  <si>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</si>
  <si>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</si>
  <si>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</si>
  <si>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</si>
  <si>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</si>
  <si>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</si>
  <si>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</si>
  <si>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</si>
  <si>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</si>
  <si>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</si>
  <si>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</si>
  <si>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</si>
  <si>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</si>
  <si>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</si>
  <si>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</si>
  <si>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</si>
  <si>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</si>
  <si>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</si>
  <si>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</si>
  <si>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</si>
  <si>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</si>
  <si>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</si>
  <si>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</si>
  <si>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</si>
  <si>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</si>
  <si>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</si>
  <si>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</si>
  <si>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</si>
  <si>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</si>
  <si>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</si>
  <si>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</si>
  <si>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</si>
  <si>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</si>
  <si>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</si>
  <si>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</si>
  <si>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</si>
  <si>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</si>
  <si>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</si>
  <si>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</si>
  <si>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</si>
  <si>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</si>
  <si>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</si>
  <si>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</si>
  <si>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</si>
  <si>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</si>
  <si>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</si>
  <si>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</si>
  <si>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</si>
  <si>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</si>
  <si>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</si>
  <si>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</si>
  <si>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</si>
  <si>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</si>
  <si>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</si>
  <si>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</si>
  <si>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</si>
  <si>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</si>
  <si>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</si>
  <si>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</si>
  <si>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</si>
  <si>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</si>
  <si>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</si>
  <si>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</si>
  <si>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</si>
  <si>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</si>
  <si>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</si>
  <si>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</si>
  <si>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</si>
  <si>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</si>
  <si>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</si>
  <si>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</si>
  <si>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</si>
  <si>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</si>
  <si>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</si>
  <si>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</si>
  <si>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</si>
  <si>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</si>
  <si>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</si>
  <si>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</si>
  <si>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</si>
  <si>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</si>
  <si>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</si>
  <si>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</si>
  <si>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</si>
  <si>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</si>
  <si>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</si>
  <si>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</si>
  <si>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</si>
  <si>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</si>
  <si>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</si>
  <si>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</si>
  <si>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</si>
  <si>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-</t>
  </si>
  <si>
    <t>Parent Category</t>
  </si>
  <si>
    <t>Sub-Category</t>
  </si>
  <si>
    <t>Row Labels</t>
  </si>
  <si>
    <t>(blank)</t>
  </si>
  <si>
    <t>Grand Total</t>
  </si>
  <si>
    <t>(All)</t>
  </si>
  <si>
    <t>Column Labels</t>
  </si>
  <si>
    <t>Count of outcome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</si>
  <si>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</si>
  <si>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</si>
  <si>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</si>
  <si>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</si>
  <si>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</si>
  <si>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</si>
  <si>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</si>
  <si>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</si>
  <si>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</si>
  <si>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</si>
  <si>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</si>
  <si>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</si>
  <si>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</si>
  <si>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</si>
  <si>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</si>
  <si>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</si>
  <si>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</si>
  <si>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</si>
  <si>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</si>
  <si>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</si>
  <si>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</si>
  <si>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</si>
  <si>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</si>
  <si>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</si>
  <si>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</si>
  <si>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</si>
  <si>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</si>
  <si>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</si>
  <si>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</si>
  <si>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</si>
  <si>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</si>
  <si>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</si>
  <si>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</si>
  <si>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</si>
  <si>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</si>
  <si>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</si>
  <si>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</si>
  <si>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</si>
  <si>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</si>
  <si>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</si>
  <si>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</si>
  <si>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</si>
  <si>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</si>
  <si>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</si>
  <si>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</si>
  <si>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</si>
  <si>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</si>
  <si>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</si>
  <si>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</si>
  <si>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</si>
  <si>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</si>
  <si>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</si>
  <si>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</si>
  <si>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</si>
  <si>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Precentage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</si>
  <si>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</si>
  <si>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</si>
  <si>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</si>
  <si>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</si>
  <si>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</si>
  <si>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</si>
  <si>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</si>
  <si>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</si>
  <si>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</si>
  <si>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</si>
  <si>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</si>
  <si>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</si>
  <si>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</si>
  <si>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</si>
  <si>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</si>
  <si>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Variance</t>
  </si>
  <si>
    <t>Median</t>
  </si>
  <si>
    <t>Min</t>
  </si>
  <si>
    <t>Max</t>
  </si>
  <si>
    <t>Standard Dev.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</si>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</sst>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4" fontId="16" fillId="0" borderId="0" xfId="42" applyFont="1" applyAlignment="1">
      <alignment horizontal="center"/>
    </xf>
    <xf numFmtId="44" fontId="0" fillId="0" borderId="0" xfId="42" applyFont="1"/>
    <xf numFmtId="164" fontId="0" fillId="0" borderId="0" xfId="42" applyNumberFormat="1" applyFon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10" fontId="0" fillId="0" borderId="0" xfId="43" applyNumberFormat="1" applyFont="1" applyAlignment="1">
      <alignment horizontal="right"/>
    </xf>
    <xf numFmtId="10" fontId="16" fillId="0" borderId="0" xfId="43" applyNumberFormat="1" applyFont="1" applyAlignment="1">
      <alignment horizontal="center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3" applyFont="1"/>
    <xf numFmtId="164" fontId="16" fillId="0" borderId="0" xfId="42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92D050"/>
        </patternFill>
      </fill>
    </dxf>
    <dxf>
      <fill>
        <patternFill>
          <bgColor rgb="FFFF696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96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96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96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40DC02"/>
      <color rgb="FF84D4F0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[CrowdfundingBook.Mod1.xlsx]PT(Outcome by Category)!PivotTable1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'PT(Outcome by 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'PT(Outcome by Category)'!$A$6:$A$16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'PT(Outcome by Category)'!$B$6:$B$16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C4-4855-B03E-F23EB7628459}"/>
            </c:ext>
          </c:extLst>
        </c:ser>
        <c:ser>
          <c:idx val="1"/>
          <c:order val="1"/>
          <c:tx>
            <c:strRef>
              <c:f>'PT(Outcome by 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'PT(Outcome by Category)'!$A$6:$A$16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'PT(Outcome by Category)'!$C$6:$C$16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4-4855-B03E-F23EB7628459}"/>
            </c:ext>
          </c:extLst>
        </c:ser>
        <c:ser>
          <c:idx val="2"/>
          <c:order val="2"/>
          <c:tx>
            <c:strRef>
              <c:f>'PT(Outcome by 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'PT(Outcome by Category)'!$A$6:$A$16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'PT(Outcome by Category)'!$D$6:$D$16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C4-4855-B03E-F23EB7628459}"/>
            </c:ext>
          </c:extLst>
        </c:ser>
        <c:ser>
          <c:idx val="3"/>
          <c:order val="3"/>
          <c:tx>
            <c:strRef>
              <c:f>'PT(Outcome by 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'PT(Outcome by Category)'!$A$6:$A$16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'PT(Outcome by Category)'!$E$6:$E$16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C4-4855-B03E-F23EB7628459}"/>
            </c:ext>
          </c:extLst>
        </c:ser>
        <c:ser>
          <c:idx val="4"/>
          <c:order val="4"/>
          <c:tx>
            <c:strRef>
              <c:f>'PT(Outcome by Category)'!$F$4:$F$5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'PT(Outcome by Category)'!$A$6:$A$16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'PT(Outcome by Category)'!$F$6:$F$16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A3C1-4C03-A018-AD0533DE1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3974816"/>
        <c:axId val="1213975232"/>
      </c:barChart>
      <c:catAx>
        <c:axId val="121397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75232"/>
        <c:crosses val="autoZero"/>
        <c:auto val="1"/>
        <c:lblAlgn val="ctr"/>
        <c:lblOffset val="100"/>
        <c:noMultiLvlLbl val="0"/>
      </c:catAx>
      <c:valAx>
        <c:axId val="12139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[CrowdfundingBook.Mod1.xlsx]PT(Dates&amp;Outcomes)!PivotTable1</c:name>
    <c:fmtId val="1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92D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'PT(Dates&amp;Outcomes)'!$B$4:$B$5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'PT(Dates&amp;Outcomes)'!$A$6:$A$18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'PT(Dates&amp;Outcomes)'!$B$6:$B$18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A-432B-881A-0F4B3EAD09B7}"/>
            </c:ext>
          </c:extLst>
        </c:ser>
        <c:ser>
          <c:idx val="1"/>
          <c:order val="1"/>
          <c:tx>
            <c:strRef>
              <c:f>'PT(Dates&amp;Outcomes)'!$C$4:$C$5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'PT(Dates&amp;Outcomes)'!$A$6:$A$18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'PT(Dates&amp;Outcomes)'!$C$6:$C$18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A-432B-881A-0F4B3EAD09B7}"/>
            </c:ext>
          </c:extLst>
        </c:ser>
        <c:ser>
          <c:idx val="2"/>
          <c:order val="2"/>
          <c:tx>
            <c:strRef>
              <c:f>'PT(Dates&amp;Outcomes)'!$D$4:$D$5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'PT(Dates&amp;Outcomes)'!$A$6:$A$18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'PT(Dates&amp;Outcomes)'!$D$6:$D$18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9A-432B-881A-0F4B3EAD0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958320"/>
        <c:axId val="130957488"/>
      </c:lineChart>
      <c:catAx>
        <c:axId val="13095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57488"/>
        <c:crosses val="autoZero"/>
        <c:auto val="1"/>
        <c:lblAlgn val="ctr"/>
        <c:lblOffset val="100"/>
        <c:noMultiLvlLbl val="0"/>
      </c:catAx>
      <c:valAx>
        <c:axId val="13095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5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[CrowdfundingBook.Mod1.xlsx]PT(Outcome by Sub-Category)!PivotTable2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'PT(Outcome by Sub-Category)'!$B$4:$B$5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'PT(Outcome by 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'PT(Outcome by Sub-Category)'!$B$6:$B$31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4-451C-AEF1-AF10CEA8D7C1}"/>
            </c:ext>
          </c:extLst>
        </c:ser>
        <c:ser>
          <c:idx val="1"/>
          <c:order val="1"/>
          <c:tx>
            <c:strRef>
              <c:f>'PT(Outcome by Sub-Category)'!$C$4:$C$5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'PT(Outcome by 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'PT(Outcome by Sub-Category)'!$C$6:$C$31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4-451C-AEF1-AF10CEA8D7C1}"/>
            </c:ext>
          </c:extLst>
        </c:ser>
        <c:ser>
          <c:idx val="2"/>
          <c:order val="2"/>
          <c:tx>
            <c:strRef>
              <c:f>'PT(Outcome by Sub-Category)'!$D$4:$D$5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'PT(Outcome by 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'PT(Outcome by Sub-Category)'!$D$6:$D$31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E4-451C-AEF1-AF10CEA8D7C1}"/>
            </c:ext>
          </c:extLst>
        </c:ser>
        <c:ser>
          <c:idx val="3"/>
          <c:order val="3"/>
          <c:tx>
            <c:strRef>
              <c:f>'PT(Outcome by Sub-Category)'!$E$4:$E$5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'PT(Outcome by 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'PT(Outcome by Sub-Category)'!$E$6:$E$31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E4-451C-AEF1-AF10CEA8D7C1}"/>
            </c:ext>
          </c:extLst>
        </c:ser>
        <c:ser>
          <c:idx val="4"/>
          <c:order val="4"/>
          <c:tx>
            <c:strRef>
              <c:f>'PT(Outcome by Sub-Category)'!$F$4:$F$5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'PT(Outcome by 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'PT(Outcome by Sub-Category)'!$F$6:$F$31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1C-97FF-4342-9B72-EDBC6E92E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5611536"/>
        <c:axId val="1215614448"/>
      </c:barChart>
      <c:catAx>
        <c:axId val="121561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614448"/>
        <c:crosses val="autoZero"/>
        <c:auto val="1"/>
        <c:lblAlgn val="ctr"/>
        <c:lblOffset val="100"/>
        <c:noMultiLvlLbl val="0"/>
      </c:catAx>
      <c:valAx>
        <c:axId val="12156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61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713976873797577E-2"/>
          <c:y val="3.4755134281200632E-2"/>
          <c:w val="0.82373774436885561"/>
          <c:h val="0.82875744797303186"/>
        </c:manualLayout>
      </c:layout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Precentage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9-4474-ACFE-19C3A6BE213C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9-4474-ACFE-19C3A6BE213C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79-4474-ACFE-19C3A6BE2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81840"/>
        <c:axId val="127482256"/>
      </c:lineChart>
      <c:catAx>
        <c:axId val="12748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750" b="0" i="0" u="sng" strike="noStrike" kern="1200" baseline="0">
                <a:ln w="0"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82256"/>
        <c:crosses val="autoZero"/>
        <c:auto val="1"/>
        <c:lblAlgn val="ctr"/>
        <c:lblOffset val="100"/>
        <c:noMultiLvlLbl val="0"/>
      </c:catAx>
      <c:valAx>
        <c:axId val="1274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9525</xdr:rowOff>
    </xdr:from>
    <xdr:to>
      <xdr:col>9</xdr:col>
      <xdr:colOff>361951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A1F40-09DB-DC41-C84D-78B56B24C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19050</xdr:rowOff>
    </xdr:from>
    <xdr:to>
      <xdr:col>6</xdr:col>
      <xdr:colOff>828675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B0A4E-BA71-CB15-30A4-18213DD8E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0</xdr:row>
      <xdr:rowOff>9525</xdr:rowOff>
    </xdr:from>
    <xdr:to>
      <xdr:col>19</xdr:col>
      <xdr:colOff>14288</xdr:colOff>
      <xdr:row>27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F6370C-B241-43BE-0D7D-B4619F339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114300</xdr:rowOff>
    </xdr:from>
    <xdr:to>
      <xdr:col>9</xdr:col>
      <xdr:colOff>171450</xdr:colOff>
      <xdr:row>31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4FABCB-672D-2960-F126-902A0F17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thana Kim" refreshedDate="44828.195169791667" createdVersion="8" refreshedVersion="8" minRefreshableVersion="3" recordCount="1001" xr:uid="{CC1B9125-84C1-4850-B1F3-7514B30DA52B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thana Kim" refreshedDate="44829.991180787038" createdVersion="8" refreshedVersion="8" minRefreshableVersion="3" recordCount="1001" xr:uid="{F14529BF-C59C-4213-AD9A-E6E3B048BCB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0"/>
    <s v="-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x v="974"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s v="-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2829C-1B6C-4B6B-9DE0-BEEA6FED820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G16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dataField="1" multipleItemSelectionAllowed="1" showAll="0" defaultSubtotal="0">
      <items count="5">
        <item sd="0" x="3"/>
        <item sd="0" x="0"/>
        <item sd="0" x="2"/>
        <item x="1"/>
        <item sd="0" x="4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CFAB20-62C4-4E2E-8DA0-6652552B0D3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D366B-4C3A-42D4-BF8E-D3914705537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Sub-Category" fld="17" subtotal="count" baseField="0" baseItem="0"/>
  </dataFields>
  <chartFormats count="5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T1001"/>
  <sheetViews>
    <sheetView workbookViewId="0">
      <selection activeCell="D1" sqref="D1:E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13.25" style="6" bestFit="1" customWidth="1"/>
    <col min="5" max="5" width="12.125" style="6" bestFit="1" customWidth="1"/>
    <col min="7" max="7" width="13.5" style="8" customWidth="1"/>
    <col min="8" max="8" width="8" customWidth="1"/>
    <col min="9" max="9" width="10.375" customWidth="1"/>
    <col min="10" max="11" width="11.125" bestFit="1" customWidth="1"/>
    <col min="14" max="14" width="28" bestFit="1" customWidth="1"/>
    <col min="15" max="15" width="15.625" style="9" customWidth="1"/>
    <col min="16" max="16" width="16.375" style="5" customWidth="1"/>
    <col min="17" max="17" width="15" customWidth="1"/>
    <col min="18" max="18" width="13.875" customWidth="1"/>
    <col min="19" max="19" width="23.75" customWidth="1"/>
    <col min="20" max="20" width="22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6" t="s">
        <v>2</v>
      </c>
      <c r="E1" s="16" t="s">
        <v>3</v>
      </c>
      <c r="F1" s="1" t="s">
        <v>4</v>
      </c>
      <c r="G1" s="7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0" t="s">
        <v>2029</v>
      </c>
      <c r="P1" s="4" t="s">
        <v>2030</v>
      </c>
      <c r="Q1" s="11" t="s">
        <v>2032</v>
      </c>
      <c r="R1" s="1" t="s">
        <v>2033</v>
      </c>
      <c r="S1" s="1" t="s">
        <v>2074</v>
      </c>
      <c r="T1" s="1" t="s">
        <v>2075</v>
      </c>
    </row>
    <row r="2" spans="1:20" x14ac:dyDescent="0.25">
      <c r="A2">
        <v>0</v>
      </c>
      <c r="B2" t="s">
        <v>12</v>
      </c>
      <c r="C2" s="3" t="s">
        <v>13</v>
      </c>
      <c r="D2" s="6">
        <v>100</v>
      </c>
      <c r="E2" s="6">
        <v>0</v>
      </c>
      <c r="F2" t="s">
        <v>14</v>
      </c>
      <c r="G2" s="8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9">
        <f>(E2/D2)</f>
        <v>0</v>
      </c>
      <c r="P2" s="6" t="s">
        <v>2031</v>
      </c>
      <c r="Q2" t="str" cm="1">
        <f t="array" ref="Q2:R2">_xlfn.TEXTSPLIT(N2,"/")</f>
        <v>food</v>
      </c>
      <c r="R2" t="str">
        <v>food trucks</v>
      </c>
      <c r="S2" s="14">
        <f>(((J2/60)/60)/24)+DATE(1970,1,1)</f>
        <v>42336.25</v>
      </c>
      <c r="T2" s="14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t="s">
        <v>20</v>
      </c>
      <c r="G3" s="8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9">
        <f t="shared" ref="O3:O66" si="0">(E3/D3)</f>
        <v>10.4</v>
      </c>
      <c r="P3" s="5">
        <f>(E3/G3)</f>
        <v>92.151898734177209</v>
      </c>
      <c r="Q3" t="str" cm="1">
        <f t="array" ref="Q3:R3">_xlfn.TEXTSPLIT(N3,"/")</f>
        <v>music</v>
      </c>
      <c r="R3" t="str">
        <v>rock</v>
      </c>
      <c r="S3" s="14">
        <f t="shared" ref="S3:S66" si="1">(((J3/60)/60)/24)+DATE(1970,1,1)</f>
        <v>41870.208333333336</v>
      </c>
      <c r="T3" s="14">
        <f t="shared" ref="T3:T66" si="2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t="s">
        <v>20</v>
      </c>
      <c r="G4" s="8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9">
        <f t="shared" si="0"/>
        <v>1.3147878228782288</v>
      </c>
      <c r="P4" s="5">
        <f t="shared" ref="P4:P66" si="3">(E4/G4)</f>
        <v>100.01614035087719</v>
      </c>
      <c r="Q4" t="str" cm="1">
        <f t="array" ref="Q4:R4">_xlfn.TEXTSPLIT(N4,"/")</f>
        <v>technology</v>
      </c>
      <c r="R4" t="str">
        <v>web</v>
      </c>
      <c r="S4" s="14">
        <f t="shared" si="1"/>
        <v>41595.25</v>
      </c>
      <c r="T4" s="14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t="s">
        <v>14</v>
      </c>
      <c r="G5" s="8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9">
        <f t="shared" si="0"/>
        <v>0.58976190476190471</v>
      </c>
      <c r="P5" s="5">
        <f t="shared" si="3"/>
        <v>103.20833333333333</v>
      </c>
      <c r="Q5" t="str" cm="1">
        <f t="array" ref="Q5:R5">_xlfn.TEXTSPLIT(N5,"/")</f>
        <v>music</v>
      </c>
      <c r="R5" t="str">
        <v>rock</v>
      </c>
      <c r="S5" s="14">
        <f t="shared" si="1"/>
        <v>43688.208333333328</v>
      </c>
      <c r="T5" s="14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t="s">
        <v>14</v>
      </c>
      <c r="G6" s="8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9">
        <f t="shared" si="0"/>
        <v>0.69276315789473686</v>
      </c>
      <c r="P6" s="5">
        <f t="shared" si="3"/>
        <v>99.339622641509436</v>
      </c>
      <c r="Q6" t="str" cm="1">
        <f t="array" ref="Q6:R6">_xlfn.TEXTSPLIT(N6,"/")</f>
        <v>theater</v>
      </c>
      <c r="R6" t="str">
        <v>plays</v>
      </c>
      <c r="S6" s="14">
        <f t="shared" si="1"/>
        <v>43485.25</v>
      </c>
      <c r="T6" s="14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t="s">
        <v>20</v>
      </c>
      <c r="G7" s="8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9">
        <f t="shared" si="0"/>
        <v>1.7361842105263159</v>
      </c>
      <c r="P7" s="5">
        <f t="shared" si="3"/>
        <v>75.833333333333329</v>
      </c>
      <c r="Q7" t="str" cm="1">
        <f t="array" ref="Q7:R7">_xlfn.TEXTSPLIT(N7,"/")</f>
        <v>theater</v>
      </c>
      <c r="R7" t="str">
        <v>plays</v>
      </c>
      <c r="S7" s="14">
        <f t="shared" si="1"/>
        <v>41149.208333333336</v>
      </c>
      <c r="T7" s="14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t="s">
        <v>14</v>
      </c>
      <c r="G8" s="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9">
        <f t="shared" si="0"/>
        <v>0.20961538461538462</v>
      </c>
      <c r="P8" s="5">
        <f>(E8/G8)</f>
        <v>60.555555555555557</v>
      </c>
      <c r="Q8" t="str" cm="1">
        <f t="array" ref="Q8:R8">_xlfn.TEXTSPLIT(N8,"/")</f>
        <v>film &amp; video</v>
      </c>
      <c r="R8" t="str">
        <v>documentary</v>
      </c>
      <c r="S8" s="14">
        <f t="shared" si="1"/>
        <v>42991.208333333328</v>
      </c>
      <c r="T8" s="14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t="s">
        <v>20</v>
      </c>
      <c r="G9" s="8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9">
        <f t="shared" si="0"/>
        <v>3.2757777777777779</v>
      </c>
      <c r="P9" s="5">
        <f t="shared" si="3"/>
        <v>64.93832599118943</v>
      </c>
      <c r="Q9" t="str" cm="1">
        <f t="array" ref="Q9:R9">_xlfn.TEXTSPLIT(N9,"/")</f>
        <v>theater</v>
      </c>
      <c r="R9" t="str">
        <v>plays</v>
      </c>
      <c r="S9" s="14">
        <f t="shared" si="1"/>
        <v>42229.208333333328</v>
      </c>
      <c r="T9" s="14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t="s">
        <v>47</v>
      </c>
      <c r="G10" s="8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9">
        <f t="shared" si="0"/>
        <v>0.19932788374205268</v>
      </c>
      <c r="P10" s="5">
        <f t="shared" si="3"/>
        <v>30.997175141242938</v>
      </c>
      <c r="Q10" t="str" cm="1">
        <f t="array" ref="Q10:R10">_xlfn.TEXTSPLIT(N10,"/")</f>
        <v>theater</v>
      </c>
      <c r="R10" t="str">
        <v>plays</v>
      </c>
      <c r="S10" s="14">
        <f t="shared" si="1"/>
        <v>40399.208333333336</v>
      </c>
      <c r="T10" s="14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t="s">
        <v>14</v>
      </c>
      <c r="G11" s="8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9">
        <f t="shared" si="0"/>
        <v>0.51741935483870971</v>
      </c>
      <c r="P11" s="5">
        <f t="shared" si="3"/>
        <v>72.909090909090907</v>
      </c>
      <c r="Q11" t="str" cm="1">
        <f t="array" ref="Q11:R11">_xlfn.TEXTSPLIT(N11,"/")</f>
        <v>music</v>
      </c>
      <c r="R11" t="str">
        <v>electric music</v>
      </c>
      <c r="S11" s="14">
        <f t="shared" si="1"/>
        <v>41536.208333333336</v>
      </c>
      <c r="T11" s="14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t="s">
        <v>20</v>
      </c>
      <c r="G12" s="8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9">
        <f t="shared" si="0"/>
        <v>2.6611538461538462</v>
      </c>
      <c r="P12" s="5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14">
        <f t="shared" si="1"/>
        <v>40404.208333333336</v>
      </c>
      <c r="T12" s="14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t="s">
        <v>14</v>
      </c>
      <c r="G13" s="8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9">
        <f t="shared" si="0"/>
        <v>0.48095238095238096</v>
      </c>
      <c r="P13" s="5">
        <f t="shared" si="3"/>
        <v>112.22222222222223</v>
      </c>
      <c r="Q13" t="str" cm="1">
        <f t="array" ref="Q13:R13">_xlfn.TEXTSPLIT(N13,"/")</f>
        <v>theater</v>
      </c>
      <c r="R13" t="str">
        <v>plays</v>
      </c>
      <c r="S13" s="14">
        <f t="shared" si="1"/>
        <v>40442.208333333336</v>
      </c>
      <c r="T13" s="14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t="s">
        <v>14</v>
      </c>
      <c r="G14" s="8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9">
        <f t="shared" si="0"/>
        <v>0.89349206349206345</v>
      </c>
      <c r="P14" s="5">
        <f t="shared" si="3"/>
        <v>102.34545454545454</v>
      </c>
      <c r="Q14" t="str" cm="1">
        <f t="array" ref="Q14:R14">_xlfn.TEXTSPLIT(N14,"/")</f>
        <v>film &amp; video</v>
      </c>
      <c r="R14" t="str">
        <v>drama</v>
      </c>
      <c r="S14" s="14">
        <f t="shared" si="1"/>
        <v>43760.208333333328</v>
      </c>
      <c r="T14" s="14">
        <f t="shared" si="2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t="s">
        <v>20</v>
      </c>
      <c r="G15" s="8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9">
        <f t="shared" si="0"/>
        <v>2.4511904761904764</v>
      </c>
      <c r="P15" s="5">
        <f t="shared" si="3"/>
        <v>105.05102040816327</v>
      </c>
      <c r="Q15" t="str" cm="1">
        <f t="array" ref="Q15:R15">_xlfn.TEXTSPLIT(N15,"/")</f>
        <v>music</v>
      </c>
      <c r="R15" t="str">
        <v>indie rock</v>
      </c>
      <c r="S15" s="14">
        <f t="shared" si="1"/>
        <v>42532.208333333328</v>
      </c>
      <c r="T15" s="14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t="s">
        <v>14</v>
      </c>
      <c r="G16" s="8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9">
        <f t="shared" si="0"/>
        <v>0.66769503546099296</v>
      </c>
      <c r="P16" s="5">
        <f t="shared" si="3"/>
        <v>94.144999999999996</v>
      </c>
      <c r="Q16" t="str" cm="1">
        <f t="array" ref="Q16:R16">_xlfn.TEXTSPLIT(N16,"/")</f>
        <v>music</v>
      </c>
      <c r="R16" t="str">
        <v>indie rock</v>
      </c>
      <c r="S16" s="14">
        <f t="shared" si="1"/>
        <v>40974.25</v>
      </c>
      <c r="T16" s="14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t="s">
        <v>14</v>
      </c>
      <c r="G17" s="8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9">
        <f t="shared" si="0"/>
        <v>0.47307881773399013</v>
      </c>
      <c r="P17" s="5">
        <f t="shared" si="3"/>
        <v>84.986725663716811</v>
      </c>
      <c r="Q17" t="str" cm="1">
        <f t="array" ref="Q17:R17">_xlfn.TEXTSPLIT(N17,"/")</f>
        <v>technology</v>
      </c>
      <c r="R17" t="str">
        <v>wearables</v>
      </c>
      <c r="S17" s="14">
        <f t="shared" si="1"/>
        <v>43809.25</v>
      </c>
      <c r="T17" s="14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t="s">
        <v>20</v>
      </c>
      <c r="G18" s="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9">
        <f t="shared" si="0"/>
        <v>6.4947058823529416</v>
      </c>
      <c r="P18" s="5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14">
        <f t="shared" si="1"/>
        <v>41661.25</v>
      </c>
      <c r="T18" s="14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t="s">
        <v>20</v>
      </c>
      <c r="G19" s="8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9">
        <f t="shared" si="0"/>
        <v>1.5939125295508274</v>
      </c>
      <c r="P19" s="5">
        <f t="shared" si="3"/>
        <v>107.96236989591674</v>
      </c>
      <c r="Q19" t="str" cm="1">
        <f t="array" ref="Q19:R19">_xlfn.TEXTSPLIT(N19,"/")</f>
        <v>film &amp; video</v>
      </c>
      <c r="R19" t="str">
        <v>animation</v>
      </c>
      <c r="S19" s="14">
        <f t="shared" si="1"/>
        <v>40555.25</v>
      </c>
      <c r="T19" s="14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t="s">
        <v>74</v>
      </c>
      <c r="G20" s="8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9">
        <f t="shared" si="0"/>
        <v>0.66912087912087914</v>
      </c>
      <c r="P20" s="5">
        <f t="shared" si="3"/>
        <v>45.103703703703701</v>
      </c>
      <c r="Q20" t="str" cm="1">
        <f t="array" ref="Q20:R20">_xlfn.TEXTSPLIT(N20,"/")</f>
        <v>theater</v>
      </c>
      <c r="R20" t="str">
        <v>plays</v>
      </c>
      <c r="S20" s="14">
        <f t="shared" si="1"/>
        <v>43351.208333333328</v>
      </c>
      <c r="T20" s="14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t="s">
        <v>14</v>
      </c>
      <c r="G21" s="8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9">
        <f t="shared" si="0"/>
        <v>0.48529600000000001</v>
      </c>
      <c r="P21" s="5">
        <f t="shared" si="3"/>
        <v>45.001483679525222</v>
      </c>
      <c r="Q21" t="str" cm="1">
        <f t="array" ref="Q21:R21">_xlfn.TEXTSPLIT(N21,"/")</f>
        <v>theater</v>
      </c>
      <c r="R21" t="str">
        <v>plays</v>
      </c>
      <c r="S21" s="14">
        <f t="shared" si="1"/>
        <v>43528.25</v>
      </c>
      <c r="T21" s="14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t="s">
        <v>20</v>
      </c>
      <c r="G22" s="8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9">
        <f t="shared" si="0"/>
        <v>1.1224279210925645</v>
      </c>
      <c r="P22" s="5">
        <f t="shared" si="3"/>
        <v>105.97134670487107</v>
      </c>
      <c r="Q22" t="str" cm="1">
        <f t="array" ref="Q22:R22">_xlfn.TEXTSPLIT(N22,"/")</f>
        <v>film &amp; video</v>
      </c>
      <c r="R22" t="str">
        <v>drama</v>
      </c>
      <c r="S22" s="14">
        <f t="shared" si="1"/>
        <v>41848.208333333336</v>
      </c>
      <c r="T22" s="14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t="s">
        <v>14</v>
      </c>
      <c r="G23" s="8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9">
        <f t="shared" si="0"/>
        <v>0.40992553191489361</v>
      </c>
      <c r="P23" s="5">
        <f t="shared" si="3"/>
        <v>69.055555555555557</v>
      </c>
      <c r="Q23" t="str" cm="1">
        <f t="array" ref="Q23:R23">_xlfn.TEXTSPLIT(N23,"/")</f>
        <v>theater</v>
      </c>
      <c r="R23" t="str">
        <v>plays</v>
      </c>
      <c r="S23" s="14">
        <f t="shared" si="1"/>
        <v>40770.208333333336</v>
      </c>
      <c r="T23" s="14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t="s">
        <v>20</v>
      </c>
      <c r="G24" s="8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9">
        <f t="shared" si="0"/>
        <v>1.2807106598984772</v>
      </c>
      <c r="P24" s="5">
        <f t="shared" si="3"/>
        <v>85.044943820224717</v>
      </c>
      <c r="Q24" t="str" cm="1">
        <f t="array" ref="Q24:R24">_xlfn.TEXTSPLIT(N24,"/")</f>
        <v>theater</v>
      </c>
      <c r="R24" t="str">
        <v>plays</v>
      </c>
      <c r="S24" s="14">
        <f t="shared" si="1"/>
        <v>43193.208333333328</v>
      </c>
      <c r="T24" s="14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t="s">
        <v>20</v>
      </c>
      <c r="G25" s="8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9">
        <f t="shared" si="0"/>
        <v>3.3204444444444445</v>
      </c>
      <c r="P25" s="5">
        <f t="shared" si="3"/>
        <v>105.22535211267606</v>
      </c>
      <c r="Q25" t="str" cm="1">
        <f t="array" ref="Q25:R25">_xlfn.TEXTSPLIT(N25,"/")</f>
        <v>film &amp; video</v>
      </c>
      <c r="R25" t="str">
        <v>documentary</v>
      </c>
      <c r="S25" s="14">
        <f t="shared" si="1"/>
        <v>43510.25</v>
      </c>
      <c r="T25" s="14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t="s">
        <v>20</v>
      </c>
      <c r="G26" s="8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9">
        <f t="shared" si="0"/>
        <v>1.1283225108225108</v>
      </c>
      <c r="P26" s="5">
        <f t="shared" si="3"/>
        <v>39.003741114852225</v>
      </c>
      <c r="Q26" t="str" cm="1">
        <f t="array" ref="Q26:R26">_xlfn.TEXTSPLIT(N26,"/")</f>
        <v>technology</v>
      </c>
      <c r="R26" t="str">
        <v>wearables</v>
      </c>
      <c r="S26" s="14">
        <f t="shared" si="1"/>
        <v>41811.208333333336</v>
      </c>
      <c r="T26" s="14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t="s">
        <v>20</v>
      </c>
      <c r="G27" s="8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9">
        <f t="shared" si="0"/>
        <v>2.1643636363636363</v>
      </c>
      <c r="P27" s="5">
        <f t="shared" si="3"/>
        <v>73.030674846625772</v>
      </c>
      <c r="Q27" t="str" cm="1">
        <f t="array" ref="Q27:R27">_xlfn.TEXTSPLIT(N27,"/")</f>
        <v>games</v>
      </c>
      <c r="R27" t="str">
        <v>video games</v>
      </c>
      <c r="S27" s="14">
        <f t="shared" si="1"/>
        <v>40681.208333333336</v>
      </c>
      <c r="T27" s="14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t="s">
        <v>74</v>
      </c>
      <c r="G28" s="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9">
        <f t="shared" si="0"/>
        <v>0.4819906976744186</v>
      </c>
      <c r="P28" s="5">
        <f t="shared" si="3"/>
        <v>35.009459459459457</v>
      </c>
      <c r="Q28" t="str" cm="1">
        <f t="array" ref="Q28:R28">_xlfn.TEXTSPLIT(N28,"/")</f>
        <v>theater</v>
      </c>
      <c r="R28" t="str">
        <v>plays</v>
      </c>
      <c r="S28" s="14">
        <f t="shared" si="1"/>
        <v>43312.208333333328</v>
      </c>
      <c r="T28" s="14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t="s">
        <v>14</v>
      </c>
      <c r="G29" s="8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9">
        <f t="shared" si="0"/>
        <v>0.79949999999999999</v>
      </c>
      <c r="P29" s="5">
        <f t="shared" si="3"/>
        <v>106.6</v>
      </c>
      <c r="Q29" t="str" cm="1">
        <f t="array" ref="Q29:R29">_xlfn.TEXTSPLIT(N29,"/")</f>
        <v>music</v>
      </c>
      <c r="R29" t="str">
        <v>rock</v>
      </c>
      <c r="S29" s="14">
        <f t="shared" si="1"/>
        <v>42280.208333333328</v>
      </c>
      <c r="T29" s="14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t="s">
        <v>20</v>
      </c>
      <c r="G30" s="8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9">
        <f t="shared" si="0"/>
        <v>1.0522553516819573</v>
      </c>
      <c r="P30" s="5">
        <f t="shared" si="3"/>
        <v>61.997747747747745</v>
      </c>
      <c r="Q30" t="str" cm="1">
        <f t="array" ref="Q30:R30">_xlfn.TEXTSPLIT(N30,"/")</f>
        <v>theater</v>
      </c>
      <c r="R30" t="str">
        <v>plays</v>
      </c>
      <c r="S30" s="14">
        <f t="shared" si="1"/>
        <v>40218.25</v>
      </c>
      <c r="T30" s="14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t="s">
        <v>20</v>
      </c>
      <c r="G31" s="8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9">
        <f t="shared" si="0"/>
        <v>3.2889978213507627</v>
      </c>
      <c r="P31" s="5">
        <f t="shared" si="3"/>
        <v>94.000622665006233</v>
      </c>
      <c r="Q31" t="str" cm="1">
        <f t="array" ref="Q31:R31">_xlfn.TEXTSPLIT(N31,"/")</f>
        <v>film &amp; video</v>
      </c>
      <c r="R31" t="str">
        <v>shorts</v>
      </c>
      <c r="S31" s="14">
        <f t="shared" si="1"/>
        <v>43301.208333333328</v>
      </c>
      <c r="T31" s="14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t="s">
        <v>20</v>
      </c>
      <c r="G32" s="8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9">
        <f t="shared" si="0"/>
        <v>1.606111111111111</v>
      </c>
      <c r="P32" s="5">
        <f t="shared" si="3"/>
        <v>112.05426356589147</v>
      </c>
      <c r="Q32" t="str" cm="1">
        <f t="array" ref="Q32:R32">_xlfn.TEXTSPLIT(N32,"/")</f>
        <v>film &amp; video</v>
      </c>
      <c r="R32" t="str">
        <v>animation</v>
      </c>
      <c r="S32" s="14">
        <f t="shared" si="1"/>
        <v>43609.208333333328</v>
      </c>
      <c r="T32" s="14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t="s">
        <v>20</v>
      </c>
      <c r="G33" s="8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9">
        <f t="shared" si="0"/>
        <v>3.1</v>
      </c>
      <c r="P33" s="5">
        <f t="shared" si="3"/>
        <v>48.008849557522126</v>
      </c>
      <c r="Q33" t="str" cm="1">
        <f t="array" ref="Q33:R33">_xlfn.TEXTSPLIT(N33,"/")</f>
        <v>games</v>
      </c>
      <c r="R33" t="str">
        <v>video games</v>
      </c>
      <c r="S33" s="14">
        <f t="shared" si="1"/>
        <v>42374.25</v>
      </c>
      <c r="T33" s="14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t="s">
        <v>14</v>
      </c>
      <c r="G34" s="8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9">
        <f t="shared" si="0"/>
        <v>0.86807920792079207</v>
      </c>
      <c r="P34" s="5">
        <f t="shared" si="3"/>
        <v>38.004334633723452</v>
      </c>
      <c r="Q34" t="str" cm="1">
        <f t="array" ref="Q34:R34">_xlfn.TEXTSPLIT(N34,"/")</f>
        <v>film &amp; video</v>
      </c>
      <c r="R34" t="str">
        <v>documentary</v>
      </c>
      <c r="S34" s="14">
        <f t="shared" si="1"/>
        <v>43110.25</v>
      </c>
      <c r="T34" s="14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t="s">
        <v>20</v>
      </c>
      <c r="G35" s="8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9">
        <f t="shared" si="0"/>
        <v>3.7782071713147412</v>
      </c>
      <c r="P35" s="5">
        <f t="shared" si="3"/>
        <v>35.000184535892231</v>
      </c>
      <c r="Q35" t="str" cm="1">
        <f t="array" ref="Q35:R35">_xlfn.TEXTSPLIT(N35,"/")</f>
        <v>theater</v>
      </c>
      <c r="R35" t="str">
        <v>plays</v>
      </c>
      <c r="S35" s="14">
        <f t="shared" si="1"/>
        <v>41917.208333333336</v>
      </c>
      <c r="T35" s="14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t="s">
        <v>20</v>
      </c>
      <c r="G36" s="8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9">
        <f t="shared" si="0"/>
        <v>1.5080645161290323</v>
      </c>
      <c r="P36" s="5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14">
        <f t="shared" si="1"/>
        <v>42817.208333333328</v>
      </c>
      <c r="T36" s="14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t="s">
        <v>20</v>
      </c>
      <c r="G37" s="8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9">
        <f t="shared" si="0"/>
        <v>1.5030119521912351</v>
      </c>
      <c r="P37" s="5">
        <f t="shared" si="3"/>
        <v>95.993893129770996</v>
      </c>
      <c r="Q37" t="str" cm="1">
        <f t="array" ref="Q37:R37">_xlfn.TEXTSPLIT(N37,"/")</f>
        <v>film &amp; video</v>
      </c>
      <c r="R37" t="str">
        <v>drama</v>
      </c>
      <c r="S37" s="14">
        <f t="shared" si="1"/>
        <v>43484.25</v>
      </c>
      <c r="T37" s="14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t="s">
        <v>20</v>
      </c>
      <c r="G38" s="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9">
        <f t="shared" si="0"/>
        <v>1.572857142857143</v>
      </c>
      <c r="P38" s="5">
        <f t="shared" si="3"/>
        <v>68.8125</v>
      </c>
      <c r="Q38" t="str" cm="1">
        <f t="array" ref="Q38:R38">_xlfn.TEXTSPLIT(N38,"/")</f>
        <v>theater</v>
      </c>
      <c r="R38" t="str">
        <v>plays</v>
      </c>
      <c r="S38" s="14">
        <f t="shared" si="1"/>
        <v>40600.25</v>
      </c>
      <c r="T38" s="14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t="s">
        <v>20</v>
      </c>
      <c r="G39" s="8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9">
        <f t="shared" si="0"/>
        <v>1.3998765432098765</v>
      </c>
      <c r="P39" s="5">
        <f t="shared" si="3"/>
        <v>105.97196261682242</v>
      </c>
      <c r="Q39" t="str" cm="1">
        <f t="array" ref="Q39:R39">_xlfn.TEXTSPLIT(N39,"/")</f>
        <v>publishing</v>
      </c>
      <c r="R39" t="str">
        <v>fiction</v>
      </c>
      <c r="S39" s="14">
        <f t="shared" si="1"/>
        <v>43744.208333333328</v>
      </c>
      <c r="T39" s="14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t="s">
        <v>20</v>
      </c>
      <c r="G40" s="8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9">
        <f t="shared" si="0"/>
        <v>3.2532258064516131</v>
      </c>
      <c r="P40" s="5">
        <f t="shared" si="3"/>
        <v>75.261194029850742</v>
      </c>
      <c r="Q40" t="str" cm="1">
        <f t="array" ref="Q40:R40">_xlfn.TEXTSPLIT(N40,"/")</f>
        <v>photography</v>
      </c>
      <c r="R40" t="str">
        <v>photography books</v>
      </c>
      <c r="S40" s="14">
        <f t="shared" si="1"/>
        <v>40469.208333333336</v>
      </c>
      <c r="T40" s="14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t="s">
        <v>14</v>
      </c>
      <c r="G41" s="8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9">
        <f t="shared" si="0"/>
        <v>0.50777777777777777</v>
      </c>
      <c r="P41" s="5">
        <f t="shared" si="3"/>
        <v>57.125</v>
      </c>
      <c r="Q41" t="str" cm="1">
        <f t="array" ref="Q41:R41">_xlfn.TEXTSPLIT(N41,"/")</f>
        <v>theater</v>
      </c>
      <c r="R41" t="str">
        <v>plays</v>
      </c>
      <c r="S41" s="14">
        <f t="shared" si="1"/>
        <v>41330.25</v>
      </c>
      <c r="T41" s="14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t="s">
        <v>20</v>
      </c>
      <c r="G42" s="8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9">
        <f t="shared" si="0"/>
        <v>1.6906818181818182</v>
      </c>
      <c r="P42" s="5">
        <f t="shared" si="3"/>
        <v>75.141414141414145</v>
      </c>
      <c r="Q42" t="str" cm="1">
        <f t="array" ref="Q42:R42">_xlfn.TEXTSPLIT(N42,"/")</f>
        <v>technology</v>
      </c>
      <c r="R42" t="str">
        <v>wearables</v>
      </c>
      <c r="S42" s="14">
        <f t="shared" si="1"/>
        <v>40334.208333333336</v>
      </c>
      <c r="T42" s="14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t="s">
        <v>20</v>
      </c>
      <c r="G43" s="8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9">
        <f t="shared" si="0"/>
        <v>2.1292857142857144</v>
      </c>
      <c r="P43" s="5">
        <f t="shared" si="3"/>
        <v>107.42342342342343</v>
      </c>
      <c r="Q43" t="str" cm="1">
        <f t="array" ref="Q43:R43">_xlfn.TEXTSPLIT(N43,"/")</f>
        <v>music</v>
      </c>
      <c r="R43" t="str">
        <v>rock</v>
      </c>
      <c r="S43" s="14">
        <f t="shared" si="1"/>
        <v>41156.208333333336</v>
      </c>
      <c r="T43" s="14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t="s">
        <v>20</v>
      </c>
      <c r="G44" s="8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9">
        <f t="shared" si="0"/>
        <v>4.4394444444444447</v>
      </c>
      <c r="P44" s="5">
        <f t="shared" si="3"/>
        <v>35.995495495495497</v>
      </c>
      <c r="Q44" t="str" cm="1">
        <f t="array" ref="Q44:R44">_xlfn.TEXTSPLIT(N44,"/")</f>
        <v>food</v>
      </c>
      <c r="R44" t="str">
        <v>food trucks</v>
      </c>
      <c r="S44" s="14">
        <f t="shared" si="1"/>
        <v>40728.208333333336</v>
      </c>
      <c r="T44" s="14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t="s">
        <v>20</v>
      </c>
      <c r="G45" s="8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9">
        <f t="shared" si="0"/>
        <v>1.859390243902439</v>
      </c>
      <c r="P45" s="5">
        <f t="shared" si="3"/>
        <v>26.998873148744366</v>
      </c>
      <c r="Q45" t="str" cm="1">
        <f t="array" ref="Q45:R45">_xlfn.TEXTSPLIT(N45,"/")</f>
        <v>publishing</v>
      </c>
      <c r="R45" t="str">
        <v>radio &amp; podcasts</v>
      </c>
      <c r="S45" s="14">
        <f t="shared" si="1"/>
        <v>41844.208333333336</v>
      </c>
      <c r="T45" s="14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t="s">
        <v>20</v>
      </c>
      <c r="G46" s="8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9">
        <f t="shared" si="0"/>
        <v>6.5881249999999998</v>
      </c>
      <c r="P46" s="5">
        <f t="shared" si="3"/>
        <v>107.56122448979592</v>
      </c>
      <c r="Q46" t="str" cm="1">
        <f t="array" ref="Q46:R46">_xlfn.TEXTSPLIT(N46,"/")</f>
        <v>publishing</v>
      </c>
      <c r="R46" t="str">
        <v>fiction</v>
      </c>
      <c r="S46" s="14">
        <f t="shared" si="1"/>
        <v>43541.208333333328</v>
      </c>
      <c r="T46" s="14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t="s">
        <v>14</v>
      </c>
      <c r="G47" s="8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9">
        <f t="shared" si="0"/>
        <v>0.4768421052631579</v>
      </c>
      <c r="P47" s="5">
        <f t="shared" si="3"/>
        <v>94.375</v>
      </c>
      <c r="Q47" t="str" cm="1">
        <f t="array" ref="Q47:R47">_xlfn.TEXTSPLIT(N47,"/")</f>
        <v>theater</v>
      </c>
      <c r="R47" t="str">
        <v>plays</v>
      </c>
      <c r="S47" s="14">
        <f t="shared" si="1"/>
        <v>42676.208333333328</v>
      </c>
      <c r="T47" s="14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t="s">
        <v>20</v>
      </c>
      <c r="G48" s="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9">
        <f t="shared" si="0"/>
        <v>1.1478378378378378</v>
      </c>
      <c r="P48" s="5">
        <f t="shared" si="3"/>
        <v>46.163043478260867</v>
      </c>
      <c r="Q48" t="str" cm="1">
        <f t="array" ref="Q48:R48">_xlfn.TEXTSPLIT(N48,"/")</f>
        <v>music</v>
      </c>
      <c r="R48" t="str">
        <v>rock</v>
      </c>
      <c r="S48" s="14">
        <f t="shared" si="1"/>
        <v>40367.208333333336</v>
      </c>
      <c r="T48" s="14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t="s">
        <v>20</v>
      </c>
      <c r="G49" s="8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9">
        <f t="shared" si="0"/>
        <v>4.7526666666666664</v>
      </c>
      <c r="P49" s="5">
        <f t="shared" si="3"/>
        <v>47.845637583892618</v>
      </c>
      <c r="Q49" t="str" cm="1">
        <f t="array" ref="Q49:R49">_xlfn.TEXTSPLIT(N49,"/")</f>
        <v>theater</v>
      </c>
      <c r="R49" t="str">
        <v>plays</v>
      </c>
      <c r="S49" s="14">
        <f t="shared" si="1"/>
        <v>41727.208333333336</v>
      </c>
      <c r="T49" s="14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t="s">
        <v>20</v>
      </c>
      <c r="G50" s="8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9">
        <f t="shared" si="0"/>
        <v>3.86972972972973</v>
      </c>
      <c r="P50" s="5">
        <f t="shared" si="3"/>
        <v>53.007815713698065</v>
      </c>
      <c r="Q50" t="str" cm="1">
        <f t="array" ref="Q50:R50">_xlfn.TEXTSPLIT(N50,"/")</f>
        <v>theater</v>
      </c>
      <c r="R50" t="str">
        <v>plays</v>
      </c>
      <c r="S50" s="14">
        <f t="shared" si="1"/>
        <v>42180.208333333328</v>
      </c>
      <c r="T50" s="14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t="s">
        <v>20</v>
      </c>
      <c r="G51" s="8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9">
        <f t="shared" si="0"/>
        <v>1.89625</v>
      </c>
      <c r="P51" s="5">
        <f t="shared" si="3"/>
        <v>45.059405940594061</v>
      </c>
      <c r="Q51" t="str" cm="1">
        <f t="array" ref="Q51:R51">_xlfn.TEXTSPLIT(N51,"/")</f>
        <v>music</v>
      </c>
      <c r="R51" t="str">
        <v>rock</v>
      </c>
      <c r="S51" s="14">
        <f t="shared" si="1"/>
        <v>43758.208333333328</v>
      </c>
      <c r="T51" s="14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t="s">
        <v>14</v>
      </c>
      <c r="G52" s="8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9">
        <f t="shared" si="0"/>
        <v>0.02</v>
      </c>
      <c r="P52" s="5">
        <f t="shared" si="3"/>
        <v>2</v>
      </c>
      <c r="Q52" t="str" cm="1">
        <f t="array" ref="Q52:R52">_xlfn.TEXTSPLIT(N52,"/")</f>
        <v>music</v>
      </c>
      <c r="R52" t="str">
        <v>metal</v>
      </c>
      <c r="S52" s="14">
        <f t="shared" si="1"/>
        <v>41487.208333333336</v>
      </c>
      <c r="T52" s="14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t="s">
        <v>14</v>
      </c>
      <c r="G53" s="8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9">
        <f t="shared" si="0"/>
        <v>0.91867805186590767</v>
      </c>
      <c r="P53" s="5">
        <f t="shared" si="3"/>
        <v>99.006816632583508</v>
      </c>
      <c r="Q53" t="str" cm="1">
        <f t="array" ref="Q53:R53">_xlfn.TEXTSPLIT(N53,"/")</f>
        <v>technology</v>
      </c>
      <c r="R53" t="str">
        <v>wearables</v>
      </c>
      <c r="S53" s="14">
        <f t="shared" si="1"/>
        <v>40995.208333333336</v>
      </c>
      <c r="T53" s="14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t="s">
        <v>14</v>
      </c>
      <c r="G54" s="8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9">
        <f t="shared" si="0"/>
        <v>0.34152777777777776</v>
      </c>
      <c r="P54" s="5">
        <f t="shared" si="3"/>
        <v>32.786666666666669</v>
      </c>
      <c r="Q54" t="str" cm="1">
        <f t="array" ref="Q54:R54">_xlfn.TEXTSPLIT(N54,"/")</f>
        <v>theater</v>
      </c>
      <c r="R54" t="str">
        <v>plays</v>
      </c>
      <c r="S54" s="14">
        <f t="shared" si="1"/>
        <v>40436.208333333336</v>
      </c>
      <c r="T54" s="14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t="s">
        <v>20</v>
      </c>
      <c r="G55" s="8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9">
        <f t="shared" si="0"/>
        <v>1.4040909090909091</v>
      </c>
      <c r="P55" s="5">
        <f t="shared" si="3"/>
        <v>59.119617224880386</v>
      </c>
      <c r="Q55" t="str" cm="1">
        <f t="array" ref="Q55:R55">_xlfn.TEXTSPLIT(N55,"/")</f>
        <v>film &amp; video</v>
      </c>
      <c r="R55" t="str">
        <v>drama</v>
      </c>
      <c r="S55" s="14">
        <f t="shared" si="1"/>
        <v>41779.208333333336</v>
      </c>
      <c r="T55" s="14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t="s">
        <v>14</v>
      </c>
      <c r="G56" s="8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9">
        <f t="shared" si="0"/>
        <v>0.89866666666666661</v>
      </c>
      <c r="P56" s="5">
        <f t="shared" si="3"/>
        <v>44.93333333333333</v>
      </c>
      <c r="Q56" t="str" cm="1">
        <f t="array" ref="Q56:R56">_xlfn.TEXTSPLIT(N56,"/")</f>
        <v>technology</v>
      </c>
      <c r="R56" t="str">
        <v>wearables</v>
      </c>
      <c r="S56" s="14">
        <f t="shared" si="1"/>
        <v>43170.25</v>
      </c>
      <c r="T56" s="14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t="s">
        <v>20</v>
      </c>
      <c r="G57" s="8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9">
        <f t="shared" si="0"/>
        <v>1.7796969696969698</v>
      </c>
      <c r="P57" s="5">
        <f t="shared" si="3"/>
        <v>89.664122137404576</v>
      </c>
      <c r="Q57" t="str" cm="1">
        <f t="array" ref="Q57:R57">_xlfn.TEXTSPLIT(N57,"/")</f>
        <v>music</v>
      </c>
      <c r="R57" t="str">
        <v>jazz</v>
      </c>
      <c r="S57" s="14">
        <f t="shared" si="1"/>
        <v>43311.208333333328</v>
      </c>
      <c r="T57" s="14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t="s">
        <v>20</v>
      </c>
      <c r="G58" s="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9">
        <f t="shared" si="0"/>
        <v>1.436625</v>
      </c>
      <c r="P58" s="5">
        <f t="shared" si="3"/>
        <v>70.079268292682926</v>
      </c>
      <c r="Q58" t="str" cm="1">
        <f t="array" ref="Q58:R58">_xlfn.TEXTSPLIT(N58,"/")</f>
        <v>technology</v>
      </c>
      <c r="R58" t="str">
        <v>wearables</v>
      </c>
      <c r="S58" s="14">
        <f t="shared" si="1"/>
        <v>42014.25</v>
      </c>
      <c r="T58" s="14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t="s">
        <v>20</v>
      </c>
      <c r="G59" s="8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9">
        <f t="shared" si="0"/>
        <v>2.1527586206896552</v>
      </c>
      <c r="P59" s="5">
        <f t="shared" si="3"/>
        <v>31.059701492537314</v>
      </c>
      <c r="Q59" t="str" cm="1">
        <f t="array" ref="Q59:R59">_xlfn.TEXTSPLIT(N59,"/")</f>
        <v>games</v>
      </c>
      <c r="R59" t="str">
        <v>video games</v>
      </c>
      <c r="S59" s="14">
        <f t="shared" si="1"/>
        <v>42979.208333333328</v>
      </c>
      <c r="T59" s="14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t="s">
        <v>20</v>
      </c>
      <c r="G60" s="8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9">
        <f t="shared" si="0"/>
        <v>2.2711111111111113</v>
      </c>
      <c r="P60" s="5">
        <f t="shared" si="3"/>
        <v>29.061611374407583</v>
      </c>
      <c r="Q60" t="str" cm="1">
        <f t="array" ref="Q60:R60">_xlfn.TEXTSPLIT(N60,"/")</f>
        <v>theater</v>
      </c>
      <c r="R60" t="str">
        <v>plays</v>
      </c>
      <c r="S60" s="14">
        <f t="shared" si="1"/>
        <v>42268.208333333328</v>
      </c>
      <c r="T60" s="14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t="s">
        <v>20</v>
      </c>
      <c r="G61" s="8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9">
        <f t="shared" si="0"/>
        <v>2.7507142857142859</v>
      </c>
      <c r="P61" s="5">
        <f t="shared" si="3"/>
        <v>30.0859375</v>
      </c>
      <c r="Q61" t="str" cm="1">
        <f t="array" ref="Q61:R61">_xlfn.TEXTSPLIT(N61,"/")</f>
        <v>theater</v>
      </c>
      <c r="R61" t="str">
        <v>plays</v>
      </c>
      <c r="S61" s="14">
        <f t="shared" si="1"/>
        <v>42898.208333333328</v>
      </c>
      <c r="T61" s="14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t="s">
        <v>20</v>
      </c>
      <c r="G62" s="8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9">
        <f t="shared" si="0"/>
        <v>1.4437048832271762</v>
      </c>
      <c r="P62" s="5">
        <f t="shared" si="3"/>
        <v>84.998125000000002</v>
      </c>
      <c r="Q62" t="str" cm="1">
        <f t="array" ref="Q62:R62">_xlfn.TEXTSPLIT(N62,"/")</f>
        <v>theater</v>
      </c>
      <c r="R62" t="str">
        <v>plays</v>
      </c>
      <c r="S62" s="14">
        <f t="shared" si="1"/>
        <v>41107.208333333336</v>
      </c>
      <c r="T62" s="14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t="s">
        <v>14</v>
      </c>
      <c r="G63" s="8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9">
        <f t="shared" si="0"/>
        <v>0.92745983935742971</v>
      </c>
      <c r="P63" s="5">
        <f t="shared" si="3"/>
        <v>82.001775410563695</v>
      </c>
      <c r="Q63" t="str" cm="1">
        <f t="array" ref="Q63:R63">_xlfn.TEXTSPLIT(N63,"/")</f>
        <v>theater</v>
      </c>
      <c r="R63" t="str">
        <v>plays</v>
      </c>
      <c r="S63" s="14">
        <f t="shared" si="1"/>
        <v>40595.25</v>
      </c>
      <c r="T63" s="14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t="s">
        <v>20</v>
      </c>
      <c r="G64" s="8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9">
        <f t="shared" si="0"/>
        <v>7.226</v>
      </c>
      <c r="P64" s="5">
        <f t="shared" si="3"/>
        <v>58.040160642570278</v>
      </c>
      <c r="Q64" t="str" cm="1">
        <f t="array" ref="Q64:R64">_xlfn.TEXTSPLIT(N64,"/")</f>
        <v>technology</v>
      </c>
      <c r="R64" t="str">
        <v>web</v>
      </c>
      <c r="S64" s="14">
        <f t="shared" si="1"/>
        <v>42160.208333333328</v>
      </c>
      <c r="T64" s="14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t="s">
        <v>14</v>
      </c>
      <c r="G65" s="8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9">
        <f t="shared" si="0"/>
        <v>0.11851063829787234</v>
      </c>
      <c r="P65" s="5">
        <f t="shared" si="3"/>
        <v>111.4</v>
      </c>
      <c r="Q65" t="str" cm="1">
        <f t="array" ref="Q65:R65">_xlfn.TEXTSPLIT(N65,"/")</f>
        <v>theater</v>
      </c>
      <c r="R65" t="str">
        <v>plays</v>
      </c>
      <c r="S65" s="14">
        <f t="shared" si="1"/>
        <v>42853.208333333328</v>
      </c>
      <c r="T65" s="14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t="s">
        <v>14</v>
      </c>
      <c r="G66" s="8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9">
        <f t="shared" si="0"/>
        <v>0.97642857142857142</v>
      </c>
      <c r="P66" s="5">
        <f t="shared" si="3"/>
        <v>71.94736842105263</v>
      </c>
      <c r="Q66" t="str" cm="1">
        <f t="array" ref="Q66:R66">_xlfn.TEXTSPLIT(N66,"/")</f>
        <v>technology</v>
      </c>
      <c r="R66" t="str">
        <v>web</v>
      </c>
      <c r="S66" s="14">
        <f t="shared" si="1"/>
        <v>43283.208333333328</v>
      </c>
      <c r="T66" s="14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t="s">
        <v>20</v>
      </c>
      <c r="G67" s="8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9">
        <f t="shared" ref="O67:O130" si="4">(E67/D67)</f>
        <v>2.3614754098360655</v>
      </c>
      <c r="P67" s="5">
        <f t="shared" ref="P67:P130" si="5">(E67/G67)</f>
        <v>61.038135593220339</v>
      </c>
      <c r="Q67" t="str" cm="1">
        <f t="array" ref="Q67:R67">_xlfn.TEXTSPLIT(N67,"/")</f>
        <v>theater</v>
      </c>
      <c r="R67" t="str">
        <v>plays</v>
      </c>
      <c r="S67" s="14">
        <f t="shared" ref="S67:S130" si="6">(((J67/60)/60)/24)+DATE(1970,1,1)</f>
        <v>40570.25</v>
      </c>
      <c r="T67" s="14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t="s">
        <v>14</v>
      </c>
      <c r="G68" s="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9">
        <f t="shared" si="4"/>
        <v>0.45068965517241377</v>
      </c>
      <c r="P68" s="5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4">
        <f t="shared" si="6"/>
        <v>42102.208333333328</v>
      </c>
      <c r="T68" s="14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t="s">
        <v>20</v>
      </c>
      <c r="G69" s="8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9">
        <f t="shared" si="4"/>
        <v>1.6238567493112948</v>
      </c>
      <c r="P69" s="5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4">
        <f t="shared" si="6"/>
        <v>40203.25</v>
      </c>
      <c r="T69" s="14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t="s">
        <v>20</v>
      </c>
      <c r="G70" s="8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9">
        <f t="shared" si="4"/>
        <v>2.5452631578947367</v>
      </c>
      <c r="P70" s="5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4">
        <f t="shared" si="6"/>
        <v>42943.208333333328</v>
      </c>
      <c r="T70" s="14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t="s">
        <v>74</v>
      </c>
      <c r="G71" s="8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9">
        <f t="shared" si="4"/>
        <v>0.24063291139240506</v>
      </c>
      <c r="P71" s="5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4">
        <f t="shared" si="6"/>
        <v>40531.25</v>
      </c>
      <c r="T71" s="14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t="s">
        <v>20</v>
      </c>
      <c r="G72" s="8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9">
        <f t="shared" si="4"/>
        <v>1.2374140625000001</v>
      </c>
      <c r="P72" s="5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4">
        <f t="shared" si="6"/>
        <v>40484.208333333336</v>
      </c>
      <c r="T72" s="14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t="s">
        <v>20</v>
      </c>
      <c r="G73" s="8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9">
        <f t="shared" si="4"/>
        <v>1.0806666666666667</v>
      </c>
      <c r="P73" s="5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4">
        <f t="shared" si="6"/>
        <v>43799.25</v>
      </c>
      <c r="T73" s="14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t="s">
        <v>20</v>
      </c>
      <c r="G74" s="8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9">
        <f t="shared" si="4"/>
        <v>6.7033333333333331</v>
      </c>
      <c r="P74" s="5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4">
        <f t="shared" si="6"/>
        <v>42186.208333333328</v>
      </c>
      <c r="T74" s="14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t="s">
        <v>20</v>
      </c>
      <c r="G75" s="8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9">
        <f t="shared" si="4"/>
        <v>6.609285714285714</v>
      </c>
      <c r="P75" s="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4">
        <f t="shared" si="6"/>
        <v>42701.25</v>
      </c>
      <c r="T75" s="14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t="s">
        <v>20</v>
      </c>
      <c r="G76" s="8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9">
        <f t="shared" si="4"/>
        <v>1.2246153846153847</v>
      </c>
      <c r="P76" s="5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4">
        <f t="shared" si="6"/>
        <v>42456.208333333328</v>
      </c>
      <c r="T76" s="14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t="s">
        <v>20</v>
      </c>
      <c r="G77" s="8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9">
        <f t="shared" si="4"/>
        <v>1.5057731958762886</v>
      </c>
      <c r="P77" s="5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4">
        <f t="shared" si="6"/>
        <v>43296.208333333328</v>
      </c>
      <c r="T77" s="14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t="s">
        <v>14</v>
      </c>
      <c r="G78" s="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9">
        <f t="shared" si="4"/>
        <v>0.78106590724165992</v>
      </c>
      <c r="P78" s="5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4">
        <f t="shared" si="6"/>
        <v>42027.25</v>
      </c>
      <c r="T78" s="14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t="s">
        <v>14</v>
      </c>
      <c r="G79" s="8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9">
        <f t="shared" si="4"/>
        <v>0.46947368421052632</v>
      </c>
      <c r="P79" s="5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4">
        <f t="shared" si="6"/>
        <v>40448.208333333336</v>
      </c>
      <c r="T79" s="14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t="s">
        <v>20</v>
      </c>
      <c r="G80" s="8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9">
        <f t="shared" si="4"/>
        <v>3.008</v>
      </c>
      <c r="P80" s="5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4">
        <f t="shared" si="6"/>
        <v>43206.208333333328</v>
      </c>
      <c r="T80" s="14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t="s">
        <v>14</v>
      </c>
      <c r="G81" s="8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9">
        <f t="shared" si="4"/>
        <v>0.6959861591695502</v>
      </c>
      <c r="P81" s="5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4">
        <f t="shared" si="6"/>
        <v>43267.208333333328</v>
      </c>
      <c r="T81" s="14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t="s">
        <v>20</v>
      </c>
      <c r="G82" s="8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9">
        <f t="shared" si="4"/>
        <v>6.374545454545455</v>
      </c>
      <c r="P82" s="5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4">
        <f t="shared" si="6"/>
        <v>42976.208333333328</v>
      </c>
      <c r="T82" s="14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t="s">
        <v>20</v>
      </c>
      <c r="G83" s="8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9">
        <f t="shared" si="4"/>
        <v>2.253392857142857</v>
      </c>
      <c r="P83" s="5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4">
        <f t="shared" si="6"/>
        <v>43062.25</v>
      </c>
      <c r="T83" s="14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t="s">
        <v>20</v>
      </c>
      <c r="G84" s="8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9">
        <f t="shared" si="4"/>
        <v>14.973000000000001</v>
      </c>
      <c r="P84" s="5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4">
        <f t="shared" si="6"/>
        <v>43482.25</v>
      </c>
      <c r="T84" s="14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t="s">
        <v>14</v>
      </c>
      <c r="G85" s="8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9">
        <f t="shared" si="4"/>
        <v>0.37590225563909774</v>
      </c>
      <c r="P85" s="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4">
        <f t="shared" si="6"/>
        <v>42579.208333333328</v>
      </c>
      <c r="T85" s="14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t="s">
        <v>20</v>
      </c>
      <c r="G86" s="8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9">
        <f t="shared" si="4"/>
        <v>1.3236942675159236</v>
      </c>
      <c r="P86" s="5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4">
        <f t="shared" si="6"/>
        <v>41118.208333333336</v>
      </c>
      <c r="T86" s="14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t="s">
        <v>20</v>
      </c>
      <c r="G87" s="8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9">
        <f t="shared" si="4"/>
        <v>1.3122448979591836</v>
      </c>
      <c r="P87" s="5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4">
        <f t="shared" si="6"/>
        <v>40797.208333333336</v>
      </c>
      <c r="T87" s="14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t="s">
        <v>20</v>
      </c>
      <c r="G88" s="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9">
        <f t="shared" si="4"/>
        <v>1.6763513513513513</v>
      </c>
      <c r="P88" s="5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4">
        <f t="shared" si="6"/>
        <v>42128.208333333328</v>
      </c>
      <c r="T88" s="14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t="s">
        <v>14</v>
      </c>
      <c r="G89" s="8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9">
        <f t="shared" si="4"/>
        <v>0.6198488664987406</v>
      </c>
      <c r="P89" s="5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4">
        <f t="shared" si="6"/>
        <v>40610.25</v>
      </c>
      <c r="T89" s="14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t="s">
        <v>20</v>
      </c>
      <c r="G90" s="8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9">
        <f t="shared" si="4"/>
        <v>2.6074999999999999</v>
      </c>
      <c r="P90" s="5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4">
        <f t="shared" si="6"/>
        <v>42110.208333333328</v>
      </c>
      <c r="T90" s="14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t="s">
        <v>20</v>
      </c>
      <c r="G91" s="8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9">
        <f t="shared" si="4"/>
        <v>2.5258823529411765</v>
      </c>
      <c r="P91" s="5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4">
        <f t="shared" si="6"/>
        <v>40283.208333333336</v>
      </c>
      <c r="T91" s="14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t="s">
        <v>14</v>
      </c>
      <c r="G92" s="8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9">
        <f t="shared" si="4"/>
        <v>0.7861538461538462</v>
      </c>
      <c r="P92" s="5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4">
        <f t="shared" si="6"/>
        <v>42425.25</v>
      </c>
      <c r="T92" s="14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t="s">
        <v>14</v>
      </c>
      <c r="G93" s="8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9">
        <f t="shared" si="4"/>
        <v>0.48404406999351912</v>
      </c>
      <c r="P93" s="5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4">
        <f t="shared" si="6"/>
        <v>42588.208333333328</v>
      </c>
      <c r="T93" s="14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t="s">
        <v>20</v>
      </c>
      <c r="G94" s="8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9">
        <f t="shared" si="4"/>
        <v>2.5887500000000001</v>
      </c>
      <c r="P94" s="5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4">
        <f t="shared" si="6"/>
        <v>40352.208333333336</v>
      </c>
      <c r="T94" s="14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t="s">
        <v>74</v>
      </c>
      <c r="G95" s="8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9">
        <f t="shared" si="4"/>
        <v>0.60548713235294116</v>
      </c>
      <c r="P95" s="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4">
        <f t="shared" si="6"/>
        <v>41202.208333333336</v>
      </c>
      <c r="T95" s="14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t="s">
        <v>20</v>
      </c>
      <c r="G96" s="8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9">
        <f t="shared" si="4"/>
        <v>3.036896551724138</v>
      </c>
      <c r="P96" s="5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4">
        <f t="shared" si="6"/>
        <v>43562.208333333328</v>
      </c>
      <c r="T96" s="14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t="s">
        <v>20</v>
      </c>
      <c r="G97" s="8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9">
        <f t="shared" si="4"/>
        <v>1.1299999999999999</v>
      </c>
      <c r="P97" s="5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4">
        <f t="shared" si="6"/>
        <v>43752.208333333328</v>
      </c>
      <c r="T97" s="14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t="s">
        <v>20</v>
      </c>
      <c r="G98" s="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9">
        <f t="shared" si="4"/>
        <v>2.1737876614060259</v>
      </c>
      <c r="P98" s="5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4">
        <f t="shared" si="6"/>
        <v>40612.25</v>
      </c>
      <c r="T98" s="14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t="s">
        <v>20</v>
      </c>
      <c r="G99" s="8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9">
        <f t="shared" si="4"/>
        <v>9.2669230769230762</v>
      </c>
      <c r="P99" s="5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4">
        <f t="shared" si="6"/>
        <v>42180.208333333328</v>
      </c>
      <c r="T99" s="14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t="s">
        <v>14</v>
      </c>
      <c r="G100" s="8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9">
        <f t="shared" si="4"/>
        <v>0.33692229038854804</v>
      </c>
      <c r="P100" s="5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4">
        <f t="shared" si="6"/>
        <v>42212.208333333328</v>
      </c>
      <c r="T100" s="14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t="s">
        <v>20</v>
      </c>
      <c r="G101" s="8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9">
        <f t="shared" si="4"/>
        <v>1.9672368421052631</v>
      </c>
      <c r="P101" s="5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4">
        <f t="shared" si="6"/>
        <v>41968.25</v>
      </c>
      <c r="T101" s="14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t="s">
        <v>14</v>
      </c>
      <c r="G102" s="8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9">
        <f t="shared" si="4"/>
        <v>0.01</v>
      </c>
      <c r="P102" s="5">
        <f t="shared" si="5"/>
        <v>1</v>
      </c>
      <c r="Q102" t="str" cm="1">
        <f t="array" ref="Q102:R102">_xlfn.TEXTSPLIT(N102,"/")</f>
        <v>theater</v>
      </c>
      <c r="R102" t="str">
        <v>plays</v>
      </c>
      <c r="S102" s="14">
        <f t="shared" si="6"/>
        <v>40835.208333333336</v>
      </c>
      <c r="T102" s="14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t="s">
        <v>20</v>
      </c>
      <c r="G103" s="8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9">
        <f t="shared" si="4"/>
        <v>10.214444444444444</v>
      </c>
      <c r="P103" s="5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4">
        <f t="shared" si="6"/>
        <v>42056.25</v>
      </c>
      <c r="T103" s="14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t="s">
        <v>20</v>
      </c>
      <c r="G104" s="8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9">
        <f t="shared" si="4"/>
        <v>2.8167567567567566</v>
      </c>
      <c r="P104" s="5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4">
        <f t="shared" si="6"/>
        <v>43234.208333333328</v>
      </c>
      <c r="T104" s="14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t="s">
        <v>14</v>
      </c>
      <c r="G105" s="8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9">
        <f t="shared" si="4"/>
        <v>0.24610000000000001</v>
      </c>
      <c r="P105" s="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4">
        <f t="shared" si="6"/>
        <v>40475.208333333336</v>
      </c>
      <c r="T105" s="14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t="s">
        <v>20</v>
      </c>
      <c r="G106" s="8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9">
        <f t="shared" si="4"/>
        <v>1.4314010067114094</v>
      </c>
      <c r="P106" s="5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4">
        <f t="shared" si="6"/>
        <v>42878.208333333328</v>
      </c>
      <c r="T106" s="14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t="s">
        <v>20</v>
      </c>
      <c r="G107" s="8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9">
        <f t="shared" si="4"/>
        <v>1.4454411764705883</v>
      </c>
      <c r="P107" s="5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4">
        <f t="shared" si="6"/>
        <v>41366.208333333336</v>
      </c>
      <c r="T107" s="14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t="s">
        <v>20</v>
      </c>
      <c r="G108" s="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9">
        <f t="shared" si="4"/>
        <v>3.5912820512820511</v>
      </c>
      <c r="P108" s="5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4">
        <f t="shared" si="6"/>
        <v>43716.208333333328</v>
      </c>
      <c r="T108" s="14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t="s">
        <v>20</v>
      </c>
      <c r="G109" s="8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9">
        <f t="shared" si="4"/>
        <v>1.8648571428571428</v>
      </c>
      <c r="P109" s="5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4">
        <f t="shared" si="6"/>
        <v>43213.208333333328</v>
      </c>
      <c r="T109" s="14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t="s">
        <v>20</v>
      </c>
      <c r="G110" s="8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9">
        <f t="shared" si="4"/>
        <v>5.9526666666666666</v>
      </c>
      <c r="P110" s="5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4">
        <f t="shared" si="6"/>
        <v>41005.208333333336</v>
      </c>
      <c r="T110" s="14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t="s">
        <v>14</v>
      </c>
      <c r="G111" s="8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9">
        <f t="shared" si="4"/>
        <v>0.5921153846153846</v>
      </c>
      <c r="P111" s="5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4">
        <f t="shared" si="6"/>
        <v>41651.25</v>
      </c>
      <c r="T111" s="14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t="s">
        <v>14</v>
      </c>
      <c r="G112" s="8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9">
        <f t="shared" si="4"/>
        <v>0.14962780898876404</v>
      </c>
      <c r="P112" s="5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4">
        <f t="shared" si="6"/>
        <v>43354.208333333328</v>
      </c>
      <c r="T112" s="14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t="s">
        <v>20</v>
      </c>
      <c r="G113" s="8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9">
        <f t="shared" si="4"/>
        <v>1.1995602605863191</v>
      </c>
      <c r="P113" s="5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4">
        <f t="shared" si="6"/>
        <v>41174.208333333336</v>
      </c>
      <c r="T113" s="14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t="s">
        <v>20</v>
      </c>
      <c r="G114" s="8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9">
        <f t="shared" si="4"/>
        <v>2.6882978723404256</v>
      </c>
      <c r="P114" s="5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4">
        <f t="shared" si="6"/>
        <v>41875.208333333336</v>
      </c>
      <c r="T114" s="14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t="s">
        <v>20</v>
      </c>
      <c r="G115" s="8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9">
        <f t="shared" si="4"/>
        <v>3.7687878787878786</v>
      </c>
      <c r="P115" s="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4">
        <f t="shared" si="6"/>
        <v>42990.208333333328</v>
      </c>
      <c r="T115" s="14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t="s">
        <v>20</v>
      </c>
      <c r="G116" s="8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9">
        <f t="shared" si="4"/>
        <v>7.2715789473684209</v>
      </c>
      <c r="P116" s="5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4">
        <f t="shared" si="6"/>
        <v>43564.208333333328</v>
      </c>
      <c r="T116" s="14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t="s">
        <v>14</v>
      </c>
      <c r="G117" s="8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9">
        <f t="shared" si="4"/>
        <v>0.87211757648470301</v>
      </c>
      <c r="P117" s="5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4">
        <f t="shared" si="6"/>
        <v>43056.25</v>
      </c>
      <c r="T117" s="14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t="s">
        <v>14</v>
      </c>
      <c r="G118" s="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9">
        <f t="shared" si="4"/>
        <v>0.88</v>
      </c>
      <c r="P118" s="5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4">
        <f t="shared" si="6"/>
        <v>42265.208333333328</v>
      </c>
      <c r="T118" s="14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t="s">
        <v>20</v>
      </c>
      <c r="G119" s="8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9">
        <f t="shared" si="4"/>
        <v>1.7393877551020409</v>
      </c>
      <c r="P119" s="5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4">
        <f t="shared" si="6"/>
        <v>40808.208333333336</v>
      </c>
      <c r="T119" s="14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t="s">
        <v>20</v>
      </c>
      <c r="G120" s="8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9">
        <f t="shared" si="4"/>
        <v>1.1761111111111111</v>
      </c>
      <c r="P120" s="5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4">
        <f t="shared" si="6"/>
        <v>41665.25</v>
      </c>
      <c r="T120" s="14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t="s">
        <v>20</v>
      </c>
      <c r="G121" s="8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9">
        <f t="shared" si="4"/>
        <v>2.1496</v>
      </c>
      <c r="P121" s="5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4">
        <f t="shared" si="6"/>
        <v>41806.208333333336</v>
      </c>
      <c r="T121" s="14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t="s">
        <v>20</v>
      </c>
      <c r="G122" s="8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9">
        <f t="shared" si="4"/>
        <v>1.4949667110519307</v>
      </c>
      <c r="P122" s="5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4">
        <f t="shared" si="6"/>
        <v>42111.208333333328</v>
      </c>
      <c r="T122" s="14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t="s">
        <v>20</v>
      </c>
      <c r="G123" s="8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9">
        <f t="shared" si="4"/>
        <v>2.1933995584988963</v>
      </c>
      <c r="P123" s="5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4">
        <f t="shared" si="6"/>
        <v>41917.208333333336</v>
      </c>
      <c r="T123" s="14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t="s">
        <v>14</v>
      </c>
      <c r="G124" s="8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9">
        <f t="shared" si="4"/>
        <v>0.64367690058479532</v>
      </c>
      <c r="P124" s="5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4">
        <f t="shared" si="6"/>
        <v>41970.25</v>
      </c>
      <c r="T124" s="14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t="s">
        <v>14</v>
      </c>
      <c r="G125" s="8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9">
        <f t="shared" si="4"/>
        <v>0.18622397298818233</v>
      </c>
      <c r="P125" s="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4">
        <f t="shared" si="6"/>
        <v>42332.25</v>
      </c>
      <c r="T125" s="14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t="s">
        <v>20</v>
      </c>
      <c r="G126" s="8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9">
        <f t="shared" si="4"/>
        <v>3.6776923076923076</v>
      </c>
      <c r="P126" s="5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4">
        <f t="shared" si="6"/>
        <v>43598.208333333328</v>
      </c>
      <c r="T126" s="14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t="s">
        <v>20</v>
      </c>
      <c r="G127" s="8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9">
        <f t="shared" si="4"/>
        <v>1.5990566037735849</v>
      </c>
      <c r="P127" s="5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4">
        <f t="shared" si="6"/>
        <v>43362.208333333328</v>
      </c>
      <c r="T127" s="14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t="s">
        <v>14</v>
      </c>
      <c r="G128" s="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9">
        <f t="shared" si="4"/>
        <v>0.38633185349611543</v>
      </c>
      <c r="P128" s="5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4">
        <f t="shared" si="6"/>
        <v>42596.208333333328</v>
      </c>
      <c r="T128" s="14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t="s">
        <v>14</v>
      </c>
      <c r="G129" s="8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9">
        <f t="shared" si="4"/>
        <v>0.51421511627906979</v>
      </c>
      <c r="P129" s="5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4">
        <f t="shared" si="6"/>
        <v>40310.208333333336</v>
      </c>
      <c r="T129" s="14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t="s">
        <v>74</v>
      </c>
      <c r="G130" s="8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9">
        <f t="shared" si="4"/>
        <v>0.60334277620396604</v>
      </c>
      <c r="P130" s="5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4">
        <f t="shared" si="6"/>
        <v>40417.208333333336</v>
      </c>
      <c r="T130" s="14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t="s">
        <v>74</v>
      </c>
      <c r="G131" s="8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9">
        <f t="shared" ref="O131:O194" si="8">(E131/D131)</f>
        <v>3.2026936026936029E-2</v>
      </c>
      <c r="P131" s="5">
        <f t="shared" ref="P131:P194" si="9">(E131/G131)</f>
        <v>86.472727272727269</v>
      </c>
      <c r="Q131" t="str" cm="1">
        <f t="array" ref="Q131:R131">_xlfn.TEXTSPLIT(N131,"/")</f>
        <v>food</v>
      </c>
      <c r="R131" t="str">
        <v>food trucks</v>
      </c>
      <c r="S131" s="14">
        <f t="shared" ref="S131:S194" si="10">(((J131/60)/60)/24)+DATE(1970,1,1)</f>
        <v>42038.25</v>
      </c>
      <c r="T131" s="14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t="s">
        <v>20</v>
      </c>
      <c r="G132" s="8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9">
        <f t="shared" si="8"/>
        <v>1.5546875</v>
      </c>
      <c r="P132" s="5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4">
        <f t="shared" si="10"/>
        <v>40842.208333333336</v>
      </c>
      <c r="T132" s="14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t="s">
        <v>20</v>
      </c>
      <c r="G133" s="8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9">
        <f t="shared" si="8"/>
        <v>1.0085974499089254</v>
      </c>
      <c r="P133" s="5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4">
        <f t="shared" si="10"/>
        <v>41607.25</v>
      </c>
      <c r="T133" s="14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t="s">
        <v>20</v>
      </c>
      <c r="G134" s="8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9">
        <f t="shared" si="8"/>
        <v>1.1618181818181819</v>
      </c>
      <c r="P134" s="5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4">
        <f t="shared" si="10"/>
        <v>43112.25</v>
      </c>
      <c r="T134" s="14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t="s">
        <v>20</v>
      </c>
      <c r="G135" s="8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9">
        <f t="shared" si="8"/>
        <v>3.1077777777777778</v>
      </c>
      <c r="P135" s="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4">
        <f t="shared" si="10"/>
        <v>40767.208333333336</v>
      </c>
      <c r="T135" s="14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t="s">
        <v>14</v>
      </c>
      <c r="G136" s="8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9">
        <f t="shared" si="8"/>
        <v>0.89736683417085428</v>
      </c>
      <c r="P136" s="5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4">
        <f t="shared" si="10"/>
        <v>40713.208333333336</v>
      </c>
      <c r="T136" s="14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t="s">
        <v>14</v>
      </c>
      <c r="G137" s="8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9">
        <f t="shared" si="8"/>
        <v>0.71272727272727276</v>
      </c>
      <c r="P137" s="5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4">
        <f t="shared" si="10"/>
        <v>41340.25</v>
      </c>
      <c r="T137" s="14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t="s">
        <v>74</v>
      </c>
      <c r="G138" s="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9">
        <f t="shared" si="8"/>
        <v>3.2862318840579711E-2</v>
      </c>
      <c r="P138" s="5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4">
        <f t="shared" si="10"/>
        <v>41797.208333333336</v>
      </c>
      <c r="T138" s="14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t="s">
        <v>20</v>
      </c>
      <c r="G139" s="8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9">
        <f t="shared" si="8"/>
        <v>2.617777777777778</v>
      </c>
      <c r="P139" s="5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4">
        <f t="shared" si="10"/>
        <v>40457.208333333336</v>
      </c>
      <c r="T139" s="14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t="s">
        <v>14</v>
      </c>
      <c r="G140" s="8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9">
        <f t="shared" si="8"/>
        <v>0.96</v>
      </c>
      <c r="P140" s="5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4">
        <f t="shared" si="10"/>
        <v>41180.208333333336</v>
      </c>
      <c r="T140" s="14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t="s">
        <v>14</v>
      </c>
      <c r="G141" s="8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9">
        <f t="shared" si="8"/>
        <v>0.20896851248642778</v>
      </c>
      <c r="P141" s="5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4">
        <f t="shared" si="10"/>
        <v>42115.208333333328</v>
      </c>
      <c r="T141" s="14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t="s">
        <v>20</v>
      </c>
      <c r="G142" s="8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9">
        <f t="shared" si="8"/>
        <v>2.2316363636363636</v>
      </c>
      <c r="P142" s="5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4">
        <f t="shared" si="10"/>
        <v>43156.25</v>
      </c>
      <c r="T142" s="14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t="s">
        <v>20</v>
      </c>
      <c r="G143" s="8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9">
        <f t="shared" si="8"/>
        <v>1.0159097978227061</v>
      </c>
      <c r="P143" s="5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4">
        <f t="shared" si="10"/>
        <v>42167.208333333328</v>
      </c>
      <c r="T143" s="14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t="s">
        <v>20</v>
      </c>
      <c r="G144" s="8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9">
        <f t="shared" si="8"/>
        <v>2.3003999999999998</v>
      </c>
      <c r="P144" s="5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4">
        <f t="shared" si="10"/>
        <v>41005.208333333336</v>
      </c>
      <c r="T144" s="14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t="s">
        <v>20</v>
      </c>
      <c r="G145" s="8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9">
        <f t="shared" si="8"/>
        <v>1.355925925925926</v>
      </c>
      <c r="P145" s="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4">
        <f t="shared" si="10"/>
        <v>40357.208333333336</v>
      </c>
      <c r="T145" s="14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t="s">
        <v>20</v>
      </c>
      <c r="G146" s="8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9">
        <f t="shared" si="8"/>
        <v>1.2909999999999999</v>
      </c>
      <c r="P146" s="5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4">
        <f t="shared" si="10"/>
        <v>43633.208333333328</v>
      </c>
      <c r="T146" s="14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t="s">
        <v>20</v>
      </c>
      <c r="G147" s="8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9">
        <f t="shared" si="8"/>
        <v>2.3651200000000001</v>
      </c>
      <c r="P147" s="5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4">
        <f t="shared" si="10"/>
        <v>41889.208333333336</v>
      </c>
      <c r="T147" s="14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t="s">
        <v>74</v>
      </c>
      <c r="G148" s="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9">
        <f t="shared" si="8"/>
        <v>0.17249999999999999</v>
      </c>
      <c r="P148" s="5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4">
        <f t="shared" si="10"/>
        <v>40855.25</v>
      </c>
      <c r="T148" s="14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t="s">
        <v>20</v>
      </c>
      <c r="G149" s="8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9">
        <f t="shared" si="8"/>
        <v>1.1249397590361445</v>
      </c>
      <c r="P149" s="5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4">
        <f t="shared" si="10"/>
        <v>42534.208333333328</v>
      </c>
      <c r="T149" s="14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t="s">
        <v>20</v>
      </c>
      <c r="G150" s="8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9">
        <f t="shared" si="8"/>
        <v>1.2102150537634409</v>
      </c>
      <c r="P150" s="5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4">
        <f t="shared" si="10"/>
        <v>42941.208333333328</v>
      </c>
      <c r="T150" s="14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t="s">
        <v>20</v>
      </c>
      <c r="G151" s="8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9">
        <f t="shared" si="8"/>
        <v>2.1987096774193549</v>
      </c>
      <c r="P151" s="5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4">
        <f t="shared" si="10"/>
        <v>41275.25</v>
      </c>
      <c r="T151" s="14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t="s">
        <v>14</v>
      </c>
      <c r="G152" s="8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9">
        <f t="shared" si="8"/>
        <v>0.01</v>
      </c>
      <c r="P152" s="5">
        <f t="shared" si="9"/>
        <v>1</v>
      </c>
      <c r="Q152" t="str" cm="1">
        <f t="array" ref="Q152:R152">_xlfn.TEXTSPLIT(N152,"/")</f>
        <v>music</v>
      </c>
      <c r="R152" t="str">
        <v>rock</v>
      </c>
      <c r="S152" s="14">
        <f t="shared" si="10"/>
        <v>43450.25</v>
      </c>
      <c r="T152" s="14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t="s">
        <v>14</v>
      </c>
      <c r="G153" s="8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9">
        <f t="shared" si="8"/>
        <v>0.64166909620991253</v>
      </c>
      <c r="P153" s="5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4">
        <f t="shared" si="10"/>
        <v>41799.208333333336</v>
      </c>
      <c r="T153" s="14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t="s">
        <v>20</v>
      </c>
      <c r="G154" s="8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9">
        <f t="shared" si="8"/>
        <v>4.2306746987951804</v>
      </c>
      <c r="P154" s="5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4">
        <f t="shared" si="10"/>
        <v>42783.25</v>
      </c>
      <c r="T154" s="14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t="s">
        <v>14</v>
      </c>
      <c r="G155" s="8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9">
        <f t="shared" si="8"/>
        <v>0.92984160506863778</v>
      </c>
      <c r="P155" s="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4">
        <f t="shared" si="10"/>
        <v>41201.208333333336</v>
      </c>
      <c r="T155" s="14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t="s">
        <v>14</v>
      </c>
      <c r="G156" s="8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9">
        <f t="shared" si="8"/>
        <v>0.58756567425569173</v>
      </c>
      <c r="P156" s="5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4">
        <f t="shared" si="10"/>
        <v>42502.208333333328</v>
      </c>
      <c r="T156" s="14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t="s">
        <v>14</v>
      </c>
      <c r="G157" s="8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9">
        <f t="shared" si="8"/>
        <v>0.65022222222222226</v>
      </c>
      <c r="P157" s="5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4">
        <f t="shared" si="10"/>
        <v>40262.208333333336</v>
      </c>
      <c r="T157" s="14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t="s">
        <v>74</v>
      </c>
      <c r="G158" s="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9">
        <f t="shared" si="8"/>
        <v>0.73939560439560437</v>
      </c>
      <c r="P158" s="5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4">
        <f t="shared" si="10"/>
        <v>43743.208333333328</v>
      </c>
      <c r="T158" s="14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t="s">
        <v>14</v>
      </c>
      <c r="G159" s="8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9">
        <f t="shared" si="8"/>
        <v>0.52666666666666662</v>
      </c>
      <c r="P159" s="5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4">
        <f t="shared" si="10"/>
        <v>41638.25</v>
      </c>
      <c r="T159" s="14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t="s">
        <v>20</v>
      </c>
      <c r="G160" s="8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9">
        <f t="shared" si="8"/>
        <v>2.2095238095238097</v>
      </c>
      <c r="P160" s="5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4">
        <f t="shared" si="10"/>
        <v>42346.25</v>
      </c>
      <c r="T160" s="14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t="s">
        <v>20</v>
      </c>
      <c r="G161" s="8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9">
        <f t="shared" si="8"/>
        <v>1.0001150627615063</v>
      </c>
      <c r="P161" s="5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4">
        <f t="shared" si="10"/>
        <v>43551.208333333328</v>
      </c>
      <c r="T161" s="14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t="s">
        <v>20</v>
      </c>
      <c r="G162" s="8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9">
        <f t="shared" si="8"/>
        <v>1.6231249999999999</v>
      </c>
      <c r="P162" s="5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4">
        <f t="shared" si="10"/>
        <v>43582.208333333328</v>
      </c>
      <c r="T162" s="14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t="s">
        <v>14</v>
      </c>
      <c r="G163" s="8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9">
        <f t="shared" si="8"/>
        <v>0.78181818181818186</v>
      </c>
      <c r="P163" s="5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4">
        <f t="shared" si="10"/>
        <v>42270.208333333328</v>
      </c>
      <c r="T163" s="14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t="s">
        <v>20</v>
      </c>
      <c r="G164" s="8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9">
        <f t="shared" si="8"/>
        <v>1.4973770491803278</v>
      </c>
      <c r="P164" s="5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4">
        <f t="shared" si="10"/>
        <v>43442.25</v>
      </c>
      <c r="T164" s="14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t="s">
        <v>20</v>
      </c>
      <c r="G165" s="8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9">
        <f t="shared" si="8"/>
        <v>2.5325714285714285</v>
      </c>
      <c r="P165" s="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4">
        <f t="shared" si="10"/>
        <v>43028.208333333328</v>
      </c>
      <c r="T165" s="14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t="s">
        <v>20</v>
      </c>
      <c r="G166" s="8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9">
        <f t="shared" si="8"/>
        <v>1.0016943521594683</v>
      </c>
      <c r="P166" s="5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4">
        <f t="shared" si="10"/>
        <v>43016.208333333328</v>
      </c>
      <c r="T166" s="14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t="s">
        <v>20</v>
      </c>
      <c r="G167" s="8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9">
        <f t="shared" si="8"/>
        <v>1.2199004424778761</v>
      </c>
      <c r="P167" s="5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4">
        <f t="shared" si="10"/>
        <v>42948.208333333328</v>
      </c>
      <c r="T167" s="14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t="s">
        <v>20</v>
      </c>
      <c r="G168" s="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9">
        <f t="shared" si="8"/>
        <v>1.3713265306122449</v>
      </c>
      <c r="P168" s="5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4">
        <f t="shared" si="10"/>
        <v>40534.25</v>
      </c>
      <c r="T168" s="14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t="s">
        <v>20</v>
      </c>
      <c r="G169" s="8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9">
        <f t="shared" si="8"/>
        <v>4.155384615384615</v>
      </c>
      <c r="P169" s="5">
        <f t="shared" si="9"/>
        <v>74</v>
      </c>
      <c r="Q169" t="str" cm="1">
        <f t="array" ref="Q169:R169">_xlfn.TEXTSPLIT(N169,"/")</f>
        <v>theater</v>
      </c>
      <c r="R169" t="str">
        <v>plays</v>
      </c>
      <c r="S169" s="14">
        <f t="shared" si="10"/>
        <v>41435.208333333336</v>
      </c>
      <c r="T169" s="14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t="s">
        <v>14</v>
      </c>
      <c r="G170" s="8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9">
        <f t="shared" si="8"/>
        <v>0.3130913348946136</v>
      </c>
      <c r="P170" s="5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4">
        <f t="shared" si="10"/>
        <v>43518.25</v>
      </c>
      <c r="T170" s="14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t="s">
        <v>20</v>
      </c>
      <c r="G171" s="8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9">
        <f t="shared" si="8"/>
        <v>4.240815450643777</v>
      </c>
      <c r="P171" s="5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4">
        <f t="shared" si="10"/>
        <v>41077.208333333336</v>
      </c>
      <c r="T171" s="14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t="s">
        <v>14</v>
      </c>
      <c r="G172" s="8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9">
        <f t="shared" si="8"/>
        <v>2.9388623072833599E-2</v>
      </c>
      <c r="P172" s="5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4">
        <f t="shared" si="10"/>
        <v>42950.208333333328</v>
      </c>
      <c r="T172" s="14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t="s">
        <v>14</v>
      </c>
      <c r="G173" s="8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9">
        <f t="shared" si="8"/>
        <v>0.1063265306122449</v>
      </c>
      <c r="P173" s="5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4">
        <f t="shared" si="10"/>
        <v>41718.208333333336</v>
      </c>
      <c r="T173" s="14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t="s">
        <v>14</v>
      </c>
      <c r="G174" s="8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9">
        <f t="shared" si="8"/>
        <v>0.82874999999999999</v>
      </c>
      <c r="P174" s="5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4">
        <f t="shared" si="10"/>
        <v>41839.208333333336</v>
      </c>
      <c r="T174" s="14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t="s">
        <v>20</v>
      </c>
      <c r="G175" s="8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9">
        <f t="shared" si="8"/>
        <v>1.6301447776628748</v>
      </c>
      <c r="P175" s="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4">
        <f t="shared" si="10"/>
        <v>41412.208333333336</v>
      </c>
      <c r="T175" s="14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t="s">
        <v>20</v>
      </c>
      <c r="G176" s="8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9">
        <f t="shared" si="8"/>
        <v>8.9466666666666672</v>
      </c>
      <c r="P176" s="5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4">
        <f t="shared" si="10"/>
        <v>42282.208333333328</v>
      </c>
      <c r="T176" s="14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t="s">
        <v>14</v>
      </c>
      <c r="G177" s="8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9">
        <f t="shared" si="8"/>
        <v>0.26191501103752757</v>
      </c>
      <c r="P177" s="5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4">
        <f t="shared" si="10"/>
        <v>42613.208333333328</v>
      </c>
      <c r="T177" s="14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t="s">
        <v>14</v>
      </c>
      <c r="G178" s="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9">
        <f t="shared" si="8"/>
        <v>0.74834782608695649</v>
      </c>
      <c r="P178" s="5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4">
        <f t="shared" si="10"/>
        <v>42616.208333333328</v>
      </c>
      <c r="T178" s="14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t="s">
        <v>20</v>
      </c>
      <c r="G179" s="8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9">
        <f t="shared" si="8"/>
        <v>4.1647680412371137</v>
      </c>
      <c r="P179" s="5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4">
        <f t="shared" si="10"/>
        <v>40497.25</v>
      </c>
      <c r="T179" s="14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t="s">
        <v>14</v>
      </c>
      <c r="G180" s="8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9">
        <f t="shared" si="8"/>
        <v>0.96208333333333329</v>
      </c>
      <c r="P180" s="5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4">
        <f t="shared" si="10"/>
        <v>42999.208333333328</v>
      </c>
      <c r="T180" s="14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t="s">
        <v>20</v>
      </c>
      <c r="G181" s="8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9">
        <f t="shared" si="8"/>
        <v>3.5771910112359548</v>
      </c>
      <c r="P181" s="5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4">
        <f t="shared" si="10"/>
        <v>41350.208333333336</v>
      </c>
      <c r="T181" s="14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t="s">
        <v>20</v>
      </c>
      <c r="G182" s="8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9">
        <f t="shared" si="8"/>
        <v>3.0845714285714285</v>
      </c>
      <c r="P182" s="5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4">
        <f t="shared" si="10"/>
        <v>40259.208333333336</v>
      </c>
      <c r="T182" s="14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t="s">
        <v>14</v>
      </c>
      <c r="G183" s="8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9">
        <f t="shared" si="8"/>
        <v>0.61802325581395345</v>
      </c>
      <c r="P183" s="5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4">
        <f t="shared" si="10"/>
        <v>43012.208333333328</v>
      </c>
      <c r="T183" s="14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t="s">
        <v>20</v>
      </c>
      <c r="G184" s="8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9">
        <f t="shared" si="8"/>
        <v>7.2232472324723247</v>
      </c>
      <c r="P184" s="5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4">
        <f t="shared" si="10"/>
        <v>43631.208333333328</v>
      </c>
      <c r="T184" s="14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t="s">
        <v>14</v>
      </c>
      <c r="G185" s="8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9">
        <f t="shared" si="8"/>
        <v>0.69117647058823528</v>
      </c>
      <c r="P185" s="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4">
        <f t="shared" si="10"/>
        <v>40430.208333333336</v>
      </c>
      <c r="T185" s="14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t="s">
        <v>20</v>
      </c>
      <c r="G186" s="8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9">
        <f t="shared" si="8"/>
        <v>2.9305555555555554</v>
      </c>
      <c r="P186" s="5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4">
        <f t="shared" si="10"/>
        <v>43588.208333333328</v>
      </c>
      <c r="T186" s="14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t="s">
        <v>14</v>
      </c>
      <c r="G187" s="8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9">
        <f t="shared" si="8"/>
        <v>0.71799999999999997</v>
      </c>
      <c r="P187" s="5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4">
        <f t="shared" si="10"/>
        <v>43233.208333333328</v>
      </c>
      <c r="T187" s="14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t="s">
        <v>14</v>
      </c>
      <c r="G188" s="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9">
        <f t="shared" si="8"/>
        <v>0.31934684684684683</v>
      </c>
      <c r="P188" s="5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4">
        <f t="shared" si="10"/>
        <v>41782.208333333336</v>
      </c>
      <c r="T188" s="14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t="s">
        <v>20</v>
      </c>
      <c r="G189" s="8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9">
        <f t="shared" si="8"/>
        <v>2.2987375415282392</v>
      </c>
      <c r="P189" s="5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4">
        <f t="shared" si="10"/>
        <v>41328.25</v>
      </c>
      <c r="T189" s="14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t="s">
        <v>14</v>
      </c>
      <c r="G190" s="8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9">
        <f t="shared" si="8"/>
        <v>0.3201219512195122</v>
      </c>
      <c r="P190" s="5">
        <f t="shared" si="9"/>
        <v>75</v>
      </c>
      <c r="Q190" t="str" cm="1">
        <f t="array" ref="Q190:R190">_xlfn.TEXTSPLIT(N190,"/")</f>
        <v>theater</v>
      </c>
      <c r="R190" t="str">
        <v>plays</v>
      </c>
      <c r="S190" s="14">
        <f t="shared" si="10"/>
        <v>41975.25</v>
      </c>
      <c r="T190" s="14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t="s">
        <v>74</v>
      </c>
      <c r="G191" s="8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9">
        <f t="shared" si="8"/>
        <v>0.23525352848928385</v>
      </c>
      <c r="P191" s="5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4">
        <f t="shared" si="10"/>
        <v>42433.25</v>
      </c>
      <c r="T191" s="14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t="s">
        <v>14</v>
      </c>
      <c r="G192" s="8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9">
        <f t="shared" si="8"/>
        <v>0.68594594594594593</v>
      </c>
      <c r="P192" s="5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4">
        <f t="shared" si="10"/>
        <v>41429.208333333336</v>
      </c>
      <c r="T192" s="14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t="s">
        <v>14</v>
      </c>
      <c r="G193" s="8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9">
        <f t="shared" si="8"/>
        <v>0.37952380952380954</v>
      </c>
      <c r="P193" s="5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4">
        <f t="shared" si="10"/>
        <v>43536.208333333328</v>
      </c>
      <c r="T193" s="14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t="s">
        <v>14</v>
      </c>
      <c r="G194" s="8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9">
        <f t="shared" si="8"/>
        <v>0.19992957746478873</v>
      </c>
      <c r="P194" s="5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4">
        <f t="shared" si="10"/>
        <v>41817.208333333336</v>
      </c>
      <c r="T194" s="14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t="s">
        <v>14</v>
      </c>
      <c r="G195" s="8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9">
        <f t="shared" ref="O195:O258" si="12">(E195/D195)</f>
        <v>0.45636363636363636</v>
      </c>
      <c r="P195" s="5">
        <f t="shared" ref="P195:P258" si="13">(E195/G195)</f>
        <v>46.338461538461537</v>
      </c>
      <c r="Q195" t="str" cm="1">
        <f t="array" ref="Q195:R195">_xlfn.TEXTSPLIT(N195,"/")</f>
        <v>music</v>
      </c>
      <c r="R195" t="str">
        <v>indie rock</v>
      </c>
      <c r="S195" s="14">
        <f t="shared" ref="S195:S258" si="14">(((J195/60)/60)/24)+DATE(1970,1,1)</f>
        <v>43198.208333333328</v>
      </c>
      <c r="T195" s="14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t="s">
        <v>20</v>
      </c>
      <c r="G196" s="8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9">
        <f t="shared" si="12"/>
        <v>1.227605633802817</v>
      </c>
      <c r="P196" s="5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4">
        <f t="shared" si="14"/>
        <v>42261.208333333328</v>
      </c>
      <c r="T196" s="14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t="s">
        <v>20</v>
      </c>
      <c r="G197" s="8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9">
        <f t="shared" si="12"/>
        <v>3.61753164556962</v>
      </c>
      <c r="P197" s="5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4">
        <f t="shared" si="14"/>
        <v>43310.208333333328</v>
      </c>
      <c r="T197" s="14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t="s">
        <v>14</v>
      </c>
      <c r="G198" s="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9">
        <f t="shared" si="12"/>
        <v>0.63146341463414635</v>
      </c>
      <c r="P198" s="5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4">
        <f t="shared" si="14"/>
        <v>42616.208333333328</v>
      </c>
      <c r="T198" s="14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t="s">
        <v>20</v>
      </c>
      <c r="G199" s="8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9">
        <f t="shared" si="12"/>
        <v>2.9820475319926874</v>
      </c>
      <c r="P199" s="5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4">
        <f t="shared" si="14"/>
        <v>42909.208333333328</v>
      </c>
      <c r="T199" s="14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t="s">
        <v>14</v>
      </c>
      <c r="G200" s="8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9">
        <f t="shared" si="12"/>
        <v>9.5585443037974685E-2</v>
      </c>
      <c r="P200" s="5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4">
        <f t="shared" si="14"/>
        <v>40396.208333333336</v>
      </c>
      <c r="T200" s="14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t="s">
        <v>14</v>
      </c>
      <c r="G201" s="8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9">
        <f t="shared" si="12"/>
        <v>0.5377777777777778</v>
      </c>
      <c r="P201" s="5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4">
        <f t="shared" si="14"/>
        <v>42192.208333333328</v>
      </c>
      <c r="T201" s="14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t="s">
        <v>14</v>
      </c>
      <c r="G202" s="8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9">
        <f t="shared" si="12"/>
        <v>0.02</v>
      </c>
      <c r="P202" s="5">
        <f t="shared" si="13"/>
        <v>2</v>
      </c>
      <c r="Q202" t="str" cm="1">
        <f t="array" ref="Q202:R202">_xlfn.TEXTSPLIT(N202,"/")</f>
        <v>theater</v>
      </c>
      <c r="R202" t="str">
        <v>plays</v>
      </c>
      <c r="S202" s="14">
        <f t="shared" si="14"/>
        <v>40262.208333333336</v>
      </c>
      <c r="T202" s="14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t="s">
        <v>20</v>
      </c>
      <c r="G203" s="8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9">
        <f t="shared" si="12"/>
        <v>6.8119047619047617</v>
      </c>
      <c r="P203" s="5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4">
        <f t="shared" si="14"/>
        <v>41845.208333333336</v>
      </c>
      <c r="T203" s="14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t="s">
        <v>74</v>
      </c>
      <c r="G204" s="8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9">
        <f t="shared" si="12"/>
        <v>0.78831325301204824</v>
      </c>
      <c r="P204" s="5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4">
        <f t="shared" si="14"/>
        <v>40818.208333333336</v>
      </c>
      <c r="T204" s="14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t="s">
        <v>20</v>
      </c>
      <c r="G205" s="8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9">
        <f t="shared" si="12"/>
        <v>1.3440792216817234</v>
      </c>
      <c r="P205" s="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4">
        <f t="shared" si="14"/>
        <v>42752.25</v>
      </c>
      <c r="T205" s="14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t="s">
        <v>14</v>
      </c>
      <c r="G206" s="8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9">
        <f t="shared" si="12"/>
        <v>3.372E-2</v>
      </c>
      <c r="P206" s="5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4">
        <f t="shared" si="14"/>
        <v>40636.208333333336</v>
      </c>
      <c r="T206" s="14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t="s">
        <v>20</v>
      </c>
      <c r="G207" s="8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9">
        <f t="shared" si="12"/>
        <v>4.3184615384615386</v>
      </c>
      <c r="P207" s="5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4">
        <f t="shared" si="14"/>
        <v>43390.208333333328</v>
      </c>
      <c r="T207" s="14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t="s">
        <v>74</v>
      </c>
      <c r="G208" s="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9">
        <f t="shared" si="12"/>
        <v>0.38844444444444443</v>
      </c>
      <c r="P208" s="5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4">
        <f t="shared" si="14"/>
        <v>40236.25</v>
      </c>
      <c r="T208" s="14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t="s">
        <v>20</v>
      </c>
      <c r="G209" s="8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9">
        <f t="shared" si="12"/>
        <v>4.2569999999999997</v>
      </c>
      <c r="P209" s="5">
        <f t="shared" si="13"/>
        <v>99</v>
      </c>
      <c r="Q209" t="str" cm="1">
        <f t="array" ref="Q209:R209">_xlfn.TEXTSPLIT(N209,"/")</f>
        <v>music</v>
      </c>
      <c r="R209" t="str">
        <v>rock</v>
      </c>
      <c r="S209" s="14">
        <f t="shared" si="14"/>
        <v>43340.208333333328</v>
      </c>
      <c r="T209" s="14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t="s">
        <v>20</v>
      </c>
      <c r="G210" s="8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9">
        <f t="shared" si="12"/>
        <v>1.0112239715591671</v>
      </c>
      <c r="P210" s="5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4">
        <f t="shared" si="14"/>
        <v>43048.25</v>
      </c>
      <c r="T210" s="14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t="s">
        <v>47</v>
      </c>
      <c r="G211" s="8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9">
        <f t="shared" si="12"/>
        <v>0.21188688946015424</v>
      </c>
      <c r="P211" s="5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4">
        <f t="shared" si="14"/>
        <v>42496.208333333328</v>
      </c>
      <c r="T211" s="14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t="s">
        <v>14</v>
      </c>
      <c r="G212" s="8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9">
        <f t="shared" si="12"/>
        <v>0.67425531914893622</v>
      </c>
      <c r="P212" s="5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4">
        <f t="shared" si="14"/>
        <v>42797.25</v>
      </c>
      <c r="T212" s="14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t="s">
        <v>14</v>
      </c>
      <c r="G213" s="8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9">
        <f t="shared" si="12"/>
        <v>0.9492337164750958</v>
      </c>
      <c r="P213" s="5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4">
        <f t="shared" si="14"/>
        <v>41513.208333333336</v>
      </c>
      <c r="T213" s="14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t="s">
        <v>20</v>
      </c>
      <c r="G214" s="8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9">
        <f t="shared" si="12"/>
        <v>1.5185185185185186</v>
      </c>
      <c r="P214" s="5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4">
        <f t="shared" si="14"/>
        <v>43814.25</v>
      </c>
      <c r="T214" s="14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t="s">
        <v>20</v>
      </c>
      <c r="G215" s="8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9">
        <f t="shared" si="12"/>
        <v>1.9516382252559727</v>
      </c>
      <c r="P215" s="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4">
        <f t="shared" si="14"/>
        <v>40488.208333333336</v>
      </c>
      <c r="T215" s="14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t="s">
        <v>20</v>
      </c>
      <c r="G216" s="8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9">
        <f t="shared" si="12"/>
        <v>10.231428571428571</v>
      </c>
      <c r="P216" s="5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4">
        <f t="shared" si="14"/>
        <v>40409.208333333336</v>
      </c>
      <c r="T216" s="14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t="s">
        <v>14</v>
      </c>
      <c r="G217" s="8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9">
        <f t="shared" si="12"/>
        <v>3.8418367346938778E-2</v>
      </c>
      <c r="P217" s="5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4">
        <f t="shared" si="14"/>
        <v>43509.25</v>
      </c>
      <c r="T217" s="14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t="s">
        <v>20</v>
      </c>
      <c r="G218" s="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9">
        <f t="shared" si="12"/>
        <v>1.5507066557107643</v>
      </c>
      <c r="P218" s="5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4">
        <f t="shared" si="14"/>
        <v>40869.25</v>
      </c>
      <c r="T218" s="14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t="s">
        <v>14</v>
      </c>
      <c r="G219" s="8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9">
        <f t="shared" si="12"/>
        <v>0.44753477588871715</v>
      </c>
      <c r="P219" s="5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4">
        <f t="shared" si="14"/>
        <v>43583.208333333328</v>
      </c>
      <c r="T219" s="14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t="s">
        <v>20</v>
      </c>
      <c r="G220" s="8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9">
        <f t="shared" si="12"/>
        <v>2.1594736842105262</v>
      </c>
      <c r="P220" s="5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4">
        <f t="shared" si="14"/>
        <v>40858.25</v>
      </c>
      <c r="T220" s="14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t="s">
        <v>20</v>
      </c>
      <c r="G221" s="8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9">
        <f t="shared" si="12"/>
        <v>3.3212709832134291</v>
      </c>
      <c r="P221" s="5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4">
        <f t="shared" si="14"/>
        <v>41137.208333333336</v>
      </c>
      <c r="T221" s="14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t="s">
        <v>14</v>
      </c>
      <c r="G222" s="8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9">
        <f t="shared" si="12"/>
        <v>8.4430379746835441E-2</v>
      </c>
      <c r="P222" s="5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4">
        <f t="shared" si="14"/>
        <v>40725.208333333336</v>
      </c>
      <c r="T222" s="14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t="s">
        <v>14</v>
      </c>
      <c r="G223" s="8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9">
        <f t="shared" si="12"/>
        <v>0.9862551440329218</v>
      </c>
      <c r="P223" s="5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4">
        <f t="shared" si="14"/>
        <v>41081.208333333336</v>
      </c>
      <c r="T223" s="14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t="s">
        <v>20</v>
      </c>
      <c r="G224" s="8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9">
        <f t="shared" si="12"/>
        <v>1.3797916666666667</v>
      </c>
      <c r="P224" s="5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4">
        <f t="shared" si="14"/>
        <v>41914.208333333336</v>
      </c>
      <c r="T224" s="14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t="s">
        <v>14</v>
      </c>
      <c r="G225" s="8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9">
        <f t="shared" si="12"/>
        <v>0.93810996563573879</v>
      </c>
      <c r="P225" s="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4">
        <f t="shared" si="14"/>
        <v>42445.208333333328</v>
      </c>
      <c r="T225" s="14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t="s">
        <v>20</v>
      </c>
      <c r="G226" s="8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9">
        <f t="shared" si="12"/>
        <v>4.0363930885529156</v>
      </c>
      <c r="P226" s="5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4">
        <f t="shared" si="14"/>
        <v>41906.208333333336</v>
      </c>
      <c r="T226" s="14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t="s">
        <v>20</v>
      </c>
      <c r="G227" s="8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9">
        <f t="shared" si="12"/>
        <v>2.6017404129793511</v>
      </c>
      <c r="P227" s="5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4">
        <f t="shared" si="14"/>
        <v>41762.208333333336</v>
      </c>
      <c r="T227" s="14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t="s">
        <v>20</v>
      </c>
      <c r="G228" s="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9">
        <f t="shared" si="12"/>
        <v>3.6663333333333332</v>
      </c>
      <c r="P228" s="5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4">
        <f t="shared" si="14"/>
        <v>40276.208333333336</v>
      </c>
      <c r="T228" s="14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t="s">
        <v>20</v>
      </c>
      <c r="G229" s="8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9">
        <f t="shared" si="12"/>
        <v>1.687208538587849</v>
      </c>
      <c r="P229" s="5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4">
        <f t="shared" si="14"/>
        <v>42139.208333333328</v>
      </c>
      <c r="T229" s="14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t="s">
        <v>20</v>
      </c>
      <c r="G230" s="8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9">
        <f t="shared" si="12"/>
        <v>1.1990717911530093</v>
      </c>
      <c r="P230" s="5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4">
        <f t="shared" si="14"/>
        <v>42613.208333333328</v>
      </c>
      <c r="T230" s="14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t="s">
        <v>20</v>
      </c>
      <c r="G231" s="8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9">
        <f t="shared" si="12"/>
        <v>1.936892523364486</v>
      </c>
      <c r="P231" s="5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4">
        <f t="shared" si="14"/>
        <v>42887.208333333328</v>
      </c>
      <c r="T231" s="14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t="s">
        <v>20</v>
      </c>
      <c r="G232" s="8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9">
        <f t="shared" si="12"/>
        <v>4.2016666666666671</v>
      </c>
      <c r="P232" s="5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4">
        <f t="shared" si="14"/>
        <v>43805.25</v>
      </c>
      <c r="T232" s="14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t="s">
        <v>74</v>
      </c>
      <c r="G233" s="8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9">
        <f t="shared" si="12"/>
        <v>0.76708333333333334</v>
      </c>
      <c r="P233" s="5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4">
        <f t="shared" si="14"/>
        <v>41415.208333333336</v>
      </c>
      <c r="T233" s="14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t="s">
        <v>20</v>
      </c>
      <c r="G234" s="8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9">
        <f t="shared" si="12"/>
        <v>1.7126470588235294</v>
      </c>
      <c r="P234" s="5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4">
        <f t="shared" si="14"/>
        <v>42576.208333333328</v>
      </c>
      <c r="T234" s="14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t="s">
        <v>20</v>
      </c>
      <c r="G235" s="8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9">
        <f t="shared" si="12"/>
        <v>1.5789473684210527</v>
      </c>
      <c r="P235" s="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4">
        <f t="shared" si="14"/>
        <v>40706.208333333336</v>
      </c>
      <c r="T235" s="14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t="s">
        <v>20</v>
      </c>
      <c r="G236" s="8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9">
        <f t="shared" si="12"/>
        <v>1.0908</v>
      </c>
      <c r="P236" s="5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4">
        <f t="shared" si="14"/>
        <v>42969.208333333328</v>
      </c>
      <c r="T236" s="14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t="s">
        <v>14</v>
      </c>
      <c r="G237" s="8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9">
        <f t="shared" si="12"/>
        <v>0.41732558139534881</v>
      </c>
      <c r="P237" s="5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4">
        <f t="shared" si="14"/>
        <v>42779.25</v>
      </c>
      <c r="T237" s="14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t="s">
        <v>14</v>
      </c>
      <c r="G238" s="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9">
        <f t="shared" si="12"/>
        <v>0.10944303797468355</v>
      </c>
      <c r="P238" s="5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4">
        <f t="shared" si="14"/>
        <v>43641.208333333328</v>
      </c>
      <c r="T238" s="14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t="s">
        <v>20</v>
      </c>
      <c r="G239" s="8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9">
        <f t="shared" si="12"/>
        <v>1.593763440860215</v>
      </c>
      <c r="P239" s="5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4">
        <f t="shared" si="14"/>
        <v>41754.208333333336</v>
      </c>
      <c r="T239" s="14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t="s">
        <v>20</v>
      </c>
      <c r="G240" s="8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9">
        <f t="shared" si="12"/>
        <v>4.2241666666666671</v>
      </c>
      <c r="P240" s="5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4">
        <f t="shared" si="14"/>
        <v>43083.25</v>
      </c>
      <c r="T240" s="14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t="s">
        <v>14</v>
      </c>
      <c r="G241" s="8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9">
        <f t="shared" si="12"/>
        <v>0.97718749999999999</v>
      </c>
      <c r="P241" s="5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4">
        <f t="shared" si="14"/>
        <v>42245.208333333328</v>
      </c>
      <c r="T241" s="14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t="s">
        <v>20</v>
      </c>
      <c r="G242" s="8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9">
        <f t="shared" si="12"/>
        <v>4.1878911564625847</v>
      </c>
      <c r="P242" s="5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4">
        <f t="shared" si="14"/>
        <v>40396.208333333336</v>
      </c>
      <c r="T242" s="14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t="s">
        <v>20</v>
      </c>
      <c r="G243" s="8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9">
        <f t="shared" si="12"/>
        <v>1.0191632047477746</v>
      </c>
      <c r="P243" s="5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4">
        <f t="shared" si="14"/>
        <v>41742.208333333336</v>
      </c>
      <c r="T243" s="14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t="s">
        <v>20</v>
      </c>
      <c r="G244" s="8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9">
        <f t="shared" si="12"/>
        <v>1.2772619047619047</v>
      </c>
      <c r="P244" s="5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4">
        <f t="shared" si="14"/>
        <v>42865.208333333328</v>
      </c>
      <c r="T244" s="14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t="s">
        <v>20</v>
      </c>
      <c r="G245" s="8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9">
        <f t="shared" si="12"/>
        <v>4.4521739130434783</v>
      </c>
      <c r="P245" s="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4">
        <f t="shared" si="14"/>
        <v>43163.25</v>
      </c>
      <c r="T245" s="14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t="s">
        <v>20</v>
      </c>
      <c r="G246" s="8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9">
        <f t="shared" si="12"/>
        <v>5.6971428571428575</v>
      </c>
      <c r="P246" s="5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4">
        <f t="shared" si="14"/>
        <v>41834.208333333336</v>
      </c>
      <c r="T246" s="14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t="s">
        <v>20</v>
      </c>
      <c r="G247" s="8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9">
        <f t="shared" si="12"/>
        <v>5.0934482758620687</v>
      </c>
      <c r="P247" s="5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4">
        <f t="shared" si="14"/>
        <v>41736.208333333336</v>
      </c>
      <c r="T247" s="14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t="s">
        <v>20</v>
      </c>
      <c r="G248" s="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9">
        <f t="shared" si="12"/>
        <v>3.2553333333333332</v>
      </c>
      <c r="P248" s="5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4">
        <f t="shared" si="14"/>
        <v>41491.208333333336</v>
      </c>
      <c r="T248" s="14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t="s">
        <v>20</v>
      </c>
      <c r="G249" s="8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9">
        <f t="shared" si="12"/>
        <v>9.3261616161616168</v>
      </c>
      <c r="P249" s="5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4">
        <f t="shared" si="14"/>
        <v>42726.25</v>
      </c>
      <c r="T249" s="14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t="s">
        <v>20</v>
      </c>
      <c r="G250" s="8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9">
        <f t="shared" si="12"/>
        <v>2.1133870967741935</v>
      </c>
      <c r="P250" s="5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4">
        <f t="shared" si="14"/>
        <v>42004.25</v>
      </c>
      <c r="T250" s="14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t="s">
        <v>20</v>
      </c>
      <c r="G251" s="8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9">
        <f t="shared" si="12"/>
        <v>2.7332520325203253</v>
      </c>
      <c r="P251" s="5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4">
        <f t="shared" si="14"/>
        <v>42006.25</v>
      </c>
      <c r="T251" s="14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t="s">
        <v>14</v>
      </c>
      <c r="G252" s="8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9">
        <f t="shared" si="12"/>
        <v>0.03</v>
      </c>
      <c r="P252" s="5">
        <f t="shared" si="13"/>
        <v>3</v>
      </c>
      <c r="Q252" t="str" cm="1">
        <f t="array" ref="Q252:R252">_xlfn.TEXTSPLIT(N252,"/")</f>
        <v>music</v>
      </c>
      <c r="R252" t="str">
        <v>rock</v>
      </c>
      <c r="S252" s="14">
        <f t="shared" si="14"/>
        <v>40203.25</v>
      </c>
      <c r="T252" s="14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t="s">
        <v>14</v>
      </c>
      <c r="G253" s="8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9">
        <f t="shared" si="12"/>
        <v>0.54084507042253516</v>
      </c>
      <c r="P253" s="5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4">
        <f t="shared" si="14"/>
        <v>41252.25</v>
      </c>
      <c r="T253" s="14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t="s">
        <v>20</v>
      </c>
      <c r="G254" s="8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9">
        <f t="shared" si="12"/>
        <v>6.2629999999999999</v>
      </c>
      <c r="P254" s="5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4">
        <f t="shared" si="14"/>
        <v>41572.208333333336</v>
      </c>
      <c r="T254" s="14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t="s">
        <v>14</v>
      </c>
      <c r="G255" s="8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9">
        <f t="shared" si="12"/>
        <v>0.8902139917695473</v>
      </c>
      <c r="P255" s="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4">
        <f t="shared" si="14"/>
        <v>40641.208333333336</v>
      </c>
      <c r="T255" s="14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t="s">
        <v>20</v>
      </c>
      <c r="G256" s="8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9">
        <f t="shared" si="12"/>
        <v>1.8489130434782608</v>
      </c>
      <c r="P256" s="5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4">
        <f t="shared" si="14"/>
        <v>42787.25</v>
      </c>
      <c r="T256" s="14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t="s">
        <v>20</v>
      </c>
      <c r="G257" s="8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9">
        <f t="shared" si="12"/>
        <v>1.2016770186335404</v>
      </c>
      <c r="P257" s="5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4">
        <f t="shared" si="14"/>
        <v>40590.25</v>
      </c>
      <c r="T257" s="14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t="s">
        <v>14</v>
      </c>
      <c r="G258" s="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9">
        <f t="shared" si="12"/>
        <v>0.23390243902439026</v>
      </c>
      <c r="P258" s="5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4">
        <f t="shared" si="14"/>
        <v>42393.25</v>
      </c>
      <c r="T258" s="14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t="s">
        <v>20</v>
      </c>
      <c r="G259" s="8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9">
        <f t="shared" ref="O259:O322" si="16">(E259/D259)</f>
        <v>1.46</v>
      </c>
      <c r="P259" s="5">
        <f t="shared" ref="P259:P322" si="17">(E259/G259)</f>
        <v>90.456521739130437</v>
      </c>
      <c r="Q259" t="str" cm="1">
        <f t="array" ref="Q259:R259">_xlfn.TEXTSPLIT(N259,"/")</f>
        <v>theater</v>
      </c>
      <c r="R259" t="str">
        <v>plays</v>
      </c>
      <c r="S259" s="14">
        <f t="shared" ref="S259:S322" si="18">(((J259/60)/60)/24)+DATE(1970,1,1)</f>
        <v>41338.25</v>
      </c>
      <c r="T259" s="14">
        <f t="shared" ref="T259:T304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t="s">
        <v>20</v>
      </c>
      <c r="G260" s="8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9">
        <f t="shared" si="16"/>
        <v>2.6848000000000001</v>
      </c>
      <c r="P260" s="5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4">
        <f t="shared" si="18"/>
        <v>42712.25</v>
      </c>
      <c r="T260" s="14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t="s">
        <v>20</v>
      </c>
      <c r="G261" s="8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9">
        <f t="shared" si="16"/>
        <v>5.9749999999999996</v>
      </c>
      <c r="P261" s="5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4">
        <f t="shared" si="18"/>
        <v>41251.25</v>
      </c>
      <c r="T261" s="14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t="s">
        <v>20</v>
      </c>
      <c r="G262" s="8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9">
        <f t="shared" si="16"/>
        <v>1.5769841269841269</v>
      </c>
      <c r="P262" s="5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4">
        <f t="shared" si="18"/>
        <v>41180.208333333336</v>
      </c>
      <c r="T262" s="14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t="s">
        <v>14</v>
      </c>
      <c r="G263" s="8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9">
        <f t="shared" si="16"/>
        <v>0.31201660735468567</v>
      </c>
      <c r="P263" s="5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4">
        <f t="shared" si="18"/>
        <v>40415.208333333336</v>
      </c>
      <c r="T263" s="14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t="s">
        <v>20</v>
      </c>
      <c r="G264" s="8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9">
        <f t="shared" si="16"/>
        <v>3.1341176470588237</v>
      </c>
      <c r="P264" s="5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4">
        <f t="shared" si="18"/>
        <v>40638.208333333336</v>
      </c>
      <c r="T264" s="14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t="s">
        <v>20</v>
      </c>
      <c r="G265" s="8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9">
        <f t="shared" si="16"/>
        <v>3.7089655172413791</v>
      </c>
      <c r="P265" s="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4">
        <f t="shared" si="18"/>
        <v>40187.25</v>
      </c>
      <c r="T265" s="14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t="s">
        <v>20</v>
      </c>
      <c r="G266" s="8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9">
        <f t="shared" si="16"/>
        <v>3.6266447368421053</v>
      </c>
      <c r="P266" s="5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4">
        <f t="shared" si="18"/>
        <v>41317.25</v>
      </c>
      <c r="T266" s="14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t="s">
        <v>20</v>
      </c>
      <c r="G267" s="8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9">
        <f t="shared" si="16"/>
        <v>1.2308163265306122</v>
      </c>
      <c r="P267" s="5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4">
        <f t="shared" si="18"/>
        <v>42372.25</v>
      </c>
      <c r="T267" s="14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t="s">
        <v>14</v>
      </c>
      <c r="G268" s="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9">
        <f t="shared" si="16"/>
        <v>0.76766756032171579</v>
      </c>
      <c r="P268" s="5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4">
        <f t="shared" si="18"/>
        <v>41950.25</v>
      </c>
      <c r="T268" s="14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t="s">
        <v>20</v>
      </c>
      <c r="G269" s="8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9">
        <f t="shared" si="16"/>
        <v>2.3362012987012988</v>
      </c>
      <c r="P269" s="5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4">
        <f t="shared" si="18"/>
        <v>41206.208333333336</v>
      </c>
      <c r="T269" s="14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t="s">
        <v>20</v>
      </c>
      <c r="G270" s="8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9">
        <f t="shared" si="16"/>
        <v>1.8053333333333332</v>
      </c>
      <c r="P270" s="5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4">
        <f t="shared" si="18"/>
        <v>41186.208333333336</v>
      </c>
      <c r="T270" s="14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t="s">
        <v>20</v>
      </c>
      <c r="G271" s="8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9">
        <f t="shared" si="16"/>
        <v>2.5262857142857142</v>
      </c>
      <c r="P271" s="5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4">
        <f t="shared" si="18"/>
        <v>43496.25</v>
      </c>
      <c r="T271" s="14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t="s">
        <v>74</v>
      </c>
      <c r="G272" s="8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9">
        <f t="shared" si="16"/>
        <v>0.27176538240368026</v>
      </c>
      <c r="P272" s="5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4">
        <f t="shared" si="18"/>
        <v>40514.25</v>
      </c>
      <c r="T272" s="14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t="s">
        <v>47</v>
      </c>
      <c r="G273" s="8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9">
        <f t="shared" si="16"/>
        <v>1.2706571242680547E-2</v>
      </c>
      <c r="P273" s="5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4">
        <f t="shared" si="18"/>
        <v>42345.25</v>
      </c>
      <c r="T273" s="14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t="s">
        <v>20</v>
      </c>
      <c r="G274" s="8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9">
        <f t="shared" si="16"/>
        <v>3.0400978473581213</v>
      </c>
      <c r="P274" s="5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4">
        <f t="shared" si="18"/>
        <v>43656.208333333328</v>
      </c>
      <c r="T274" s="14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t="s">
        <v>20</v>
      </c>
      <c r="G275" s="8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9">
        <f t="shared" si="16"/>
        <v>1.3723076923076922</v>
      </c>
      <c r="P275" s="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4">
        <f t="shared" si="18"/>
        <v>42995.208333333328</v>
      </c>
      <c r="T275" s="14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t="s">
        <v>14</v>
      </c>
      <c r="G276" s="8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9">
        <f t="shared" si="16"/>
        <v>0.32208333333333333</v>
      </c>
      <c r="P276" s="5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4">
        <f t="shared" si="18"/>
        <v>43045.25</v>
      </c>
      <c r="T276" s="14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t="s">
        <v>20</v>
      </c>
      <c r="G277" s="8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9">
        <f t="shared" si="16"/>
        <v>2.4151282051282053</v>
      </c>
      <c r="P277" s="5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4">
        <f t="shared" si="18"/>
        <v>43561.208333333328</v>
      </c>
      <c r="T277" s="14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t="s">
        <v>14</v>
      </c>
      <c r="G278" s="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9">
        <f t="shared" si="16"/>
        <v>0.96799999999999997</v>
      </c>
      <c r="P278" s="5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4">
        <f t="shared" si="18"/>
        <v>41018.208333333336</v>
      </c>
      <c r="T278" s="14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t="s">
        <v>20</v>
      </c>
      <c r="G279" s="8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9">
        <f t="shared" si="16"/>
        <v>10.664285714285715</v>
      </c>
      <c r="P279" s="5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4">
        <f t="shared" si="18"/>
        <v>40378.208333333336</v>
      </c>
      <c r="T279" s="14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t="s">
        <v>20</v>
      </c>
      <c r="G280" s="8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9">
        <f t="shared" si="16"/>
        <v>3.2588888888888889</v>
      </c>
      <c r="P280" s="5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4">
        <f t="shared" si="18"/>
        <v>41239.25</v>
      </c>
      <c r="T280" s="14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t="s">
        <v>20</v>
      </c>
      <c r="G281" s="8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9">
        <f t="shared" si="16"/>
        <v>1.7070000000000001</v>
      </c>
      <c r="P281" s="5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4">
        <f t="shared" si="18"/>
        <v>43346.208333333328</v>
      </c>
      <c r="T281" s="14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t="s">
        <v>20</v>
      </c>
      <c r="G282" s="8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9">
        <f t="shared" si="16"/>
        <v>5.8144</v>
      </c>
      <c r="P282" s="5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4">
        <f t="shared" si="18"/>
        <v>43060.25</v>
      </c>
      <c r="T282" s="14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t="s">
        <v>14</v>
      </c>
      <c r="G283" s="8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9">
        <f t="shared" si="16"/>
        <v>0.91520972644376897</v>
      </c>
      <c r="P283" s="5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4">
        <f t="shared" si="18"/>
        <v>40979.25</v>
      </c>
      <c r="T283" s="14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t="s">
        <v>20</v>
      </c>
      <c r="G284" s="8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9">
        <f t="shared" si="16"/>
        <v>1.0804761904761904</v>
      </c>
      <c r="P284" s="5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4">
        <f t="shared" si="18"/>
        <v>42701.25</v>
      </c>
      <c r="T284" s="14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t="s">
        <v>14</v>
      </c>
      <c r="G285" s="8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9">
        <f t="shared" si="16"/>
        <v>0.18728395061728395</v>
      </c>
      <c r="P285" s="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4">
        <f t="shared" si="18"/>
        <v>42520.208333333328</v>
      </c>
      <c r="T285" s="14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t="s">
        <v>14</v>
      </c>
      <c r="G286" s="8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9">
        <f t="shared" si="16"/>
        <v>0.83193877551020412</v>
      </c>
      <c r="P286" s="5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4">
        <f t="shared" si="18"/>
        <v>41030.208333333336</v>
      </c>
      <c r="T286" s="14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t="s">
        <v>20</v>
      </c>
      <c r="G287" s="8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9">
        <f t="shared" si="16"/>
        <v>7.0633333333333335</v>
      </c>
      <c r="P287" s="5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4">
        <f t="shared" si="18"/>
        <v>42623.208333333328</v>
      </c>
      <c r="T287" s="14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t="s">
        <v>74</v>
      </c>
      <c r="G288" s="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9">
        <f t="shared" si="16"/>
        <v>0.17446030330062445</v>
      </c>
      <c r="P288" s="5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4">
        <f t="shared" si="18"/>
        <v>42697.25</v>
      </c>
      <c r="T288" s="14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t="s">
        <v>20</v>
      </c>
      <c r="G289" s="8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9">
        <f t="shared" si="16"/>
        <v>2.0973015873015872</v>
      </c>
      <c r="P289" s="5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4">
        <f t="shared" si="18"/>
        <v>42122.208333333328</v>
      </c>
      <c r="T289" s="14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t="s">
        <v>14</v>
      </c>
      <c r="G290" s="8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9">
        <f t="shared" si="16"/>
        <v>0.97785714285714287</v>
      </c>
      <c r="P290" s="5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4">
        <f t="shared" si="18"/>
        <v>40982.208333333336</v>
      </c>
      <c r="T290" s="14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t="s">
        <v>20</v>
      </c>
      <c r="G291" s="8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9">
        <f t="shared" si="16"/>
        <v>16.842500000000001</v>
      </c>
      <c r="P291" s="5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4">
        <f t="shared" si="18"/>
        <v>42219.208333333328</v>
      </c>
      <c r="T291" s="14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t="s">
        <v>14</v>
      </c>
      <c r="G292" s="8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9">
        <f t="shared" si="16"/>
        <v>0.54402135231316728</v>
      </c>
      <c r="P292" s="5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4">
        <f t="shared" si="18"/>
        <v>41404.208333333336</v>
      </c>
      <c r="T292" s="14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t="s">
        <v>20</v>
      </c>
      <c r="G293" s="8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9">
        <f t="shared" si="16"/>
        <v>4.5661111111111108</v>
      </c>
      <c r="P293" s="5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4">
        <f t="shared" si="18"/>
        <v>40831.208333333336</v>
      </c>
      <c r="T293" s="14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t="s">
        <v>14</v>
      </c>
      <c r="G294" s="8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9">
        <f t="shared" si="16"/>
        <v>9.8219178082191785E-2</v>
      </c>
      <c r="P294" s="5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4">
        <f t="shared" si="18"/>
        <v>40984.208333333336</v>
      </c>
      <c r="T294" s="14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t="s">
        <v>74</v>
      </c>
      <c r="G295" s="8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9">
        <f t="shared" si="16"/>
        <v>0.16384615384615384</v>
      </c>
      <c r="P295" s="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4">
        <f t="shared" si="18"/>
        <v>40456.208333333336</v>
      </c>
      <c r="T295" s="14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t="s">
        <v>20</v>
      </c>
      <c r="G296" s="8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9">
        <f t="shared" si="16"/>
        <v>13.396666666666667</v>
      </c>
      <c r="P296" s="5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4">
        <f t="shared" si="18"/>
        <v>43399.208333333328</v>
      </c>
      <c r="T296" s="14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t="s">
        <v>14</v>
      </c>
      <c r="G297" s="8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9">
        <f t="shared" si="16"/>
        <v>0.35650077760497667</v>
      </c>
      <c r="P297" s="5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4">
        <f t="shared" si="18"/>
        <v>41562.208333333336</v>
      </c>
      <c r="T297" s="14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t="s">
        <v>14</v>
      </c>
      <c r="G298" s="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9">
        <f t="shared" si="16"/>
        <v>0.54950819672131146</v>
      </c>
      <c r="P298" s="5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4">
        <f t="shared" si="18"/>
        <v>43493.25</v>
      </c>
      <c r="T298" s="14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t="s">
        <v>14</v>
      </c>
      <c r="G299" s="8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9">
        <f t="shared" si="16"/>
        <v>0.94236111111111109</v>
      </c>
      <c r="P299" s="5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4">
        <f t="shared" si="18"/>
        <v>41653.25</v>
      </c>
      <c r="T299" s="14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t="s">
        <v>20</v>
      </c>
      <c r="G300" s="8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9">
        <f t="shared" si="16"/>
        <v>1.4391428571428571</v>
      </c>
      <c r="P300" s="5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4">
        <f t="shared" si="18"/>
        <v>42426.25</v>
      </c>
      <c r="T300" s="14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t="s">
        <v>14</v>
      </c>
      <c r="G301" s="8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9">
        <f t="shared" si="16"/>
        <v>0.51421052631578945</v>
      </c>
      <c r="P301" s="5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4">
        <f t="shared" si="18"/>
        <v>42432.25</v>
      </c>
      <c r="T301" s="14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t="s">
        <v>14</v>
      </c>
      <c r="G302" s="8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9">
        <f t="shared" si="16"/>
        <v>0.05</v>
      </c>
      <c r="P302" s="5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4">
        <f t="shared" si="18"/>
        <v>42977.208333333328</v>
      </c>
      <c r="T302" s="14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t="s">
        <v>20</v>
      </c>
      <c r="G303" s="8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9">
        <f t="shared" si="16"/>
        <v>13.446666666666667</v>
      </c>
      <c r="P303" s="5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4">
        <f t="shared" si="18"/>
        <v>42061.25</v>
      </c>
      <c r="T303" s="14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t="s">
        <v>14</v>
      </c>
      <c r="G304" s="8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9">
        <f t="shared" si="16"/>
        <v>0.31844940867279897</v>
      </c>
      <c r="P304" s="5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4">
        <f t="shared" si="18"/>
        <v>43345.208333333328</v>
      </c>
      <c r="T304" s="14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t="s">
        <v>14</v>
      </c>
      <c r="G305" s="8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9">
        <f t="shared" si="16"/>
        <v>0.82617647058823529</v>
      </c>
      <c r="P305" s="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4">
        <f t="shared" si="18"/>
        <v>42376.25</v>
      </c>
      <c r="T305" s="14">
        <f t="shared" ref="T305:T368" si="20">(((K305/60)/60)/24)+DATE(1970,1,1)</f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t="s">
        <v>20</v>
      </c>
      <c r="G306" s="8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9">
        <f t="shared" si="16"/>
        <v>5.4614285714285717</v>
      </c>
      <c r="P306" s="5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4">
        <f t="shared" si="18"/>
        <v>42589.208333333328</v>
      </c>
      <c r="T306" s="14">
        <f t="shared" si="20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t="s">
        <v>20</v>
      </c>
      <c r="G307" s="8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9">
        <f t="shared" si="16"/>
        <v>2.8621428571428571</v>
      </c>
      <c r="P307" s="5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4">
        <f t="shared" si="18"/>
        <v>42448.208333333328</v>
      </c>
      <c r="T307" s="14">
        <f t="shared" si="20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t="s">
        <v>14</v>
      </c>
      <c r="G308" s="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9">
        <f t="shared" si="16"/>
        <v>7.9076923076923072E-2</v>
      </c>
      <c r="P308" s="5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4">
        <f t="shared" si="18"/>
        <v>42930.208333333328</v>
      </c>
      <c r="T308" s="14">
        <f t="shared" si="20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t="s">
        <v>20</v>
      </c>
      <c r="G309" s="8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9">
        <f t="shared" si="16"/>
        <v>1.3213677811550153</v>
      </c>
      <c r="P309" s="5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4">
        <f t="shared" si="18"/>
        <v>41066.208333333336</v>
      </c>
      <c r="T309" s="14">
        <f t="shared" si="20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t="s">
        <v>14</v>
      </c>
      <c r="G310" s="8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9">
        <f t="shared" si="16"/>
        <v>0.74077834179357027</v>
      </c>
      <c r="P310" s="5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4">
        <f t="shared" si="18"/>
        <v>40651.208333333336</v>
      </c>
      <c r="T310" s="14">
        <f t="shared" si="20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t="s">
        <v>74</v>
      </c>
      <c r="G311" s="8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9">
        <f t="shared" si="16"/>
        <v>0.75292682926829269</v>
      </c>
      <c r="P311" s="5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4">
        <f t="shared" si="18"/>
        <v>40807.208333333336</v>
      </c>
      <c r="T311" s="14">
        <f t="shared" si="20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t="s">
        <v>14</v>
      </c>
      <c r="G312" s="8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9">
        <f t="shared" si="16"/>
        <v>0.20333333333333334</v>
      </c>
      <c r="P312" s="5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4">
        <f t="shared" si="18"/>
        <v>40277.208333333336</v>
      </c>
      <c r="T312" s="14">
        <f t="shared" si="20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t="s">
        <v>20</v>
      </c>
      <c r="G313" s="8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9">
        <f t="shared" si="16"/>
        <v>2.0336507936507937</v>
      </c>
      <c r="P313" s="5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4">
        <f t="shared" si="18"/>
        <v>40590.25</v>
      </c>
      <c r="T313" s="14">
        <f t="shared" si="20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t="s">
        <v>20</v>
      </c>
      <c r="G314" s="8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9">
        <f t="shared" si="16"/>
        <v>3.1022842639593908</v>
      </c>
      <c r="P314" s="5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4">
        <f t="shared" si="18"/>
        <v>41572.208333333336</v>
      </c>
      <c r="T314" s="14">
        <f t="shared" si="20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t="s">
        <v>20</v>
      </c>
      <c r="G315" s="8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9">
        <f t="shared" si="16"/>
        <v>3.9531818181818181</v>
      </c>
      <c r="P315" s="5">
        <f t="shared" si="17"/>
        <v>39</v>
      </c>
      <c r="Q315" t="str" cm="1">
        <f t="array" ref="Q315:R315">_xlfn.TEXTSPLIT(N315,"/")</f>
        <v>music</v>
      </c>
      <c r="R315" t="str">
        <v>rock</v>
      </c>
      <c r="S315" s="14">
        <f t="shared" si="18"/>
        <v>40966.25</v>
      </c>
      <c r="T315" s="14">
        <f t="shared" si="20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t="s">
        <v>20</v>
      </c>
      <c r="G316" s="8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9">
        <f t="shared" si="16"/>
        <v>2.9471428571428571</v>
      </c>
      <c r="P316" s="5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4">
        <f t="shared" si="18"/>
        <v>43536.208333333328</v>
      </c>
      <c r="T316" s="14">
        <f t="shared" si="20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t="s">
        <v>14</v>
      </c>
      <c r="G317" s="8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9">
        <f t="shared" si="16"/>
        <v>0.33894736842105261</v>
      </c>
      <c r="P317" s="5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4">
        <f t="shared" si="18"/>
        <v>41783.208333333336</v>
      </c>
      <c r="T317" s="14">
        <f t="shared" si="20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t="s">
        <v>14</v>
      </c>
      <c r="G318" s="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9">
        <f t="shared" si="16"/>
        <v>0.66677083333333331</v>
      </c>
      <c r="P318" s="5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4">
        <f t="shared" si="18"/>
        <v>43788.25</v>
      </c>
      <c r="T318" s="14">
        <f t="shared" si="20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t="s">
        <v>14</v>
      </c>
      <c r="G319" s="8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9">
        <f t="shared" si="16"/>
        <v>0.19227272727272726</v>
      </c>
      <c r="P319" s="5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4">
        <f t="shared" si="18"/>
        <v>42869.208333333328</v>
      </c>
      <c r="T319" s="14">
        <f t="shared" si="20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t="s">
        <v>14</v>
      </c>
      <c r="G320" s="8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9">
        <f t="shared" si="16"/>
        <v>0.15842105263157893</v>
      </c>
      <c r="P320" s="5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4">
        <f t="shared" si="18"/>
        <v>41684.25</v>
      </c>
      <c r="T320" s="14">
        <f t="shared" si="20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t="s">
        <v>74</v>
      </c>
      <c r="G321" s="8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9">
        <f t="shared" si="16"/>
        <v>0.38702380952380955</v>
      </c>
      <c r="P321" s="5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4">
        <f t="shared" si="18"/>
        <v>40402.208333333336</v>
      </c>
      <c r="T321" s="14">
        <f t="shared" si="20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t="s">
        <v>14</v>
      </c>
      <c r="G322" s="8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9">
        <f t="shared" si="16"/>
        <v>9.5876777251184833E-2</v>
      </c>
      <c r="P322" s="5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4">
        <f t="shared" si="18"/>
        <v>40673.208333333336</v>
      </c>
      <c r="T322" s="14">
        <f t="shared" si="20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t="s">
        <v>14</v>
      </c>
      <c r="G323" s="8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9">
        <f t="shared" ref="O323:O386" si="21">(E323/D323)</f>
        <v>0.94144366197183094</v>
      </c>
      <c r="P323" s="5">
        <f t="shared" ref="P323:P386" si="22">(E323/G323)</f>
        <v>65.000810372771468</v>
      </c>
      <c r="Q323" t="str" cm="1">
        <f t="array" ref="Q323:R323">_xlfn.TEXTSPLIT(N323,"/")</f>
        <v>film &amp; video</v>
      </c>
      <c r="R323" t="str">
        <v>shorts</v>
      </c>
      <c r="S323" s="14">
        <f t="shared" ref="S323:S386" si="23">(((J323/60)/60)/24)+DATE(1970,1,1)</f>
        <v>40634.208333333336</v>
      </c>
      <c r="T323" s="14">
        <f t="shared" si="20"/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t="s">
        <v>20</v>
      </c>
      <c r="G324" s="8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9">
        <f t="shared" si="21"/>
        <v>1.6656234096692113</v>
      </c>
      <c r="P324" s="5">
        <f t="shared" si="22"/>
        <v>37.998645510835914</v>
      </c>
      <c r="Q324" t="str" cm="1">
        <f t="array" ref="Q324:R324">_xlfn.TEXTSPLIT(N324,"/")</f>
        <v>theater</v>
      </c>
      <c r="R324" t="str">
        <v>plays</v>
      </c>
      <c r="S324" s="14">
        <f t="shared" si="23"/>
        <v>40507.25</v>
      </c>
      <c r="T324" s="14">
        <f t="shared" si="20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t="s">
        <v>14</v>
      </c>
      <c r="G325" s="8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9">
        <f t="shared" si="21"/>
        <v>0.24134831460674158</v>
      </c>
      <c r="P325" s="5">
        <f t="shared" si="22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4">
        <f t="shared" si="23"/>
        <v>41725.208333333336</v>
      </c>
      <c r="T325" s="14">
        <f t="shared" si="20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t="s">
        <v>20</v>
      </c>
      <c r="G326" s="8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9">
        <f t="shared" si="21"/>
        <v>1.6405633802816901</v>
      </c>
      <c r="P326" s="5">
        <f t="shared" si="22"/>
        <v>37.941368078175898</v>
      </c>
      <c r="Q326" t="str" cm="1">
        <f t="array" ref="Q326:R326">_xlfn.TEXTSPLIT(N326,"/")</f>
        <v>theater</v>
      </c>
      <c r="R326" t="str">
        <v>plays</v>
      </c>
      <c r="S326" s="14">
        <f t="shared" si="23"/>
        <v>42176.208333333328</v>
      </c>
      <c r="T326" s="14">
        <f t="shared" si="20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t="s">
        <v>14</v>
      </c>
      <c r="G327" s="8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9">
        <f t="shared" si="21"/>
        <v>0.90723076923076929</v>
      </c>
      <c r="P327" s="5">
        <f t="shared" si="22"/>
        <v>80.780821917808225</v>
      </c>
      <c r="Q327" t="str" cm="1">
        <f t="array" ref="Q327:R327">_xlfn.TEXTSPLIT(N327,"/")</f>
        <v>theater</v>
      </c>
      <c r="R327" t="str">
        <v>plays</v>
      </c>
      <c r="S327" s="14">
        <f t="shared" si="23"/>
        <v>43267.208333333328</v>
      </c>
      <c r="T327" s="14">
        <f t="shared" si="20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t="s">
        <v>14</v>
      </c>
      <c r="G328" s="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9">
        <f t="shared" si="21"/>
        <v>0.46194444444444444</v>
      </c>
      <c r="P328" s="5">
        <f t="shared" si="22"/>
        <v>25.984375</v>
      </c>
      <c r="Q328" t="str" cm="1">
        <f t="array" ref="Q328:R328">_xlfn.TEXTSPLIT(N328,"/")</f>
        <v>film &amp; video</v>
      </c>
      <c r="R328" t="str">
        <v>animation</v>
      </c>
      <c r="S328" s="14">
        <f t="shared" si="23"/>
        <v>42364.25</v>
      </c>
      <c r="T328" s="14">
        <f t="shared" si="20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t="s">
        <v>14</v>
      </c>
      <c r="G329" s="8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9">
        <f t="shared" si="21"/>
        <v>0.38538461538461538</v>
      </c>
      <c r="P329" s="5">
        <f t="shared" si="22"/>
        <v>30.363636363636363</v>
      </c>
      <c r="Q329" t="str" cm="1">
        <f t="array" ref="Q329:R329">_xlfn.TEXTSPLIT(N329,"/")</f>
        <v>theater</v>
      </c>
      <c r="R329" t="str">
        <v>plays</v>
      </c>
      <c r="S329" s="14">
        <f t="shared" si="23"/>
        <v>43705.208333333328</v>
      </c>
      <c r="T329" s="14">
        <f t="shared" si="20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t="s">
        <v>20</v>
      </c>
      <c r="G330" s="8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9">
        <f t="shared" si="21"/>
        <v>1.3356231003039514</v>
      </c>
      <c r="P330" s="5">
        <f t="shared" si="22"/>
        <v>54.004916018025398</v>
      </c>
      <c r="Q330" t="str" cm="1">
        <f t="array" ref="Q330:R330">_xlfn.TEXTSPLIT(N330,"/")</f>
        <v>music</v>
      </c>
      <c r="R330" t="str">
        <v>rock</v>
      </c>
      <c r="S330" s="14">
        <f t="shared" si="23"/>
        <v>43434.25</v>
      </c>
      <c r="T330" s="14">
        <f t="shared" si="20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t="s">
        <v>47</v>
      </c>
      <c r="G331" s="8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9">
        <f t="shared" si="21"/>
        <v>0.22896588486140726</v>
      </c>
      <c r="P331" s="5">
        <f t="shared" si="22"/>
        <v>101.78672985781991</v>
      </c>
      <c r="Q331" t="str" cm="1">
        <f t="array" ref="Q331:R331">_xlfn.TEXTSPLIT(N331,"/")</f>
        <v>games</v>
      </c>
      <c r="R331" t="str">
        <v>video games</v>
      </c>
      <c r="S331" s="14">
        <f t="shared" si="23"/>
        <v>42716.25</v>
      </c>
      <c r="T331" s="14">
        <f t="shared" si="20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t="s">
        <v>20</v>
      </c>
      <c r="G332" s="8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9">
        <f t="shared" si="21"/>
        <v>1.8495548961424333</v>
      </c>
      <c r="P332" s="5">
        <f t="shared" si="22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4">
        <f t="shared" si="23"/>
        <v>43077.25</v>
      </c>
      <c r="T332" s="14">
        <f t="shared" si="20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t="s">
        <v>20</v>
      </c>
      <c r="G333" s="8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9">
        <f t="shared" si="21"/>
        <v>4.4372727272727275</v>
      </c>
      <c r="P333" s="5">
        <f t="shared" si="22"/>
        <v>77.068421052631578</v>
      </c>
      <c r="Q333" t="str" cm="1">
        <f t="array" ref="Q333:R333">_xlfn.TEXTSPLIT(N333,"/")</f>
        <v>food</v>
      </c>
      <c r="R333" t="str">
        <v>food trucks</v>
      </c>
      <c r="S333" s="14">
        <f t="shared" si="23"/>
        <v>40896.25</v>
      </c>
      <c r="T333" s="14">
        <f t="shared" si="20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t="s">
        <v>20</v>
      </c>
      <c r="G334" s="8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9">
        <f t="shared" si="21"/>
        <v>1.999806763285024</v>
      </c>
      <c r="P334" s="5">
        <f t="shared" si="22"/>
        <v>88.076595744680844</v>
      </c>
      <c r="Q334" t="str" cm="1">
        <f t="array" ref="Q334:R334">_xlfn.TEXTSPLIT(N334,"/")</f>
        <v>technology</v>
      </c>
      <c r="R334" t="str">
        <v>wearables</v>
      </c>
      <c r="S334" s="14">
        <f t="shared" si="23"/>
        <v>41361.208333333336</v>
      </c>
      <c r="T334" s="14">
        <f t="shared" si="20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t="s">
        <v>20</v>
      </c>
      <c r="G335" s="8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9">
        <f t="shared" si="21"/>
        <v>1.2395833333333333</v>
      </c>
      <c r="P335" s="5">
        <f t="shared" si="22"/>
        <v>47.035573122529641</v>
      </c>
      <c r="Q335" t="str" cm="1">
        <f t="array" ref="Q335:R335">_xlfn.TEXTSPLIT(N335,"/")</f>
        <v>theater</v>
      </c>
      <c r="R335" t="str">
        <v>plays</v>
      </c>
      <c r="S335" s="14">
        <f t="shared" si="23"/>
        <v>43424.25</v>
      </c>
      <c r="T335" s="14">
        <f t="shared" si="20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t="s">
        <v>20</v>
      </c>
      <c r="G336" s="8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9">
        <f t="shared" si="21"/>
        <v>1.8661329305135952</v>
      </c>
      <c r="P336" s="5">
        <f t="shared" si="22"/>
        <v>110.99550763701707</v>
      </c>
      <c r="Q336" t="str" cm="1">
        <f t="array" ref="Q336:R336">_xlfn.TEXTSPLIT(N336,"/")</f>
        <v>music</v>
      </c>
      <c r="R336" t="str">
        <v>rock</v>
      </c>
      <c r="S336" s="14">
        <f t="shared" si="23"/>
        <v>43110.25</v>
      </c>
      <c r="T336" s="14">
        <f t="shared" si="20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t="s">
        <v>20</v>
      </c>
      <c r="G337" s="8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9">
        <f t="shared" si="21"/>
        <v>1.1428538550057536</v>
      </c>
      <c r="P337" s="5">
        <f t="shared" si="22"/>
        <v>87.003066141042481</v>
      </c>
      <c r="Q337" t="str" cm="1">
        <f t="array" ref="Q337:R337">_xlfn.TEXTSPLIT(N337,"/")</f>
        <v>music</v>
      </c>
      <c r="R337" t="str">
        <v>rock</v>
      </c>
      <c r="S337" s="14">
        <f t="shared" si="23"/>
        <v>43784.25</v>
      </c>
      <c r="T337" s="14">
        <f t="shared" si="20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t="s">
        <v>14</v>
      </c>
      <c r="G338" s="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9">
        <f t="shared" si="21"/>
        <v>0.97032531824611035</v>
      </c>
      <c r="P338" s="5">
        <f t="shared" si="22"/>
        <v>63.994402985074629</v>
      </c>
      <c r="Q338" t="str" cm="1">
        <f t="array" ref="Q338:R338">_xlfn.TEXTSPLIT(N338,"/")</f>
        <v>music</v>
      </c>
      <c r="R338" t="str">
        <v>rock</v>
      </c>
      <c r="S338" s="14">
        <f t="shared" si="23"/>
        <v>40527.25</v>
      </c>
      <c r="T338" s="14">
        <f t="shared" si="20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t="s">
        <v>20</v>
      </c>
      <c r="G339" s="8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9">
        <f t="shared" si="21"/>
        <v>1.2281904761904763</v>
      </c>
      <c r="P339" s="5">
        <f t="shared" si="22"/>
        <v>105.9945205479452</v>
      </c>
      <c r="Q339" t="str" cm="1">
        <f t="array" ref="Q339:R339">_xlfn.TEXTSPLIT(N339,"/")</f>
        <v>theater</v>
      </c>
      <c r="R339" t="str">
        <v>plays</v>
      </c>
      <c r="S339" s="14">
        <f t="shared" si="23"/>
        <v>43780.25</v>
      </c>
      <c r="T339" s="14">
        <f t="shared" si="20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t="s">
        <v>20</v>
      </c>
      <c r="G340" s="8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9">
        <f t="shared" si="21"/>
        <v>1.7914326647564469</v>
      </c>
      <c r="P340" s="5">
        <f t="shared" si="22"/>
        <v>73.989349112426041</v>
      </c>
      <c r="Q340" t="str" cm="1">
        <f t="array" ref="Q340:R340">_xlfn.TEXTSPLIT(N340,"/")</f>
        <v>theater</v>
      </c>
      <c r="R340" t="str">
        <v>plays</v>
      </c>
      <c r="S340" s="14">
        <f t="shared" si="23"/>
        <v>40821.208333333336</v>
      </c>
      <c r="T340" s="14">
        <f t="shared" si="20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t="s">
        <v>74</v>
      </c>
      <c r="G341" s="8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9">
        <f t="shared" si="21"/>
        <v>0.79951577402787966</v>
      </c>
      <c r="P341" s="5">
        <f t="shared" si="22"/>
        <v>84.02004626060139</v>
      </c>
      <c r="Q341" t="str" cm="1">
        <f t="array" ref="Q341:R341">_xlfn.TEXTSPLIT(N341,"/")</f>
        <v>theater</v>
      </c>
      <c r="R341" t="str">
        <v>plays</v>
      </c>
      <c r="S341" s="14">
        <f t="shared" si="23"/>
        <v>42949.208333333328</v>
      </c>
      <c r="T341" s="14">
        <f t="shared" si="20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t="s">
        <v>14</v>
      </c>
      <c r="G342" s="8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9">
        <f t="shared" si="21"/>
        <v>0.94242587601078165</v>
      </c>
      <c r="P342" s="5">
        <f t="shared" si="22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4">
        <f t="shared" si="23"/>
        <v>40889.25</v>
      </c>
      <c r="T342" s="14">
        <f t="shared" si="20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t="s">
        <v>14</v>
      </c>
      <c r="G343" s="8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9">
        <f t="shared" si="21"/>
        <v>0.84669291338582675</v>
      </c>
      <c r="P343" s="5">
        <f t="shared" si="22"/>
        <v>76.990453460620529</v>
      </c>
      <c r="Q343" t="str" cm="1">
        <f t="array" ref="Q343:R343">_xlfn.TEXTSPLIT(N343,"/")</f>
        <v>music</v>
      </c>
      <c r="R343" t="str">
        <v>indie rock</v>
      </c>
      <c r="S343" s="14">
        <f t="shared" si="23"/>
        <v>42244.208333333328</v>
      </c>
      <c r="T343" s="14">
        <f t="shared" si="20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t="s">
        <v>14</v>
      </c>
      <c r="G344" s="8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9">
        <f t="shared" si="21"/>
        <v>0.66521920668058454</v>
      </c>
      <c r="P344" s="5">
        <f t="shared" si="22"/>
        <v>97.146341463414629</v>
      </c>
      <c r="Q344" t="str" cm="1">
        <f t="array" ref="Q344:R344">_xlfn.TEXTSPLIT(N344,"/")</f>
        <v>theater</v>
      </c>
      <c r="R344" t="str">
        <v>plays</v>
      </c>
      <c r="S344" s="14">
        <f t="shared" si="23"/>
        <v>41475.208333333336</v>
      </c>
      <c r="T344" s="14">
        <f t="shared" si="20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t="s">
        <v>14</v>
      </c>
      <c r="G345" s="8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9">
        <f t="shared" si="21"/>
        <v>0.53922222222222227</v>
      </c>
      <c r="P345" s="5">
        <f t="shared" si="22"/>
        <v>33.013605442176868</v>
      </c>
      <c r="Q345" t="str" cm="1">
        <f t="array" ref="Q345:R345">_xlfn.TEXTSPLIT(N345,"/")</f>
        <v>theater</v>
      </c>
      <c r="R345" t="str">
        <v>plays</v>
      </c>
      <c r="S345" s="14">
        <f t="shared" si="23"/>
        <v>41597.25</v>
      </c>
      <c r="T345" s="14">
        <f t="shared" si="20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t="s">
        <v>14</v>
      </c>
      <c r="G346" s="8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9">
        <f t="shared" si="21"/>
        <v>0.41983299595141699</v>
      </c>
      <c r="P346" s="5">
        <f t="shared" si="22"/>
        <v>99.950602409638549</v>
      </c>
      <c r="Q346" t="str" cm="1">
        <f t="array" ref="Q346:R346">_xlfn.TEXTSPLIT(N346,"/")</f>
        <v>games</v>
      </c>
      <c r="R346" t="str">
        <v>video games</v>
      </c>
      <c r="S346" s="14">
        <f t="shared" si="23"/>
        <v>43122.25</v>
      </c>
      <c r="T346" s="14">
        <f t="shared" si="20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t="s">
        <v>14</v>
      </c>
      <c r="G347" s="8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9">
        <f t="shared" si="21"/>
        <v>0.14694796954314721</v>
      </c>
      <c r="P347" s="5">
        <f t="shared" si="22"/>
        <v>69.966767371601208</v>
      </c>
      <c r="Q347" t="str" cm="1">
        <f t="array" ref="Q347:R347">_xlfn.TEXTSPLIT(N347,"/")</f>
        <v>film &amp; video</v>
      </c>
      <c r="R347" t="str">
        <v>drama</v>
      </c>
      <c r="S347" s="14">
        <f t="shared" si="23"/>
        <v>42194.208333333328</v>
      </c>
      <c r="T347" s="14">
        <f t="shared" si="20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t="s">
        <v>14</v>
      </c>
      <c r="G348" s="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9">
        <f t="shared" si="21"/>
        <v>0.34475</v>
      </c>
      <c r="P348" s="5">
        <f t="shared" si="22"/>
        <v>110.32</v>
      </c>
      <c r="Q348" t="str" cm="1">
        <f t="array" ref="Q348:R348">_xlfn.TEXTSPLIT(N348,"/")</f>
        <v>music</v>
      </c>
      <c r="R348" t="str">
        <v>indie rock</v>
      </c>
      <c r="S348" s="14">
        <f t="shared" si="23"/>
        <v>42971.208333333328</v>
      </c>
      <c r="T348" s="14">
        <f t="shared" si="20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t="s">
        <v>20</v>
      </c>
      <c r="G349" s="8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9">
        <f t="shared" si="21"/>
        <v>14.007777777777777</v>
      </c>
      <c r="P349" s="5">
        <f t="shared" si="22"/>
        <v>66.005235602094245</v>
      </c>
      <c r="Q349" t="str" cm="1">
        <f t="array" ref="Q349:R349">_xlfn.TEXTSPLIT(N349,"/")</f>
        <v>technology</v>
      </c>
      <c r="R349" t="str">
        <v>web</v>
      </c>
      <c r="S349" s="14">
        <f t="shared" si="23"/>
        <v>42046.25</v>
      </c>
      <c r="T349" s="14">
        <f t="shared" si="20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t="s">
        <v>14</v>
      </c>
      <c r="G350" s="8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9">
        <f t="shared" si="21"/>
        <v>0.71770351758793971</v>
      </c>
      <c r="P350" s="5">
        <f t="shared" si="22"/>
        <v>41.005742176284812</v>
      </c>
      <c r="Q350" t="str" cm="1">
        <f t="array" ref="Q350:R350">_xlfn.TEXTSPLIT(N350,"/")</f>
        <v>food</v>
      </c>
      <c r="R350" t="str">
        <v>food trucks</v>
      </c>
      <c r="S350" s="14">
        <f t="shared" si="23"/>
        <v>42782.25</v>
      </c>
      <c r="T350" s="14">
        <f t="shared" si="20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t="s">
        <v>14</v>
      </c>
      <c r="G351" s="8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9">
        <f t="shared" si="21"/>
        <v>0.53074115044247783</v>
      </c>
      <c r="P351" s="5">
        <f t="shared" si="22"/>
        <v>103.96316359696641</v>
      </c>
      <c r="Q351" t="str" cm="1">
        <f t="array" ref="Q351:R351">_xlfn.TEXTSPLIT(N351,"/")</f>
        <v>theater</v>
      </c>
      <c r="R351" t="str">
        <v>plays</v>
      </c>
      <c r="S351" s="14">
        <f t="shared" si="23"/>
        <v>42930.208333333328</v>
      </c>
      <c r="T351" s="14">
        <f t="shared" si="20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t="s">
        <v>14</v>
      </c>
      <c r="G352" s="8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9">
        <f t="shared" si="21"/>
        <v>0.05</v>
      </c>
      <c r="P352" s="5">
        <f t="shared" si="22"/>
        <v>5</v>
      </c>
      <c r="Q352" t="str" cm="1">
        <f t="array" ref="Q352:R352">_xlfn.TEXTSPLIT(N352,"/")</f>
        <v>music</v>
      </c>
      <c r="R352" t="str">
        <v>jazz</v>
      </c>
      <c r="S352" s="14">
        <f t="shared" si="23"/>
        <v>42144.208333333328</v>
      </c>
      <c r="T352" s="14">
        <f t="shared" si="20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t="s">
        <v>20</v>
      </c>
      <c r="G353" s="8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9">
        <f t="shared" si="21"/>
        <v>1.2770715249662619</v>
      </c>
      <c r="P353" s="5">
        <f t="shared" si="22"/>
        <v>47.009935419771487</v>
      </c>
      <c r="Q353" t="str" cm="1">
        <f t="array" ref="Q353:R353">_xlfn.TEXTSPLIT(N353,"/")</f>
        <v>music</v>
      </c>
      <c r="R353" t="str">
        <v>rock</v>
      </c>
      <c r="S353" s="14">
        <f t="shared" si="23"/>
        <v>42240.208333333328</v>
      </c>
      <c r="T353" s="14">
        <f t="shared" si="20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t="s">
        <v>14</v>
      </c>
      <c r="G354" s="8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9">
        <f t="shared" si="21"/>
        <v>0.34892857142857142</v>
      </c>
      <c r="P354" s="5">
        <f t="shared" si="22"/>
        <v>29.606060606060606</v>
      </c>
      <c r="Q354" t="str" cm="1">
        <f t="array" ref="Q354:R354">_xlfn.TEXTSPLIT(N354,"/")</f>
        <v>theater</v>
      </c>
      <c r="R354" t="str">
        <v>plays</v>
      </c>
      <c r="S354" s="14">
        <f t="shared" si="23"/>
        <v>42315.25</v>
      </c>
      <c r="T354" s="14">
        <f t="shared" si="20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t="s">
        <v>20</v>
      </c>
      <c r="G355" s="8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9">
        <f t="shared" si="21"/>
        <v>4.105982142857143</v>
      </c>
      <c r="P355" s="5">
        <f t="shared" si="22"/>
        <v>81.010569583088667</v>
      </c>
      <c r="Q355" t="str" cm="1">
        <f t="array" ref="Q355:R355">_xlfn.TEXTSPLIT(N355,"/")</f>
        <v>theater</v>
      </c>
      <c r="R355" t="str">
        <v>plays</v>
      </c>
      <c r="S355" s="14">
        <f t="shared" si="23"/>
        <v>43651.208333333328</v>
      </c>
      <c r="T355" s="14">
        <f t="shared" si="20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t="s">
        <v>20</v>
      </c>
      <c r="G356" s="8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9">
        <f t="shared" si="21"/>
        <v>1.2373770491803278</v>
      </c>
      <c r="P356" s="5">
        <f t="shared" si="22"/>
        <v>94.35</v>
      </c>
      <c r="Q356" t="str" cm="1">
        <f t="array" ref="Q356:R356">_xlfn.TEXTSPLIT(N356,"/")</f>
        <v>film &amp; video</v>
      </c>
      <c r="R356" t="str">
        <v>documentary</v>
      </c>
      <c r="S356" s="14">
        <f t="shared" si="23"/>
        <v>41520.208333333336</v>
      </c>
      <c r="T356" s="14">
        <f t="shared" si="20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t="s">
        <v>47</v>
      </c>
      <c r="G357" s="8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9">
        <f t="shared" si="21"/>
        <v>0.58973684210526311</v>
      </c>
      <c r="P357" s="5">
        <f t="shared" si="22"/>
        <v>26.058139534883722</v>
      </c>
      <c r="Q357" t="str" cm="1">
        <f t="array" ref="Q357:R357">_xlfn.TEXTSPLIT(N357,"/")</f>
        <v>technology</v>
      </c>
      <c r="R357" t="str">
        <v>wearables</v>
      </c>
      <c r="S357" s="14">
        <f t="shared" si="23"/>
        <v>42757.25</v>
      </c>
      <c r="T357" s="14">
        <f t="shared" si="20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t="s">
        <v>14</v>
      </c>
      <c r="G358" s="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9">
        <f t="shared" si="21"/>
        <v>0.36892473118279567</v>
      </c>
      <c r="P358" s="5">
        <f t="shared" si="22"/>
        <v>85.775000000000006</v>
      </c>
      <c r="Q358" t="str" cm="1">
        <f t="array" ref="Q358:R358">_xlfn.TEXTSPLIT(N358,"/")</f>
        <v>theater</v>
      </c>
      <c r="R358" t="str">
        <v>plays</v>
      </c>
      <c r="S358" s="14">
        <f t="shared" si="23"/>
        <v>40922.25</v>
      </c>
      <c r="T358" s="14">
        <f t="shared" si="20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t="s">
        <v>20</v>
      </c>
      <c r="G359" s="8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9">
        <f t="shared" si="21"/>
        <v>1.8491304347826087</v>
      </c>
      <c r="P359" s="5">
        <f t="shared" si="22"/>
        <v>103.73170731707317</v>
      </c>
      <c r="Q359" t="str" cm="1">
        <f t="array" ref="Q359:R359">_xlfn.TEXTSPLIT(N359,"/")</f>
        <v>games</v>
      </c>
      <c r="R359" t="str">
        <v>video games</v>
      </c>
      <c r="S359" s="14">
        <f t="shared" si="23"/>
        <v>42250.208333333328</v>
      </c>
      <c r="T359" s="14">
        <f t="shared" si="20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t="s">
        <v>14</v>
      </c>
      <c r="G360" s="8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9">
        <f t="shared" si="21"/>
        <v>0.11814432989690722</v>
      </c>
      <c r="P360" s="5">
        <f t="shared" si="22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4">
        <f t="shared" si="23"/>
        <v>43322.208333333328</v>
      </c>
      <c r="T360" s="14">
        <f t="shared" si="20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t="s">
        <v>20</v>
      </c>
      <c r="G361" s="8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9">
        <f t="shared" si="21"/>
        <v>2.9870000000000001</v>
      </c>
      <c r="P361" s="5">
        <f t="shared" si="22"/>
        <v>63.893048128342244</v>
      </c>
      <c r="Q361" t="str" cm="1">
        <f t="array" ref="Q361:R361">_xlfn.TEXTSPLIT(N361,"/")</f>
        <v>film &amp; video</v>
      </c>
      <c r="R361" t="str">
        <v>animation</v>
      </c>
      <c r="S361" s="14">
        <f t="shared" si="23"/>
        <v>40782.208333333336</v>
      </c>
      <c r="T361" s="14">
        <f t="shared" si="20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t="s">
        <v>20</v>
      </c>
      <c r="G362" s="8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9">
        <f t="shared" si="21"/>
        <v>2.2635175879396985</v>
      </c>
      <c r="P362" s="5">
        <f t="shared" si="22"/>
        <v>47.002434782608695</v>
      </c>
      <c r="Q362" t="str" cm="1">
        <f t="array" ref="Q362:R362">_xlfn.TEXTSPLIT(N362,"/")</f>
        <v>theater</v>
      </c>
      <c r="R362" t="str">
        <v>plays</v>
      </c>
      <c r="S362" s="14">
        <f t="shared" si="23"/>
        <v>40544.25</v>
      </c>
      <c r="T362" s="14">
        <f t="shared" si="20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t="s">
        <v>20</v>
      </c>
      <c r="G363" s="8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9">
        <f t="shared" si="21"/>
        <v>1.7356363636363636</v>
      </c>
      <c r="P363" s="5">
        <f t="shared" si="22"/>
        <v>108.47727272727273</v>
      </c>
      <c r="Q363" t="str" cm="1">
        <f t="array" ref="Q363:R363">_xlfn.TEXTSPLIT(N363,"/")</f>
        <v>theater</v>
      </c>
      <c r="R363" t="str">
        <v>plays</v>
      </c>
      <c r="S363" s="14">
        <f t="shared" si="23"/>
        <v>43015.208333333328</v>
      </c>
      <c r="T363" s="14">
        <f t="shared" si="20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t="s">
        <v>20</v>
      </c>
      <c r="G364" s="8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9">
        <f t="shared" si="21"/>
        <v>3.7175675675675675</v>
      </c>
      <c r="P364" s="5">
        <f t="shared" si="22"/>
        <v>72.015706806282722</v>
      </c>
      <c r="Q364" t="str" cm="1">
        <f t="array" ref="Q364:R364">_xlfn.TEXTSPLIT(N364,"/")</f>
        <v>music</v>
      </c>
      <c r="R364" t="str">
        <v>rock</v>
      </c>
      <c r="S364" s="14">
        <f t="shared" si="23"/>
        <v>40570.25</v>
      </c>
      <c r="T364" s="14">
        <f t="shared" si="20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t="s">
        <v>20</v>
      </c>
      <c r="G365" s="8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9">
        <f t="shared" si="21"/>
        <v>1.601923076923077</v>
      </c>
      <c r="P365" s="5">
        <f t="shared" si="22"/>
        <v>59.928057553956833</v>
      </c>
      <c r="Q365" t="str" cm="1">
        <f t="array" ref="Q365:R365">_xlfn.TEXTSPLIT(N365,"/")</f>
        <v>music</v>
      </c>
      <c r="R365" t="str">
        <v>rock</v>
      </c>
      <c r="S365" s="14">
        <f t="shared" si="23"/>
        <v>40904.25</v>
      </c>
      <c r="T365" s="14">
        <f t="shared" si="20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t="s">
        <v>20</v>
      </c>
      <c r="G366" s="8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9">
        <f t="shared" si="21"/>
        <v>16.163333333333334</v>
      </c>
      <c r="P366" s="5">
        <f t="shared" si="22"/>
        <v>78.209677419354833</v>
      </c>
      <c r="Q366" t="str" cm="1">
        <f t="array" ref="Q366:R366">_xlfn.TEXTSPLIT(N366,"/")</f>
        <v>music</v>
      </c>
      <c r="R366" t="str">
        <v>indie rock</v>
      </c>
      <c r="S366" s="14">
        <f t="shared" si="23"/>
        <v>43164.25</v>
      </c>
      <c r="T366" s="14">
        <f t="shared" si="20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t="s">
        <v>20</v>
      </c>
      <c r="G367" s="8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9">
        <f t="shared" si="21"/>
        <v>7.3343749999999996</v>
      </c>
      <c r="P367" s="5">
        <f t="shared" si="22"/>
        <v>104.77678571428571</v>
      </c>
      <c r="Q367" t="str" cm="1">
        <f t="array" ref="Q367:R367">_xlfn.TEXTSPLIT(N367,"/")</f>
        <v>theater</v>
      </c>
      <c r="R367" t="str">
        <v>plays</v>
      </c>
      <c r="S367" s="14">
        <f t="shared" si="23"/>
        <v>42733.25</v>
      </c>
      <c r="T367" s="14">
        <f t="shared" si="20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t="s">
        <v>20</v>
      </c>
      <c r="G368" s="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9">
        <f t="shared" si="21"/>
        <v>5.9211111111111112</v>
      </c>
      <c r="P368" s="5">
        <f t="shared" si="22"/>
        <v>105.52475247524752</v>
      </c>
      <c r="Q368" t="str" cm="1">
        <f t="array" ref="Q368:R368">_xlfn.TEXTSPLIT(N368,"/")</f>
        <v>theater</v>
      </c>
      <c r="R368" t="str">
        <v>plays</v>
      </c>
      <c r="S368" s="14">
        <f t="shared" si="23"/>
        <v>40546.25</v>
      </c>
      <c r="T368" s="14">
        <f t="shared" si="20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t="s">
        <v>14</v>
      </c>
      <c r="G369" s="8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9">
        <f t="shared" si="21"/>
        <v>0.18888888888888888</v>
      </c>
      <c r="P369" s="5">
        <f t="shared" si="22"/>
        <v>24.933333333333334</v>
      </c>
      <c r="Q369" t="str" cm="1">
        <f t="array" ref="Q369:R369">_xlfn.TEXTSPLIT(N369,"/")</f>
        <v>theater</v>
      </c>
      <c r="R369" t="str">
        <v>plays</v>
      </c>
      <c r="S369" s="14">
        <f t="shared" si="23"/>
        <v>41930.208333333336</v>
      </c>
      <c r="T369" s="14">
        <f t="shared" ref="T369:T432" si="24">(((K369/60)/60)/24)+DATE(1970,1,1)</f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t="s">
        <v>20</v>
      </c>
      <c r="G370" s="8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9">
        <f t="shared" si="21"/>
        <v>2.7680769230769231</v>
      </c>
      <c r="P370" s="5">
        <f t="shared" si="22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4">
        <f t="shared" si="23"/>
        <v>40464.208333333336</v>
      </c>
      <c r="T370" s="14">
        <f t="shared" si="24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t="s">
        <v>20</v>
      </c>
      <c r="G371" s="8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9">
        <f t="shared" si="21"/>
        <v>2.730185185185185</v>
      </c>
      <c r="P371" s="5">
        <f t="shared" si="22"/>
        <v>95.733766233766232</v>
      </c>
      <c r="Q371" t="str" cm="1">
        <f t="array" ref="Q371:R371">_xlfn.TEXTSPLIT(N371,"/")</f>
        <v>film &amp; video</v>
      </c>
      <c r="R371" t="str">
        <v>television</v>
      </c>
      <c r="S371" s="14">
        <f t="shared" si="23"/>
        <v>41308.25</v>
      </c>
      <c r="T371" s="14">
        <f t="shared" si="24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t="s">
        <v>20</v>
      </c>
      <c r="G372" s="8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9">
        <f t="shared" si="21"/>
        <v>1.593633125556545</v>
      </c>
      <c r="P372" s="5">
        <f t="shared" si="22"/>
        <v>29.997485752598056</v>
      </c>
      <c r="Q372" t="str" cm="1">
        <f t="array" ref="Q372:R372">_xlfn.TEXTSPLIT(N372,"/")</f>
        <v>theater</v>
      </c>
      <c r="R372" t="str">
        <v>plays</v>
      </c>
      <c r="S372" s="14">
        <f t="shared" si="23"/>
        <v>43570.208333333328</v>
      </c>
      <c r="T372" s="14">
        <f t="shared" si="24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t="s">
        <v>14</v>
      </c>
      <c r="G373" s="8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9">
        <f t="shared" si="21"/>
        <v>0.67869978858350954</v>
      </c>
      <c r="P373" s="5">
        <f t="shared" si="22"/>
        <v>59.011948529411768</v>
      </c>
      <c r="Q373" t="str" cm="1">
        <f t="array" ref="Q373:R373">_xlfn.TEXTSPLIT(N373,"/")</f>
        <v>theater</v>
      </c>
      <c r="R373" t="str">
        <v>plays</v>
      </c>
      <c r="S373" s="14">
        <f t="shared" si="23"/>
        <v>42043.25</v>
      </c>
      <c r="T373" s="14">
        <f t="shared" si="24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t="s">
        <v>20</v>
      </c>
      <c r="G374" s="8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9">
        <f t="shared" si="21"/>
        <v>15.915555555555555</v>
      </c>
      <c r="P374" s="5">
        <f t="shared" si="22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4">
        <f t="shared" si="23"/>
        <v>42012.25</v>
      </c>
      <c r="T374" s="14">
        <f t="shared" si="24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t="s">
        <v>20</v>
      </c>
      <c r="G375" s="8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9">
        <f t="shared" si="21"/>
        <v>7.3018222222222224</v>
      </c>
      <c r="P375" s="5">
        <f t="shared" si="22"/>
        <v>78.010921177587846</v>
      </c>
      <c r="Q375" t="str" cm="1">
        <f t="array" ref="Q375:R375">_xlfn.TEXTSPLIT(N375,"/")</f>
        <v>theater</v>
      </c>
      <c r="R375" t="str">
        <v>plays</v>
      </c>
      <c r="S375" s="14">
        <f t="shared" si="23"/>
        <v>42964.208333333328</v>
      </c>
      <c r="T375" s="14">
        <f t="shared" si="24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t="s">
        <v>14</v>
      </c>
      <c r="G376" s="8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9">
        <f t="shared" si="21"/>
        <v>0.13185782556750297</v>
      </c>
      <c r="P376" s="5">
        <f t="shared" si="22"/>
        <v>50.05215419501134</v>
      </c>
      <c r="Q376" t="str" cm="1">
        <f t="array" ref="Q376:R376">_xlfn.TEXTSPLIT(N376,"/")</f>
        <v>film &amp; video</v>
      </c>
      <c r="R376" t="str">
        <v>documentary</v>
      </c>
      <c r="S376" s="14">
        <f t="shared" si="23"/>
        <v>43476.25</v>
      </c>
      <c r="T376" s="14">
        <f t="shared" si="24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t="s">
        <v>14</v>
      </c>
      <c r="G377" s="8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9">
        <f t="shared" si="21"/>
        <v>0.54777777777777781</v>
      </c>
      <c r="P377" s="5">
        <f t="shared" si="22"/>
        <v>59.16</v>
      </c>
      <c r="Q377" t="str" cm="1">
        <f t="array" ref="Q377:R377">_xlfn.TEXTSPLIT(N377,"/")</f>
        <v>music</v>
      </c>
      <c r="R377" t="str">
        <v>indie rock</v>
      </c>
      <c r="S377" s="14">
        <f t="shared" si="23"/>
        <v>42293.208333333328</v>
      </c>
      <c r="T377" s="14">
        <f t="shared" si="24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t="s">
        <v>20</v>
      </c>
      <c r="G378" s="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9">
        <f t="shared" si="21"/>
        <v>3.6102941176470589</v>
      </c>
      <c r="P378" s="5">
        <f t="shared" si="22"/>
        <v>93.702290076335885</v>
      </c>
      <c r="Q378" t="str" cm="1">
        <f t="array" ref="Q378:R378">_xlfn.TEXTSPLIT(N378,"/")</f>
        <v>music</v>
      </c>
      <c r="R378" t="str">
        <v>rock</v>
      </c>
      <c r="S378" s="14">
        <f t="shared" si="23"/>
        <v>41826.208333333336</v>
      </c>
      <c r="T378" s="14">
        <f t="shared" si="24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t="s">
        <v>14</v>
      </c>
      <c r="G379" s="8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9">
        <f t="shared" si="21"/>
        <v>0.10257545271629778</v>
      </c>
      <c r="P379" s="5">
        <f t="shared" si="22"/>
        <v>40.14173228346457</v>
      </c>
      <c r="Q379" t="str" cm="1">
        <f t="array" ref="Q379:R379">_xlfn.TEXTSPLIT(N379,"/")</f>
        <v>theater</v>
      </c>
      <c r="R379" t="str">
        <v>plays</v>
      </c>
      <c r="S379" s="14">
        <f t="shared" si="23"/>
        <v>43760.208333333328</v>
      </c>
      <c r="T379" s="14">
        <f t="shared" si="24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t="s">
        <v>14</v>
      </c>
      <c r="G380" s="8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9">
        <f t="shared" si="21"/>
        <v>0.13962962962962963</v>
      </c>
      <c r="P380" s="5">
        <f t="shared" si="22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4">
        <f t="shared" si="23"/>
        <v>43241.208333333328</v>
      </c>
      <c r="T380" s="14">
        <f t="shared" si="24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t="s">
        <v>14</v>
      </c>
      <c r="G381" s="8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9">
        <f t="shared" si="21"/>
        <v>0.40444444444444444</v>
      </c>
      <c r="P381" s="5">
        <f t="shared" si="22"/>
        <v>66.181818181818187</v>
      </c>
      <c r="Q381" t="str" cm="1">
        <f t="array" ref="Q381:R381">_xlfn.TEXTSPLIT(N381,"/")</f>
        <v>theater</v>
      </c>
      <c r="R381" t="str">
        <v>plays</v>
      </c>
      <c r="S381" s="14">
        <f t="shared" si="23"/>
        <v>40843.208333333336</v>
      </c>
      <c r="T381" s="14">
        <f t="shared" si="24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t="s">
        <v>20</v>
      </c>
      <c r="G382" s="8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9">
        <f t="shared" si="21"/>
        <v>1.6032</v>
      </c>
      <c r="P382" s="5">
        <f t="shared" si="22"/>
        <v>47.714285714285715</v>
      </c>
      <c r="Q382" t="str" cm="1">
        <f t="array" ref="Q382:R382">_xlfn.TEXTSPLIT(N382,"/")</f>
        <v>theater</v>
      </c>
      <c r="R382" t="str">
        <v>plays</v>
      </c>
      <c r="S382" s="14">
        <f t="shared" si="23"/>
        <v>41448.208333333336</v>
      </c>
      <c r="T382" s="14">
        <f t="shared" si="24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t="s">
        <v>20</v>
      </c>
      <c r="G383" s="8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9">
        <f t="shared" si="21"/>
        <v>1.8394339622641509</v>
      </c>
      <c r="P383" s="5">
        <f t="shared" si="22"/>
        <v>62.896774193548389</v>
      </c>
      <c r="Q383" t="str" cm="1">
        <f t="array" ref="Q383:R383">_xlfn.TEXTSPLIT(N383,"/")</f>
        <v>theater</v>
      </c>
      <c r="R383" t="str">
        <v>plays</v>
      </c>
      <c r="S383" s="14">
        <f t="shared" si="23"/>
        <v>42163.208333333328</v>
      </c>
      <c r="T383" s="14">
        <f t="shared" si="24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t="s">
        <v>14</v>
      </c>
      <c r="G384" s="8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9">
        <f t="shared" si="21"/>
        <v>0.63769230769230767</v>
      </c>
      <c r="P384" s="5">
        <f t="shared" si="22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4">
        <f t="shared" si="23"/>
        <v>43024.208333333328</v>
      </c>
      <c r="T384" s="14">
        <f t="shared" si="24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t="s">
        <v>20</v>
      </c>
      <c r="G385" s="8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9">
        <f t="shared" si="21"/>
        <v>2.2538095238095237</v>
      </c>
      <c r="P385" s="5">
        <f t="shared" si="22"/>
        <v>75.126984126984127</v>
      </c>
      <c r="Q385" t="str" cm="1">
        <f t="array" ref="Q385:R385">_xlfn.TEXTSPLIT(N385,"/")</f>
        <v>food</v>
      </c>
      <c r="R385" t="str">
        <v>food trucks</v>
      </c>
      <c r="S385" s="14">
        <f t="shared" si="23"/>
        <v>43509.25</v>
      </c>
      <c r="T385" s="14">
        <f t="shared" si="24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t="s">
        <v>20</v>
      </c>
      <c r="G386" s="8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9">
        <f t="shared" si="21"/>
        <v>1.7200961538461539</v>
      </c>
      <c r="P386" s="5">
        <f t="shared" si="22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4">
        <f t="shared" si="23"/>
        <v>42776.25</v>
      </c>
      <c r="T386" s="14">
        <f t="shared" si="24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t="s">
        <v>20</v>
      </c>
      <c r="G387" s="8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9">
        <f t="shared" ref="O387:O450" si="25">(E387/D387)</f>
        <v>1.4616709511568124</v>
      </c>
      <c r="P387" s="5">
        <f t="shared" ref="P387:P450" si="26">(E387/G387)</f>
        <v>50.007915567282325</v>
      </c>
      <c r="Q387" t="str" cm="1">
        <f t="array" ref="Q387:R387">_xlfn.TEXTSPLIT(N387,"/")</f>
        <v>publishing</v>
      </c>
      <c r="R387" t="str">
        <v>nonfiction</v>
      </c>
      <c r="S387" s="14">
        <f t="shared" ref="S387:S450" si="27">(((J387/60)/60)/24)+DATE(1970,1,1)</f>
        <v>43553.208333333328</v>
      </c>
      <c r="T387" s="14">
        <f t="shared" si="24"/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t="s">
        <v>14</v>
      </c>
      <c r="G388" s="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9">
        <f t="shared" si="25"/>
        <v>0.76423616236162362</v>
      </c>
      <c r="P388" s="5">
        <f t="shared" si="26"/>
        <v>96.960674157303373</v>
      </c>
      <c r="Q388" t="str" cm="1">
        <f t="array" ref="Q388:R388">_xlfn.TEXTSPLIT(N388,"/")</f>
        <v>theater</v>
      </c>
      <c r="R388" t="str">
        <v>plays</v>
      </c>
      <c r="S388" s="14">
        <f t="shared" si="27"/>
        <v>40355.208333333336</v>
      </c>
      <c r="T388" s="14">
        <f t="shared" si="24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t="s">
        <v>14</v>
      </c>
      <c r="G389" s="8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9">
        <f t="shared" si="25"/>
        <v>0.39261467889908258</v>
      </c>
      <c r="P389" s="5">
        <f t="shared" si="26"/>
        <v>100.93160377358491</v>
      </c>
      <c r="Q389" t="str" cm="1">
        <f t="array" ref="Q389:R389">_xlfn.TEXTSPLIT(N389,"/")</f>
        <v>technology</v>
      </c>
      <c r="R389" t="str">
        <v>wearables</v>
      </c>
      <c r="S389" s="14">
        <f t="shared" si="27"/>
        <v>41072.208333333336</v>
      </c>
      <c r="T389" s="14">
        <f t="shared" si="24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t="s">
        <v>74</v>
      </c>
      <c r="G390" s="8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9">
        <f t="shared" si="25"/>
        <v>0.11270034843205574</v>
      </c>
      <c r="P390" s="5">
        <f t="shared" si="26"/>
        <v>89.227586206896547</v>
      </c>
      <c r="Q390" t="str" cm="1">
        <f t="array" ref="Q390:R390">_xlfn.TEXTSPLIT(N390,"/")</f>
        <v>music</v>
      </c>
      <c r="R390" t="str">
        <v>indie rock</v>
      </c>
      <c r="S390" s="14">
        <f t="shared" si="27"/>
        <v>40912.25</v>
      </c>
      <c r="T390" s="14">
        <f t="shared" si="24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t="s">
        <v>20</v>
      </c>
      <c r="G391" s="8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9">
        <f t="shared" si="25"/>
        <v>1.2211084337349398</v>
      </c>
      <c r="P391" s="5">
        <f t="shared" si="26"/>
        <v>87.979166666666671</v>
      </c>
      <c r="Q391" t="str" cm="1">
        <f t="array" ref="Q391:R391">_xlfn.TEXTSPLIT(N391,"/")</f>
        <v>theater</v>
      </c>
      <c r="R391" t="str">
        <v>plays</v>
      </c>
      <c r="S391" s="14">
        <f t="shared" si="27"/>
        <v>40479.208333333336</v>
      </c>
      <c r="T391" s="14">
        <f t="shared" si="24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t="s">
        <v>20</v>
      </c>
      <c r="G392" s="8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9">
        <f t="shared" si="25"/>
        <v>1.8654166666666667</v>
      </c>
      <c r="P392" s="5">
        <f t="shared" si="26"/>
        <v>89.54</v>
      </c>
      <c r="Q392" t="str" cm="1">
        <f t="array" ref="Q392:R392">_xlfn.TEXTSPLIT(N392,"/")</f>
        <v>photography</v>
      </c>
      <c r="R392" t="str">
        <v>photography books</v>
      </c>
      <c r="S392" s="14">
        <f t="shared" si="27"/>
        <v>41530.208333333336</v>
      </c>
      <c r="T392" s="14">
        <f t="shared" si="24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t="s">
        <v>14</v>
      </c>
      <c r="G393" s="8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9">
        <f t="shared" si="25"/>
        <v>7.27317880794702E-2</v>
      </c>
      <c r="P393" s="5">
        <f t="shared" si="26"/>
        <v>29.09271523178808</v>
      </c>
      <c r="Q393" t="str" cm="1">
        <f t="array" ref="Q393:R393">_xlfn.TEXTSPLIT(N393,"/")</f>
        <v>publishing</v>
      </c>
      <c r="R393" t="str">
        <v>nonfiction</v>
      </c>
      <c r="S393" s="14">
        <f t="shared" si="27"/>
        <v>41653.25</v>
      </c>
      <c r="T393" s="14">
        <f t="shared" si="24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t="s">
        <v>14</v>
      </c>
      <c r="G394" s="8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9">
        <f t="shared" si="25"/>
        <v>0.65642371234207963</v>
      </c>
      <c r="P394" s="5">
        <f t="shared" si="26"/>
        <v>42.006218905472636</v>
      </c>
      <c r="Q394" t="str" cm="1">
        <f t="array" ref="Q394:R394">_xlfn.TEXTSPLIT(N394,"/")</f>
        <v>technology</v>
      </c>
      <c r="R394" t="str">
        <v>wearables</v>
      </c>
      <c r="S394" s="14">
        <f t="shared" si="27"/>
        <v>40549.25</v>
      </c>
      <c r="T394" s="14">
        <f t="shared" si="24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t="s">
        <v>20</v>
      </c>
      <c r="G395" s="8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9">
        <f t="shared" si="25"/>
        <v>2.2896178343949045</v>
      </c>
      <c r="P395" s="5">
        <f t="shared" si="26"/>
        <v>47.004903563255965</v>
      </c>
      <c r="Q395" t="str" cm="1">
        <f t="array" ref="Q395:R395">_xlfn.TEXTSPLIT(N395,"/")</f>
        <v>music</v>
      </c>
      <c r="R395" t="str">
        <v>jazz</v>
      </c>
      <c r="S395" s="14">
        <f t="shared" si="27"/>
        <v>42933.208333333328</v>
      </c>
      <c r="T395" s="14">
        <f t="shared" si="24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t="s">
        <v>20</v>
      </c>
      <c r="G396" s="8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9">
        <f t="shared" si="25"/>
        <v>4.6937499999999996</v>
      </c>
      <c r="P396" s="5">
        <f t="shared" si="26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4">
        <f t="shared" si="27"/>
        <v>41484.208333333336</v>
      </c>
      <c r="T396" s="14">
        <f t="shared" si="24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t="s">
        <v>20</v>
      </c>
      <c r="G397" s="8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9">
        <f t="shared" si="25"/>
        <v>1.3011267605633803</v>
      </c>
      <c r="P397" s="5">
        <f t="shared" si="26"/>
        <v>41.990909090909092</v>
      </c>
      <c r="Q397" t="str" cm="1">
        <f t="array" ref="Q397:R397">_xlfn.TEXTSPLIT(N397,"/")</f>
        <v>theater</v>
      </c>
      <c r="R397" t="str">
        <v>plays</v>
      </c>
      <c r="S397" s="14">
        <f t="shared" si="27"/>
        <v>40885.25</v>
      </c>
      <c r="T397" s="14">
        <f t="shared" si="24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t="s">
        <v>20</v>
      </c>
      <c r="G398" s="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9">
        <f t="shared" si="25"/>
        <v>1.6705422993492407</v>
      </c>
      <c r="P398" s="5">
        <f t="shared" si="26"/>
        <v>48.012468827930178</v>
      </c>
      <c r="Q398" t="str" cm="1">
        <f t="array" ref="Q398:R398">_xlfn.TEXTSPLIT(N398,"/")</f>
        <v>film &amp; video</v>
      </c>
      <c r="R398" t="str">
        <v>drama</v>
      </c>
      <c r="S398" s="14">
        <f t="shared" si="27"/>
        <v>43378.208333333328</v>
      </c>
      <c r="T398" s="14">
        <f t="shared" si="24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t="s">
        <v>20</v>
      </c>
      <c r="G399" s="8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9">
        <f t="shared" si="25"/>
        <v>1.738641975308642</v>
      </c>
      <c r="P399" s="5">
        <f t="shared" si="26"/>
        <v>31.019823788546255</v>
      </c>
      <c r="Q399" t="str" cm="1">
        <f t="array" ref="Q399:R399">_xlfn.TEXTSPLIT(N399,"/")</f>
        <v>music</v>
      </c>
      <c r="R399" t="str">
        <v>rock</v>
      </c>
      <c r="S399" s="14">
        <f t="shared" si="27"/>
        <v>41417.208333333336</v>
      </c>
      <c r="T399" s="14">
        <f t="shared" si="24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t="s">
        <v>20</v>
      </c>
      <c r="G400" s="8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9">
        <f t="shared" si="25"/>
        <v>7.1776470588235295</v>
      </c>
      <c r="P400" s="5">
        <f t="shared" si="26"/>
        <v>99.203252032520325</v>
      </c>
      <c r="Q400" t="str" cm="1">
        <f t="array" ref="Q400:R400">_xlfn.TEXTSPLIT(N400,"/")</f>
        <v>film &amp; video</v>
      </c>
      <c r="R400" t="str">
        <v>animation</v>
      </c>
      <c r="S400" s="14">
        <f t="shared" si="27"/>
        <v>43228.208333333328</v>
      </c>
      <c r="T400" s="14">
        <f t="shared" si="24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t="s">
        <v>14</v>
      </c>
      <c r="G401" s="8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9">
        <f t="shared" si="25"/>
        <v>0.63850976361767731</v>
      </c>
      <c r="P401" s="5">
        <f t="shared" si="26"/>
        <v>66.022316684378325</v>
      </c>
      <c r="Q401" t="str" cm="1">
        <f t="array" ref="Q401:R401">_xlfn.TEXTSPLIT(N401,"/")</f>
        <v>music</v>
      </c>
      <c r="R401" t="str">
        <v>indie rock</v>
      </c>
      <c r="S401" s="14">
        <f t="shared" si="27"/>
        <v>40576.25</v>
      </c>
      <c r="T401" s="14">
        <f t="shared" si="24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t="s">
        <v>14</v>
      </c>
      <c r="G402" s="8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9">
        <f t="shared" si="25"/>
        <v>0.02</v>
      </c>
      <c r="P402" s="5">
        <f t="shared" si="26"/>
        <v>2</v>
      </c>
      <c r="Q402" t="str" cm="1">
        <f t="array" ref="Q402:R402">_xlfn.TEXTSPLIT(N402,"/")</f>
        <v>photography</v>
      </c>
      <c r="R402" t="str">
        <v>photography books</v>
      </c>
      <c r="S402" s="14">
        <f t="shared" si="27"/>
        <v>41502.208333333336</v>
      </c>
      <c r="T402" s="14">
        <f t="shared" si="24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t="s">
        <v>20</v>
      </c>
      <c r="G403" s="8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9">
        <f t="shared" si="25"/>
        <v>15.302222222222222</v>
      </c>
      <c r="P403" s="5">
        <f t="shared" si="26"/>
        <v>46.060200668896321</v>
      </c>
      <c r="Q403" t="str" cm="1">
        <f t="array" ref="Q403:R403">_xlfn.TEXTSPLIT(N403,"/")</f>
        <v>theater</v>
      </c>
      <c r="R403" t="str">
        <v>plays</v>
      </c>
      <c r="S403" s="14">
        <f t="shared" si="27"/>
        <v>43765.208333333328</v>
      </c>
      <c r="T403" s="14">
        <f t="shared" si="24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t="s">
        <v>14</v>
      </c>
      <c r="G404" s="8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9">
        <f t="shared" si="25"/>
        <v>0.40356164383561643</v>
      </c>
      <c r="P404" s="5">
        <f t="shared" si="26"/>
        <v>73.650000000000006</v>
      </c>
      <c r="Q404" t="str" cm="1">
        <f t="array" ref="Q404:R404">_xlfn.TEXTSPLIT(N404,"/")</f>
        <v>film &amp; video</v>
      </c>
      <c r="R404" t="str">
        <v>shorts</v>
      </c>
      <c r="S404" s="14">
        <f t="shared" si="27"/>
        <v>40914.25</v>
      </c>
      <c r="T404" s="14">
        <f t="shared" si="24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t="s">
        <v>14</v>
      </c>
      <c r="G405" s="8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9">
        <f t="shared" si="25"/>
        <v>0.86220633299284988</v>
      </c>
      <c r="P405" s="5">
        <f t="shared" si="26"/>
        <v>55.99336650082919</v>
      </c>
      <c r="Q405" t="str" cm="1">
        <f t="array" ref="Q405:R405">_xlfn.TEXTSPLIT(N405,"/")</f>
        <v>theater</v>
      </c>
      <c r="R405" t="str">
        <v>plays</v>
      </c>
      <c r="S405" s="14">
        <f t="shared" si="27"/>
        <v>40310.208333333336</v>
      </c>
      <c r="T405" s="14">
        <f t="shared" si="24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t="s">
        <v>20</v>
      </c>
      <c r="G406" s="8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9">
        <f t="shared" si="25"/>
        <v>3.1558486707566464</v>
      </c>
      <c r="P406" s="5">
        <f t="shared" si="26"/>
        <v>68.985695127402778</v>
      </c>
      <c r="Q406" t="str" cm="1">
        <f t="array" ref="Q406:R406">_xlfn.TEXTSPLIT(N406,"/")</f>
        <v>theater</v>
      </c>
      <c r="R406" t="str">
        <v>plays</v>
      </c>
      <c r="S406" s="14">
        <f t="shared" si="27"/>
        <v>43053.25</v>
      </c>
      <c r="T406" s="14">
        <f t="shared" si="24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t="s">
        <v>14</v>
      </c>
      <c r="G407" s="8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9">
        <f t="shared" si="25"/>
        <v>0.89618243243243245</v>
      </c>
      <c r="P407" s="5">
        <f t="shared" si="26"/>
        <v>60.981609195402299</v>
      </c>
      <c r="Q407" t="str" cm="1">
        <f t="array" ref="Q407:R407">_xlfn.TEXTSPLIT(N407,"/")</f>
        <v>theater</v>
      </c>
      <c r="R407" t="str">
        <v>plays</v>
      </c>
      <c r="S407" s="14">
        <f t="shared" si="27"/>
        <v>43255.208333333328</v>
      </c>
      <c r="T407" s="14">
        <f t="shared" si="24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t="s">
        <v>20</v>
      </c>
      <c r="G408" s="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9">
        <f t="shared" si="25"/>
        <v>1.8214503816793892</v>
      </c>
      <c r="P408" s="5">
        <f t="shared" si="26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4">
        <f t="shared" si="27"/>
        <v>41304.25</v>
      </c>
      <c r="T408" s="14">
        <f t="shared" si="24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t="s">
        <v>20</v>
      </c>
      <c r="G409" s="8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9">
        <f t="shared" si="25"/>
        <v>3.5588235294117645</v>
      </c>
      <c r="P409" s="5">
        <f t="shared" si="26"/>
        <v>25</v>
      </c>
      <c r="Q409" t="str" cm="1">
        <f t="array" ref="Q409:R409">_xlfn.TEXTSPLIT(N409,"/")</f>
        <v>theater</v>
      </c>
      <c r="R409" t="str">
        <v>plays</v>
      </c>
      <c r="S409" s="14">
        <f t="shared" si="27"/>
        <v>43751.208333333328</v>
      </c>
      <c r="T409" s="14">
        <f t="shared" si="24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t="s">
        <v>20</v>
      </c>
      <c r="G410" s="8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9">
        <f t="shared" si="25"/>
        <v>1.3183695652173912</v>
      </c>
      <c r="P410" s="5">
        <f t="shared" si="26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4">
        <f t="shared" si="27"/>
        <v>42541.208333333328</v>
      </c>
      <c r="T410" s="14">
        <f t="shared" si="24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t="s">
        <v>14</v>
      </c>
      <c r="G411" s="8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9">
        <f t="shared" si="25"/>
        <v>0.46315634218289087</v>
      </c>
      <c r="P411" s="5">
        <f t="shared" si="26"/>
        <v>87.960784313725483</v>
      </c>
      <c r="Q411" t="str" cm="1">
        <f t="array" ref="Q411:R411">_xlfn.TEXTSPLIT(N411,"/")</f>
        <v>music</v>
      </c>
      <c r="R411" t="str">
        <v>rock</v>
      </c>
      <c r="S411" s="14">
        <f t="shared" si="27"/>
        <v>42843.208333333328</v>
      </c>
      <c r="T411" s="14">
        <f t="shared" si="24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t="s">
        <v>47</v>
      </c>
      <c r="G412" s="8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9">
        <f t="shared" si="25"/>
        <v>0.36132726089785294</v>
      </c>
      <c r="P412" s="5">
        <f t="shared" si="26"/>
        <v>49.987398739873989</v>
      </c>
      <c r="Q412" t="str" cm="1">
        <f t="array" ref="Q412:R412">_xlfn.TEXTSPLIT(N412,"/")</f>
        <v>games</v>
      </c>
      <c r="R412" t="str">
        <v>mobile games</v>
      </c>
      <c r="S412" s="14">
        <f t="shared" si="27"/>
        <v>42122.208333333328</v>
      </c>
      <c r="T412" s="14">
        <f t="shared" si="24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t="s">
        <v>20</v>
      </c>
      <c r="G413" s="8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9">
        <f t="shared" si="25"/>
        <v>1.0462820512820512</v>
      </c>
      <c r="P413" s="5">
        <f t="shared" si="26"/>
        <v>99.524390243902445</v>
      </c>
      <c r="Q413" t="str" cm="1">
        <f t="array" ref="Q413:R413">_xlfn.TEXTSPLIT(N413,"/")</f>
        <v>theater</v>
      </c>
      <c r="R413" t="str">
        <v>plays</v>
      </c>
      <c r="S413" s="14">
        <f t="shared" si="27"/>
        <v>42884.208333333328</v>
      </c>
      <c r="T413" s="14">
        <f t="shared" si="24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t="s">
        <v>20</v>
      </c>
      <c r="G414" s="8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9">
        <f t="shared" si="25"/>
        <v>6.6885714285714286</v>
      </c>
      <c r="P414" s="5">
        <f t="shared" si="26"/>
        <v>104.82089552238806</v>
      </c>
      <c r="Q414" t="str" cm="1">
        <f t="array" ref="Q414:R414">_xlfn.TEXTSPLIT(N414,"/")</f>
        <v>publishing</v>
      </c>
      <c r="R414" t="str">
        <v>fiction</v>
      </c>
      <c r="S414" s="14">
        <f t="shared" si="27"/>
        <v>41642.25</v>
      </c>
      <c r="T414" s="14">
        <f t="shared" si="24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t="s">
        <v>47</v>
      </c>
      <c r="G415" s="8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9">
        <f t="shared" si="25"/>
        <v>0.62072823218997364</v>
      </c>
      <c r="P415" s="5">
        <f t="shared" si="26"/>
        <v>108.01469237832875</v>
      </c>
      <c r="Q415" t="str" cm="1">
        <f t="array" ref="Q415:R415">_xlfn.TEXTSPLIT(N415,"/")</f>
        <v>film &amp; video</v>
      </c>
      <c r="R415" t="str">
        <v>animation</v>
      </c>
      <c r="S415" s="14">
        <f t="shared" si="27"/>
        <v>43431.25</v>
      </c>
      <c r="T415" s="14">
        <f t="shared" si="24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t="s">
        <v>14</v>
      </c>
      <c r="G416" s="8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9">
        <f t="shared" si="25"/>
        <v>0.84699787460148779</v>
      </c>
      <c r="P416" s="5">
        <f t="shared" si="26"/>
        <v>28.998544660724033</v>
      </c>
      <c r="Q416" t="str" cm="1">
        <f t="array" ref="Q416:R416">_xlfn.TEXTSPLIT(N416,"/")</f>
        <v>food</v>
      </c>
      <c r="R416" t="str">
        <v>food trucks</v>
      </c>
      <c r="S416" s="14">
        <f t="shared" si="27"/>
        <v>40288.208333333336</v>
      </c>
      <c r="T416" s="14">
        <f t="shared" si="24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t="s">
        <v>14</v>
      </c>
      <c r="G417" s="8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9">
        <f t="shared" si="25"/>
        <v>0.11059030837004405</v>
      </c>
      <c r="P417" s="5">
        <f t="shared" si="26"/>
        <v>30.028708133971293</v>
      </c>
      <c r="Q417" t="str" cm="1">
        <f t="array" ref="Q417:R417">_xlfn.TEXTSPLIT(N417,"/")</f>
        <v>theater</v>
      </c>
      <c r="R417" t="str">
        <v>plays</v>
      </c>
      <c r="S417" s="14">
        <f t="shared" si="27"/>
        <v>40921.25</v>
      </c>
      <c r="T417" s="14">
        <f t="shared" si="24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t="s">
        <v>14</v>
      </c>
      <c r="G418" s="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9">
        <f t="shared" si="25"/>
        <v>0.43838781575037145</v>
      </c>
      <c r="P418" s="5">
        <f t="shared" si="26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4">
        <f t="shared" si="27"/>
        <v>40560.25</v>
      </c>
      <c r="T418" s="14">
        <f t="shared" si="24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t="s">
        <v>14</v>
      </c>
      <c r="G419" s="8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9">
        <f t="shared" si="25"/>
        <v>0.55470588235294116</v>
      </c>
      <c r="P419" s="5">
        <f t="shared" si="26"/>
        <v>62.866666666666667</v>
      </c>
      <c r="Q419" t="str" cm="1">
        <f t="array" ref="Q419:R419">_xlfn.TEXTSPLIT(N419,"/")</f>
        <v>theater</v>
      </c>
      <c r="R419" t="str">
        <v>plays</v>
      </c>
      <c r="S419" s="14">
        <f t="shared" si="27"/>
        <v>43407.208333333328</v>
      </c>
      <c r="T419" s="14">
        <f t="shared" si="24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t="s">
        <v>14</v>
      </c>
      <c r="G420" s="8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9">
        <f t="shared" si="25"/>
        <v>0.57399511301160655</v>
      </c>
      <c r="P420" s="5">
        <f t="shared" si="26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4">
        <f t="shared" si="27"/>
        <v>41035.208333333336</v>
      </c>
      <c r="T420" s="14">
        <f t="shared" si="24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t="s">
        <v>20</v>
      </c>
      <c r="G421" s="8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9">
        <f t="shared" si="25"/>
        <v>1.2343497363796134</v>
      </c>
      <c r="P421" s="5">
        <f t="shared" si="26"/>
        <v>26.997693638285604</v>
      </c>
      <c r="Q421" t="str" cm="1">
        <f t="array" ref="Q421:R421">_xlfn.TEXTSPLIT(N421,"/")</f>
        <v>technology</v>
      </c>
      <c r="R421" t="str">
        <v>web</v>
      </c>
      <c r="S421" s="14">
        <f t="shared" si="27"/>
        <v>40899.25</v>
      </c>
      <c r="T421" s="14">
        <f t="shared" si="24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t="s">
        <v>20</v>
      </c>
      <c r="G422" s="8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9">
        <f t="shared" si="25"/>
        <v>1.2846</v>
      </c>
      <c r="P422" s="5">
        <f t="shared" si="26"/>
        <v>68.329787234042556</v>
      </c>
      <c r="Q422" t="str" cm="1">
        <f t="array" ref="Q422:R422">_xlfn.TEXTSPLIT(N422,"/")</f>
        <v>theater</v>
      </c>
      <c r="R422" t="str">
        <v>plays</v>
      </c>
      <c r="S422" s="14">
        <f t="shared" si="27"/>
        <v>42911.208333333328</v>
      </c>
      <c r="T422" s="14">
        <f t="shared" si="24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t="s">
        <v>14</v>
      </c>
      <c r="G423" s="8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9">
        <f t="shared" si="25"/>
        <v>0.63989361702127656</v>
      </c>
      <c r="P423" s="5">
        <f t="shared" si="26"/>
        <v>50.974576271186443</v>
      </c>
      <c r="Q423" t="str" cm="1">
        <f t="array" ref="Q423:R423">_xlfn.TEXTSPLIT(N423,"/")</f>
        <v>technology</v>
      </c>
      <c r="R423" t="str">
        <v>wearables</v>
      </c>
      <c r="S423" s="14">
        <f t="shared" si="27"/>
        <v>42915.208333333328</v>
      </c>
      <c r="T423" s="14">
        <f t="shared" si="24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t="s">
        <v>20</v>
      </c>
      <c r="G424" s="8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9">
        <f t="shared" si="25"/>
        <v>1.2729885057471264</v>
      </c>
      <c r="P424" s="5">
        <f t="shared" si="26"/>
        <v>54.024390243902438</v>
      </c>
      <c r="Q424" t="str" cm="1">
        <f t="array" ref="Q424:R424">_xlfn.TEXTSPLIT(N424,"/")</f>
        <v>theater</v>
      </c>
      <c r="R424" t="str">
        <v>plays</v>
      </c>
      <c r="S424" s="14">
        <f t="shared" si="27"/>
        <v>40285.208333333336</v>
      </c>
      <c r="T424" s="14">
        <f t="shared" si="24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t="s">
        <v>14</v>
      </c>
      <c r="G425" s="8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9">
        <f t="shared" si="25"/>
        <v>0.10638024357239513</v>
      </c>
      <c r="P425" s="5">
        <f t="shared" si="26"/>
        <v>97.055555555555557</v>
      </c>
      <c r="Q425" t="str" cm="1">
        <f t="array" ref="Q425:R425">_xlfn.TEXTSPLIT(N425,"/")</f>
        <v>food</v>
      </c>
      <c r="R425" t="str">
        <v>food trucks</v>
      </c>
      <c r="S425" s="14">
        <f t="shared" si="27"/>
        <v>40808.208333333336</v>
      </c>
      <c r="T425" s="14">
        <f t="shared" si="24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t="s">
        <v>14</v>
      </c>
      <c r="G426" s="8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9">
        <f t="shared" si="25"/>
        <v>0.40470588235294119</v>
      </c>
      <c r="P426" s="5">
        <f t="shared" si="26"/>
        <v>24.867469879518072</v>
      </c>
      <c r="Q426" t="str" cm="1">
        <f t="array" ref="Q426:R426">_xlfn.TEXTSPLIT(N426,"/")</f>
        <v>music</v>
      </c>
      <c r="R426" t="str">
        <v>indie rock</v>
      </c>
      <c r="S426" s="14">
        <f t="shared" si="27"/>
        <v>43208.208333333328</v>
      </c>
      <c r="T426" s="14">
        <f t="shared" si="24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t="s">
        <v>20</v>
      </c>
      <c r="G427" s="8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9">
        <f t="shared" si="25"/>
        <v>2.8766666666666665</v>
      </c>
      <c r="P427" s="5">
        <f t="shared" si="26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4">
        <f t="shared" si="27"/>
        <v>42213.208333333328</v>
      </c>
      <c r="T427" s="14">
        <f t="shared" si="24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t="s">
        <v>20</v>
      </c>
      <c r="G428" s="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9">
        <f t="shared" si="25"/>
        <v>5.7294444444444448</v>
      </c>
      <c r="P428" s="5">
        <f t="shared" si="26"/>
        <v>47.091324200913242</v>
      </c>
      <c r="Q428" t="str" cm="1">
        <f t="array" ref="Q428:R428">_xlfn.TEXTSPLIT(N428,"/")</f>
        <v>theater</v>
      </c>
      <c r="R428" t="str">
        <v>plays</v>
      </c>
      <c r="S428" s="14">
        <f t="shared" si="27"/>
        <v>41332.25</v>
      </c>
      <c r="T428" s="14">
        <f t="shared" si="24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t="s">
        <v>20</v>
      </c>
      <c r="G429" s="8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9">
        <f t="shared" si="25"/>
        <v>1.1290429799426933</v>
      </c>
      <c r="P429" s="5">
        <f t="shared" si="26"/>
        <v>77.996041171813147</v>
      </c>
      <c r="Q429" t="str" cm="1">
        <f t="array" ref="Q429:R429">_xlfn.TEXTSPLIT(N429,"/")</f>
        <v>theater</v>
      </c>
      <c r="R429" t="str">
        <v>plays</v>
      </c>
      <c r="S429" s="14">
        <f t="shared" si="27"/>
        <v>41895.208333333336</v>
      </c>
      <c r="T429" s="14">
        <f t="shared" si="24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t="s">
        <v>14</v>
      </c>
      <c r="G430" s="8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9">
        <f t="shared" si="25"/>
        <v>0.46387573964497042</v>
      </c>
      <c r="P430" s="5">
        <f t="shared" si="26"/>
        <v>62.967871485943775</v>
      </c>
      <c r="Q430" t="str" cm="1">
        <f t="array" ref="Q430:R430">_xlfn.TEXTSPLIT(N430,"/")</f>
        <v>film &amp; video</v>
      </c>
      <c r="R430" t="str">
        <v>animation</v>
      </c>
      <c r="S430" s="14">
        <f t="shared" si="27"/>
        <v>40585.25</v>
      </c>
      <c r="T430" s="14">
        <f t="shared" si="24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t="s">
        <v>74</v>
      </c>
      <c r="G431" s="8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9">
        <f t="shared" si="25"/>
        <v>0.90675916230366493</v>
      </c>
      <c r="P431" s="5">
        <f t="shared" si="26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4">
        <f t="shared" si="27"/>
        <v>41680.25</v>
      </c>
      <c r="T431" s="14">
        <f t="shared" si="24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t="s">
        <v>14</v>
      </c>
      <c r="G432" s="8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9">
        <f t="shared" si="25"/>
        <v>0.67740740740740746</v>
      </c>
      <c r="P432" s="5">
        <f t="shared" si="26"/>
        <v>65.321428571428569</v>
      </c>
      <c r="Q432" t="str" cm="1">
        <f t="array" ref="Q432:R432">_xlfn.TEXTSPLIT(N432,"/")</f>
        <v>theater</v>
      </c>
      <c r="R432" t="str">
        <v>plays</v>
      </c>
      <c r="S432" s="14">
        <f t="shared" si="27"/>
        <v>43737.208333333328</v>
      </c>
      <c r="T432" s="14">
        <f t="shared" si="24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t="s">
        <v>20</v>
      </c>
      <c r="G433" s="8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9">
        <f t="shared" si="25"/>
        <v>1.9249019607843136</v>
      </c>
      <c r="P433" s="5">
        <f t="shared" si="26"/>
        <v>104.43617021276596</v>
      </c>
      <c r="Q433" t="str" cm="1">
        <f t="array" ref="Q433:R433">_xlfn.TEXTSPLIT(N433,"/")</f>
        <v>theater</v>
      </c>
      <c r="R433" t="str">
        <v>plays</v>
      </c>
      <c r="S433" s="14">
        <f t="shared" si="27"/>
        <v>43273.208333333328</v>
      </c>
      <c r="T433" s="14">
        <f t="shared" ref="T433:T496" si="28">(((K433/60)/60)/24)+DATE(1970,1,1)</f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t="s">
        <v>14</v>
      </c>
      <c r="G434" s="8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9">
        <f t="shared" si="25"/>
        <v>0.82714285714285718</v>
      </c>
      <c r="P434" s="5">
        <f t="shared" si="26"/>
        <v>69.989010989010993</v>
      </c>
      <c r="Q434" t="str" cm="1">
        <f t="array" ref="Q434:R434">_xlfn.TEXTSPLIT(N434,"/")</f>
        <v>theater</v>
      </c>
      <c r="R434" t="str">
        <v>plays</v>
      </c>
      <c r="S434" s="14">
        <f t="shared" si="27"/>
        <v>41761.208333333336</v>
      </c>
      <c r="T434" s="14">
        <f t="shared" si="28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t="s">
        <v>14</v>
      </c>
      <c r="G435" s="8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9">
        <f t="shared" si="25"/>
        <v>0.54163920922570019</v>
      </c>
      <c r="P435" s="5">
        <f t="shared" si="26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4">
        <f t="shared" si="27"/>
        <v>41603.25</v>
      </c>
      <c r="T435" s="14">
        <f t="shared" si="28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t="s">
        <v>74</v>
      </c>
      <c r="G436" s="8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9">
        <f t="shared" si="25"/>
        <v>0.16722222222222222</v>
      </c>
      <c r="P436" s="5">
        <f t="shared" si="26"/>
        <v>90.3</v>
      </c>
      <c r="Q436" t="str" cm="1">
        <f t="array" ref="Q436:R436">_xlfn.TEXTSPLIT(N436,"/")</f>
        <v>theater</v>
      </c>
      <c r="R436" t="str">
        <v>plays</v>
      </c>
      <c r="S436" s="14">
        <f t="shared" si="27"/>
        <v>42705.25</v>
      </c>
      <c r="T436" s="14">
        <f t="shared" si="28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t="s">
        <v>20</v>
      </c>
      <c r="G437" s="8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9">
        <f t="shared" si="25"/>
        <v>1.168766404199475</v>
      </c>
      <c r="P437" s="5">
        <f t="shared" si="26"/>
        <v>103.98131932282546</v>
      </c>
      <c r="Q437" t="str" cm="1">
        <f t="array" ref="Q437:R437">_xlfn.TEXTSPLIT(N437,"/")</f>
        <v>theater</v>
      </c>
      <c r="R437" t="str">
        <v>plays</v>
      </c>
      <c r="S437" s="14">
        <f t="shared" si="27"/>
        <v>41988.25</v>
      </c>
      <c r="T437" s="14">
        <f t="shared" si="28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t="s">
        <v>20</v>
      </c>
      <c r="G438" s="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9">
        <f t="shared" si="25"/>
        <v>10.521538461538462</v>
      </c>
      <c r="P438" s="5">
        <f t="shared" si="26"/>
        <v>54.931726907630519</v>
      </c>
      <c r="Q438" t="str" cm="1">
        <f t="array" ref="Q438:R438">_xlfn.TEXTSPLIT(N438,"/")</f>
        <v>music</v>
      </c>
      <c r="R438" t="str">
        <v>jazz</v>
      </c>
      <c r="S438" s="14">
        <f t="shared" si="27"/>
        <v>43575.208333333328</v>
      </c>
      <c r="T438" s="14">
        <f t="shared" si="28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t="s">
        <v>20</v>
      </c>
      <c r="G439" s="8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9">
        <f t="shared" si="25"/>
        <v>1.2307407407407407</v>
      </c>
      <c r="P439" s="5">
        <f t="shared" si="26"/>
        <v>51.921875</v>
      </c>
      <c r="Q439" t="str" cm="1">
        <f t="array" ref="Q439:R439">_xlfn.TEXTSPLIT(N439,"/")</f>
        <v>film &amp; video</v>
      </c>
      <c r="R439" t="str">
        <v>animation</v>
      </c>
      <c r="S439" s="14">
        <f t="shared" si="27"/>
        <v>42260.208333333328</v>
      </c>
      <c r="T439" s="14">
        <f t="shared" si="28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t="s">
        <v>20</v>
      </c>
      <c r="G440" s="8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9">
        <f t="shared" si="25"/>
        <v>1.7863855421686747</v>
      </c>
      <c r="P440" s="5">
        <f t="shared" si="26"/>
        <v>60.02834008097166</v>
      </c>
      <c r="Q440" t="str" cm="1">
        <f t="array" ref="Q440:R440">_xlfn.TEXTSPLIT(N440,"/")</f>
        <v>theater</v>
      </c>
      <c r="R440" t="str">
        <v>plays</v>
      </c>
      <c r="S440" s="14">
        <f t="shared" si="27"/>
        <v>41337.25</v>
      </c>
      <c r="T440" s="14">
        <f t="shared" si="28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t="s">
        <v>20</v>
      </c>
      <c r="G441" s="8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9">
        <f t="shared" si="25"/>
        <v>3.5528169014084505</v>
      </c>
      <c r="P441" s="5">
        <f t="shared" si="26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4">
        <f t="shared" si="27"/>
        <v>42680.208333333328</v>
      </c>
      <c r="T441" s="14">
        <f t="shared" si="28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t="s">
        <v>20</v>
      </c>
      <c r="G442" s="8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9">
        <f t="shared" si="25"/>
        <v>1.6190634146341463</v>
      </c>
      <c r="P442" s="5">
        <f t="shared" si="26"/>
        <v>53.003513254551258</v>
      </c>
      <c r="Q442" t="str" cm="1">
        <f t="array" ref="Q442:R442">_xlfn.TEXTSPLIT(N442,"/")</f>
        <v>film &amp; video</v>
      </c>
      <c r="R442" t="str">
        <v>television</v>
      </c>
      <c r="S442" s="14">
        <f t="shared" si="27"/>
        <v>42916.208333333328</v>
      </c>
      <c r="T442" s="14">
        <f t="shared" si="28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t="s">
        <v>14</v>
      </c>
      <c r="G443" s="8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9">
        <f t="shared" si="25"/>
        <v>0.24914285714285714</v>
      </c>
      <c r="P443" s="5">
        <f t="shared" si="26"/>
        <v>54.5</v>
      </c>
      <c r="Q443" t="str" cm="1">
        <f t="array" ref="Q443:R443">_xlfn.TEXTSPLIT(N443,"/")</f>
        <v>technology</v>
      </c>
      <c r="R443" t="str">
        <v>wearables</v>
      </c>
      <c r="S443" s="14">
        <f t="shared" si="27"/>
        <v>41025.208333333336</v>
      </c>
      <c r="T443" s="14">
        <f t="shared" si="28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t="s">
        <v>20</v>
      </c>
      <c r="G444" s="8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9">
        <f t="shared" si="25"/>
        <v>1.9872222222222222</v>
      </c>
      <c r="P444" s="5">
        <f t="shared" si="26"/>
        <v>75.04195804195804</v>
      </c>
      <c r="Q444" t="str" cm="1">
        <f t="array" ref="Q444:R444">_xlfn.TEXTSPLIT(N444,"/")</f>
        <v>theater</v>
      </c>
      <c r="R444" t="str">
        <v>plays</v>
      </c>
      <c r="S444" s="14">
        <f t="shared" si="27"/>
        <v>42980.208333333328</v>
      </c>
      <c r="T444" s="14">
        <f t="shared" si="28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t="s">
        <v>74</v>
      </c>
      <c r="G445" s="8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9">
        <f t="shared" si="25"/>
        <v>0.34752688172043011</v>
      </c>
      <c r="P445" s="5">
        <f t="shared" si="26"/>
        <v>35.911111111111111</v>
      </c>
      <c r="Q445" t="str" cm="1">
        <f t="array" ref="Q445:R445">_xlfn.TEXTSPLIT(N445,"/")</f>
        <v>theater</v>
      </c>
      <c r="R445" t="str">
        <v>plays</v>
      </c>
      <c r="S445" s="14">
        <f t="shared" si="27"/>
        <v>40451.208333333336</v>
      </c>
      <c r="T445" s="14">
        <f t="shared" si="28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t="s">
        <v>20</v>
      </c>
      <c r="G446" s="8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9">
        <f t="shared" si="25"/>
        <v>1.7641935483870967</v>
      </c>
      <c r="P446" s="5">
        <f t="shared" si="26"/>
        <v>36.952702702702702</v>
      </c>
      <c r="Q446" t="str" cm="1">
        <f t="array" ref="Q446:R446">_xlfn.TEXTSPLIT(N446,"/")</f>
        <v>music</v>
      </c>
      <c r="R446" t="str">
        <v>indie rock</v>
      </c>
      <c r="S446" s="14">
        <f t="shared" si="27"/>
        <v>40748.208333333336</v>
      </c>
      <c r="T446" s="14">
        <f t="shared" si="28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t="s">
        <v>20</v>
      </c>
      <c r="G447" s="8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9">
        <f t="shared" si="25"/>
        <v>5.1138095238095236</v>
      </c>
      <c r="P447" s="5">
        <f t="shared" si="26"/>
        <v>63.170588235294119</v>
      </c>
      <c r="Q447" t="str" cm="1">
        <f t="array" ref="Q447:R447">_xlfn.TEXTSPLIT(N447,"/")</f>
        <v>theater</v>
      </c>
      <c r="R447" t="str">
        <v>plays</v>
      </c>
      <c r="S447" s="14">
        <f t="shared" si="27"/>
        <v>40515.25</v>
      </c>
      <c r="T447" s="14">
        <f t="shared" si="28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t="s">
        <v>14</v>
      </c>
      <c r="G448" s="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9">
        <f t="shared" si="25"/>
        <v>0.82044117647058823</v>
      </c>
      <c r="P448" s="5">
        <f t="shared" si="26"/>
        <v>29.99462365591398</v>
      </c>
      <c r="Q448" t="str" cm="1">
        <f t="array" ref="Q448:R448">_xlfn.TEXTSPLIT(N448,"/")</f>
        <v>technology</v>
      </c>
      <c r="R448" t="str">
        <v>wearables</v>
      </c>
      <c r="S448" s="14">
        <f t="shared" si="27"/>
        <v>41261.25</v>
      </c>
      <c r="T448" s="14">
        <f t="shared" si="28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t="s">
        <v>74</v>
      </c>
      <c r="G449" s="8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9">
        <f t="shared" si="25"/>
        <v>0.24326030927835052</v>
      </c>
      <c r="P449" s="5">
        <f t="shared" si="26"/>
        <v>86</v>
      </c>
      <c r="Q449" t="str" cm="1">
        <f t="array" ref="Q449:R449">_xlfn.TEXTSPLIT(N449,"/")</f>
        <v>film &amp; video</v>
      </c>
      <c r="R449" t="str">
        <v>television</v>
      </c>
      <c r="S449" s="14">
        <f t="shared" si="27"/>
        <v>43088.25</v>
      </c>
      <c r="T449" s="14">
        <f t="shared" si="28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t="s">
        <v>14</v>
      </c>
      <c r="G450" s="8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9">
        <f t="shared" si="25"/>
        <v>0.50482758620689661</v>
      </c>
      <c r="P450" s="5">
        <f t="shared" si="26"/>
        <v>75.014876033057845</v>
      </c>
      <c r="Q450" t="str" cm="1">
        <f t="array" ref="Q450:R450">_xlfn.TEXTSPLIT(N450,"/")</f>
        <v>games</v>
      </c>
      <c r="R450" t="str">
        <v>video games</v>
      </c>
      <c r="S450" s="14">
        <f t="shared" si="27"/>
        <v>41378.208333333336</v>
      </c>
      <c r="T450" s="14">
        <f t="shared" si="28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t="s">
        <v>20</v>
      </c>
      <c r="G451" s="8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9">
        <f t="shared" ref="O451:O514" si="29">(E451/D451)</f>
        <v>9.67</v>
      </c>
      <c r="P451" s="5">
        <f t="shared" ref="P451:P514" si="30">(E451/G451)</f>
        <v>101.19767441860465</v>
      </c>
      <c r="Q451" t="str" cm="1">
        <f t="array" ref="Q451:R451">_xlfn.TEXTSPLIT(N451,"/")</f>
        <v>games</v>
      </c>
      <c r="R451" t="str">
        <v>video games</v>
      </c>
      <c r="S451" s="14">
        <f t="shared" ref="S451:S514" si="31">(((J451/60)/60)/24)+DATE(1970,1,1)</f>
        <v>43530.25</v>
      </c>
      <c r="T451" s="14">
        <f t="shared" si="28"/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t="s">
        <v>14</v>
      </c>
      <c r="G452" s="8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9">
        <f t="shared" si="29"/>
        <v>0.04</v>
      </c>
      <c r="P452" s="5">
        <f t="shared" si="30"/>
        <v>4</v>
      </c>
      <c r="Q452" t="str" cm="1">
        <f t="array" ref="Q452:R452">_xlfn.TEXTSPLIT(N452,"/")</f>
        <v>film &amp; video</v>
      </c>
      <c r="R452" t="str">
        <v>animation</v>
      </c>
      <c r="S452" s="14">
        <f t="shared" si="31"/>
        <v>43394.208333333328</v>
      </c>
      <c r="T452" s="14">
        <f t="shared" si="28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t="s">
        <v>20</v>
      </c>
      <c r="G453" s="8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9">
        <f t="shared" si="29"/>
        <v>1.2284501347708894</v>
      </c>
      <c r="P453" s="5">
        <f t="shared" si="30"/>
        <v>29.001272669424118</v>
      </c>
      <c r="Q453" t="str" cm="1">
        <f t="array" ref="Q453:R453">_xlfn.TEXTSPLIT(N453,"/")</f>
        <v>music</v>
      </c>
      <c r="R453" t="str">
        <v>rock</v>
      </c>
      <c r="S453" s="14">
        <f t="shared" si="31"/>
        <v>42935.208333333328</v>
      </c>
      <c r="T453" s="14">
        <f t="shared" si="28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t="s">
        <v>14</v>
      </c>
      <c r="G454" s="8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9">
        <f t="shared" si="29"/>
        <v>0.63437500000000002</v>
      </c>
      <c r="P454" s="5">
        <f t="shared" si="30"/>
        <v>98.225806451612897</v>
      </c>
      <c r="Q454" t="str" cm="1">
        <f t="array" ref="Q454:R454">_xlfn.TEXTSPLIT(N454,"/")</f>
        <v>film &amp; video</v>
      </c>
      <c r="R454" t="str">
        <v>drama</v>
      </c>
      <c r="S454" s="14">
        <f t="shared" si="31"/>
        <v>40365.208333333336</v>
      </c>
      <c r="T454" s="14">
        <f t="shared" si="28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t="s">
        <v>14</v>
      </c>
      <c r="G455" s="8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9">
        <f t="shared" si="29"/>
        <v>0.56331688596491225</v>
      </c>
      <c r="P455" s="5">
        <f t="shared" si="30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4">
        <f t="shared" si="31"/>
        <v>42705.25</v>
      </c>
      <c r="T455" s="14">
        <f t="shared" si="28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t="s">
        <v>14</v>
      </c>
      <c r="G456" s="8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9">
        <f t="shared" si="29"/>
        <v>0.44074999999999998</v>
      </c>
      <c r="P456" s="5">
        <f t="shared" si="30"/>
        <v>45.205128205128204</v>
      </c>
      <c r="Q456" t="str" cm="1">
        <f t="array" ref="Q456:R456">_xlfn.TEXTSPLIT(N456,"/")</f>
        <v>film &amp; video</v>
      </c>
      <c r="R456" t="str">
        <v>drama</v>
      </c>
      <c r="S456" s="14">
        <f t="shared" si="31"/>
        <v>41568.208333333336</v>
      </c>
      <c r="T456" s="14">
        <f t="shared" si="28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t="s">
        <v>20</v>
      </c>
      <c r="G457" s="8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9">
        <f t="shared" si="29"/>
        <v>1.1837253218884121</v>
      </c>
      <c r="P457" s="5">
        <f t="shared" si="30"/>
        <v>37.001341561577675</v>
      </c>
      <c r="Q457" t="str" cm="1">
        <f t="array" ref="Q457:R457">_xlfn.TEXTSPLIT(N457,"/")</f>
        <v>theater</v>
      </c>
      <c r="R457" t="str">
        <v>plays</v>
      </c>
      <c r="S457" s="14">
        <f t="shared" si="31"/>
        <v>40809.208333333336</v>
      </c>
      <c r="T457" s="14">
        <f t="shared" si="28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t="s">
        <v>20</v>
      </c>
      <c r="G458" s="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9">
        <f t="shared" si="29"/>
        <v>1.041243169398907</v>
      </c>
      <c r="P458" s="5">
        <f t="shared" si="30"/>
        <v>94.976947040498445</v>
      </c>
      <c r="Q458" t="str" cm="1">
        <f t="array" ref="Q458:R458">_xlfn.TEXTSPLIT(N458,"/")</f>
        <v>music</v>
      </c>
      <c r="R458" t="str">
        <v>indie rock</v>
      </c>
      <c r="S458" s="14">
        <f t="shared" si="31"/>
        <v>43141.25</v>
      </c>
      <c r="T458" s="14">
        <f t="shared" si="28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t="s">
        <v>14</v>
      </c>
      <c r="G459" s="8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9">
        <f t="shared" si="29"/>
        <v>0.26640000000000003</v>
      </c>
      <c r="P459" s="5">
        <f t="shared" si="30"/>
        <v>28.956521739130434</v>
      </c>
      <c r="Q459" t="str" cm="1">
        <f t="array" ref="Q459:R459">_xlfn.TEXTSPLIT(N459,"/")</f>
        <v>theater</v>
      </c>
      <c r="R459" t="str">
        <v>plays</v>
      </c>
      <c r="S459" s="14">
        <f t="shared" si="31"/>
        <v>42657.208333333328</v>
      </c>
      <c r="T459" s="14">
        <f t="shared" si="28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t="s">
        <v>20</v>
      </c>
      <c r="G460" s="8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9">
        <f t="shared" si="29"/>
        <v>3.5120118343195266</v>
      </c>
      <c r="P460" s="5">
        <f t="shared" si="30"/>
        <v>55.993396226415094</v>
      </c>
      <c r="Q460" t="str" cm="1">
        <f t="array" ref="Q460:R460">_xlfn.TEXTSPLIT(N460,"/")</f>
        <v>theater</v>
      </c>
      <c r="R460" t="str">
        <v>plays</v>
      </c>
      <c r="S460" s="14">
        <f t="shared" si="31"/>
        <v>40265.208333333336</v>
      </c>
      <c r="T460" s="14">
        <f t="shared" si="28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t="s">
        <v>14</v>
      </c>
      <c r="G461" s="8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9">
        <f t="shared" si="29"/>
        <v>0.90063492063492068</v>
      </c>
      <c r="P461" s="5">
        <f t="shared" si="30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4">
        <f t="shared" si="31"/>
        <v>42001.25</v>
      </c>
      <c r="T461" s="14">
        <f t="shared" si="28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t="s">
        <v>20</v>
      </c>
      <c r="G462" s="8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9">
        <f t="shared" si="29"/>
        <v>1.7162500000000001</v>
      </c>
      <c r="P462" s="5">
        <f t="shared" si="30"/>
        <v>82.38</v>
      </c>
      <c r="Q462" t="str" cm="1">
        <f t="array" ref="Q462:R462">_xlfn.TEXTSPLIT(N462,"/")</f>
        <v>theater</v>
      </c>
      <c r="R462" t="str">
        <v>plays</v>
      </c>
      <c r="S462" s="14">
        <f t="shared" si="31"/>
        <v>40399.208333333336</v>
      </c>
      <c r="T462" s="14">
        <f t="shared" si="28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t="s">
        <v>20</v>
      </c>
      <c r="G463" s="8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9">
        <f t="shared" si="29"/>
        <v>1.4104655870445344</v>
      </c>
      <c r="P463" s="5">
        <f t="shared" si="30"/>
        <v>66.997115384615384</v>
      </c>
      <c r="Q463" t="str" cm="1">
        <f t="array" ref="Q463:R463">_xlfn.TEXTSPLIT(N463,"/")</f>
        <v>film &amp; video</v>
      </c>
      <c r="R463" t="str">
        <v>drama</v>
      </c>
      <c r="S463" s="14">
        <f t="shared" si="31"/>
        <v>41757.208333333336</v>
      </c>
      <c r="T463" s="14">
        <f t="shared" si="28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t="s">
        <v>14</v>
      </c>
      <c r="G464" s="8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9">
        <f t="shared" si="29"/>
        <v>0.30579449152542371</v>
      </c>
      <c r="P464" s="5">
        <f t="shared" si="30"/>
        <v>107.91401869158878</v>
      </c>
      <c r="Q464" t="str" cm="1">
        <f t="array" ref="Q464:R464">_xlfn.TEXTSPLIT(N464,"/")</f>
        <v>games</v>
      </c>
      <c r="R464" t="str">
        <v>mobile games</v>
      </c>
      <c r="S464" s="14">
        <f t="shared" si="31"/>
        <v>41304.25</v>
      </c>
      <c r="T464" s="14">
        <f t="shared" si="28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t="s">
        <v>20</v>
      </c>
      <c r="G465" s="8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9">
        <f t="shared" si="29"/>
        <v>1.0816455696202532</v>
      </c>
      <c r="P465" s="5">
        <f t="shared" si="30"/>
        <v>69.009501187648453</v>
      </c>
      <c r="Q465" t="str" cm="1">
        <f t="array" ref="Q465:R465">_xlfn.TEXTSPLIT(N465,"/")</f>
        <v>film &amp; video</v>
      </c>
      <c r="R465" t="str">
        <v>animation</v>
      </c>
      <c r="S465" s="14">
        <f t="shared" si="31"/>
        <v>41639.25</v>
      </c>
      <c r="T465" s="14">
        <f t="shared" si="28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t="s">
        <v>20</v>
      </c>
      <c r="G466" s="8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9">
        <f t="shared" si="29"/>
        <v>1.3345505617977529</v>
      </c>
      <c r="P466" s="5">
        <f t="shared" si="30"/>
        <v>39.006568144499177</v>
      </c>
      <c r="Q466" t="str" cm="1">
        <f t="array" ref="Q466:R466">_xlfn.TEXTSPLIT(N466,"/")</f>
        <v>theater</v>
      </c>
      <c r="R466" t="str">
        <v>plays</v>
      </c>
      <c r="S466" s="14">
        <f t="shared" si="31"/>
        <v>43142.25</v>
      </c>
      <c r="T466" s="14">
        <f t="shared" si="28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t="s">
        <v>20</v>
      </c>
      <c r="G467" s="8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9">
        <f t="shared" si="29"/>
        <v>1.8785106382978722</v>
      </c>
      <c r="P467" s="5">
        <f t="shared" si="30"/>
        <v>110.3625</v>
      </c>
      <c r="Q467" t="str" cm="1">
        <f t="array" ref="Q467:R467">_xlfn.TEXTSPLIT(N467,"/")</f>
        <v>publishing</v>
      </c>
      <c r="R467" t="str">
        <v>translations</v>
      </c>
      <c r="S467" s="14">
        <f t="shared" si="31"/>
        <v>43127.25</v>
      </c>
      <c r="T467" s="14">
        <f t="shared" si="28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t="s">
        <v>20</v>
      </c>
      <c r="G468" s="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9">
        <f t="shared" si="29"/>
        <v>3.32</v>
      </c>
      <c r="P468" s="5">
        <f t="shared" si="30"/>
        <v>94.857142857142861</v>
      </c>
      <c r="Q468" t="str" cm="1">
        <f t="array" ref="Q468:R468">_xlfn.TEXTSPLIT(N468,"/")</f>
        <v>technology</v>
      </c>
      <c r="R468" t="str">
        <v>wearables</v>
      </c>
      <c r="S468" s="14">
        <f t="shared" si="31"/>
        <v>41409.208333333336</v>
      </c>
      <c r="T468" s="14">
        <f t="shared" si="28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t="s">
        <v>20</v>
      </c>
      <c r="G469" s="8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9">
        <f t="shared" si="29"/>
        <v>5.7521428571428572</v>
      </c>
      <c r="P469" s="5">
        <f t="shared" si="30"/>
        <v>57.935251798561154</v>
      </c>
      <c r="Q469" t="str" cm="1">
        <f t="array" ref="Q469:R469">_xlfn.TEXTSPLIT(N469,"/")</f>
        <v>technology</v>
      </c>
      <c r="R469" t="str">
        <v>web</v>
      </c>
      <c r="S469" s="14">
        <f t="shared" si="31"/>
        <v>42331.25</v>
      </c>
      <c r="T469" s="14">
        <f t="shared" si="28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t="s">
        <v>14</v>
      </c>
      <c r="G470" s="8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9">
        <f t="shared" si="29"/>
        <v>0.40500000000000003</v>
      </c>
      <c r="P470" s="5">
        <f t="shared" si="30"/>
        <v>101.25</v>
      </c>
      <c r="Q470" t="str" cm="1">
        <f t="array" ref="Q470:R470">_xlfn.TEXTSPLIT(N470,"/")</f>
        <v>theater</v>
      </c>
      <c r="R470" t="str">
        <v>plays</v>
      </c>
      <c r="S470" s="14">
        <f t="shared" si="31"/>
        <v>43569.208333333328</v>
      </c>
      <c r="T470" s="14">
        <f t="shared" si="28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t="s">
        <v>20</v>
      </c>
      <c r="G471" s="8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9">
        <f t="shared" si="29"/>
        <v>1.8442857142857143</v>
      </c>
      <c r="P471" s="5">
        <f t="shared" si="30"/>
        <v>64.95597484276729</v>
      </c>
      <c r="Q471" t="str" cm="1">
        <f t="array" ref="Q471:R471">_xlfn.TEXTSPLIT(N471,"/")</f>
        <v>film &amp; video</v>
      </c>
      <c r="R471" t="str">
        <v>drama</v>
      </c>
      <c r="S471" s="14">
        <f t="shared" si="31"/>
        <v>42142.208333333328</v>
      </c>
      <c r="T471" s="14">
        <f t="shared" si="28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t="s">
        <v>20</v>
      </c>
      <c r="G472" s="8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9">
        <f t="shared" si="29"/>
        <v>2.8580555555555556</v>
      </c>
      <c r="P472" s="5">
        <f t="shared" si="30"/>
        <v>27.00524934383202</v>
      </c>
      <c r="Q472" t="str" cm="1">
        <f t="array" ref="Q472:R472">_xlfn.TEXTSPLIT(N472,"/")</f>
        <v>technology</v>
      </c>
      <c r="R472" t="str">
        <v>wearables</v>
      </c>
      <c r="S472" s="14">
        <f t="shared" si="31"/>
        <v>42716.25</v>
      </c>
      <c r="T472" s="14">
        <f t="shared" si="28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t="s">
        <v>20</v>
      </c>
      <c r="G473" s="8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9">
        <f t="shared" si="29"/>
        <v>3.19</v>
      </c>
      <c r="P473" s="5">
        <f t="shared" si="30"/>
        <v>50.97422680412371</v>
      </c>
      <c r="Q473" t="str" cm="1">
        <f t="array" ref="Q473:R473">_xlfn.TEXTSPLIT(N473,"/")</f>
        <v>food</v>
      </c>
      <c r="R473" t="str">
        <v>food trucks</v>
      </c>
      <c r="S473" s="14">
        <f t="shared" si="31"/>
        <v>41031.208333333336</v>
      </c>
      <c r="T473" s="14">
        <f t="shared" si="28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t="s">
        <v>14</v>
      </c>
      <c r="G474" s="8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9">
        <f t="shared" si="29"/>
        <v>0.39234070221066319</v>
      </c>
      <c r="P474" s="5">
        <f t="shared" si="30"/>
        <v>104.94260869565217</v>
      </c>
      <c r="Q474" t="str" cm="1">
        <f t="array" ref="Q474:R474">_xlfn.TEXTSPLIT(N474,"/")</f>
        <v>music</v>
      </c>
      <c r="R474" t="str">
        <v>rock</v>
      </c>
      <c r="S474" s="14">
        <f t="shared" si="31"/>
        <v>43535.208333333328</v>
      </c>
      <c r="T474" s="14">
        <f t="shared" si="28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t="s">
        <v>20</v>
      </c>
      <c r="G475" s="8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9">
        <f t="shared" si="29"/>
        <v>1.7814000000000001</v>
      </c>
      <c r="P475" s="5">
        <f t="shared" si="30"/>
        <v>84.028301886792448</v>
      </c>
      <c r="Q475" t="str" cm="1">
        <f t="array" ref="Q475:R475">_xlfn.TEXTSPLIT(N475,"/")</f>
        <v>music</v>
      </c>
      <c r="R475" t="str">
        <v>electric music</v>
      </c>
      <c r="S475" s="14">
        <f t="shared" si="31"/>
        <v>43277.208333333328</v>
      </c>
      <c r="T475" s="14">
        <f t="shared" si="28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t="s">
        <v>20</v>
      </c>
      <c r="G476" s="8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9">
        <f t="shared" si="29"/>
        <v>3.6515</v>
      </c>
      <c r="P476" s="5">
        <f t="shared" si="30"/>
        <v>102.85915492957747</v>
      </c>
      <c r="Q476" t="str" cm="1">
        <f t="array" ref="Q476:R476">_xlfn.TEXTSPLIT(N476,"/")</f>
        <v>film &amp; video</v>
      </c>
      <c r="R476" t="str">
        <v>television</v>
      </c>
      <c r="S476" s="14">
        <f t="shared" si="31"/>
        <v>41989.25</v>
      </c>
      <c r="T476" s="14">
        <f t="shared" si="28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t="s">
        <v>20</v>
      </c>
      <c r="G477" s="8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9">
        <f t="shared" si="29"/>
        <v>1.1394594594594594</v>
      </c>
      <c r="P477" s="5">
        <f t="shared" si="30"/>
        <v>39.962085308056871</v>
      </c>
      <c r="Q477" t="str" cm="1">
        <f t="array" ref="Q477:R477">_xlfn.TEXTSPLIT(N477,"/")</f>
        <v>publishing</v>
      </c>
      <c r="R477" t="str">
        <v>translations</v>
      </c>
      <c r="S477" s="14">
        <f t="shared" si="31"/>
        <v>41450.208333333336</v>
      </c>
      <c r="T477" s="14">
        <f t="shared" si="28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t="s">
        <v>14</v>
      </c>
      <c r="G478" s="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9">
        <f t="shared" si="29"/>
        <v>0.29828720626631855</v>
      </c>
      <c r="P478" s="5">
        <f t="shared" si="30"/>
        <v>51.001785714285717</v>
      </c>
      <c r="Q478" t="str" cm="1">
        <f t="array" ref="Q478:R478">_xlfn.TEXTSPLIT(N478,"/")</f>
        <v>publishing</v>
      </c>
      <c r="R478" t="str">
        <v>fiction</v>
      </c>
      <c r="S478" s="14">
        <f t="shared" si="31"/>
        <v>43322.208333333328</v>
      </c>
      <c r="T478" s="14">
        <f t="shared" si="28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t="s">
        <v>14</v>
      </c>
      <c r="G479" s="8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9">
        <f t="shared" si="29"/>
        <v>0.54270588235294115</v>
      </c>
      <c r="P479" s="5">
        <f t="shared" si="30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4">
        <f t="shared" si="31"/>
        <v>40720.208333333336</v>
      </c>
      <c r="T479" s="14">
        <f t="shared" si="28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t="s">
        <v>20</v>
      </c>
      <c r="G480" s="8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9">
        <f t="shared" si="29"/>
        <v>2.3634156976744185</v>
      </c>
      <c r="P480" s="5">
        <f t="shared" si="30"/>
        <v>58.999637155297535</v>
      </c>
      <c r="Q480" t="str" cm="1">
        <f t="array" ref="Q480:R480">_xlfn.TEXTSPLIT(N480,"/")</f>
        <v>technology</v>
      </c>
      <c r="R480" t="str">
        <v>wearables</v>
      </c>
      <c r="S480" s="14">
        <f t="shared" si="31"/>
        <v>42072.208333333328</v>
      </c>
      <c r="T480" s="14">
        <f t="shared" si="28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t="s">
        <v>20</v>
      </c>
      <c r="G481" s="8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9">
        <f t="shared" si="29"/>
        <v>5.1291666666666664</v>
      </c>
      <c r="P481" s="5">
        <f t="shared" si="30"/>
        <v>71.156069364161851</v>
      </c>
      <c r="Q481" t="str" cm="1">
        <f t="array" ref="Q481:R481">_xlfn.TEXTSPLIT(N481,"/")</f>
        <v>food</v>
      </c>
      <c r="R481" t="str">
        <v>food trucks</v>
      </c>
      <c r="S481" s="14">
        <f t="shared" si="31"/>
        <v>42945.208333333328</v>
      </c>
      <c r="T481" s="14">
        <f t="shared" si="28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t="s">
        <v>20</v>
      </c>
      <c r="G482" s="8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9">
        <f t="shared" si="29"/>
        <v>1.0065116279069768</v>
      </c>
      <c r="P482" s="5">
        <f t="shared" si="30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4">
        <f t="shared" si="31"/>
        <v>40248.25</v>
      </c>
      <c r="T482" s="14">
        <f t="shared" si="28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t="s">
        <v>14</v>
      </c>
      <c r="G483" s="8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9">
        <f t="shared" si="29"/>
        <v>0.81348423194303154</v>
      </c>
      <c r="P483" s="5">
        <f t="shared" si="30"/>
        <v>103.98634590377114</v>
      </c>
      <c r="Q483" t="str" cm="1">
        <f t="array" ref="Q483:R483">_xlfn.TEXTSPLIT(N483,"/")</f>
        <v>theater</v>
      </c>
      <c r="R483" t="str">
        <v>plays</v>
      </c>
      <c r="S483" s="14">
        <f t="shared" si="31"/>
        <v>41913.208333333336</v>
      </c>
      <c r="T483" s="14">
        <f t="shared" si="28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t="s">
        <v>14</v>
      </c>
      <c r="G484" s="8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9">
        <f t="shared" si="29"/>
        <v>0.16404761904761905</v>
      </c>
      <c r="P484" s="5">
        <f t="shared" si="30"/>
        <v>76.555555555555557</v>
      </c>
      <c r="Q484" t="str" cm="1">
        <f t="array" ref="Q484:R484">_xlfn.TEXTSPLIT(N484,"/")</f>
        <v>publishing</v>
      </c>
      <c r="R484" t="str">
        <v>fiction</v>
      </c>
      <c r="S484" s="14">
        <f t="shared" si="31"/>
        <v>40963.25</v>
      </c>
      <c r="T484" s="14">
        <f t="shared" si="28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t="s">
        <v>14</v>
      </c>
      <c r="G485" s="8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9">
        <f t="shared" si="29"/>
        <v>0.52774617067833696</v>
      </c>
      <c r="P485" s="5">
        <f t="shared" si="30"/>
        <v>87.068592057761734</v>
      </c>
      <c r="Q485" t="str" cm="1">
        <f t="array" ref="Q485:R485">_xlfn.TEXTSPLIT(N485,"/")</f>
        <v>theater</v>
      </c>
      <c r="R485" t="str">
        <v>plays</v>
      </c>
      <c r="S485" s="14">
        <f t="shared" si="31"/>
        <v>43811.25</v>
      </c>
      <c r="T485" s="14">
        <f t="shared" si="28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t="s">
        <v>20</v>
      </c>
      <c r="G486" s="8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9">
        <f t="shared" si="29"/>
        <v>2.6020608108108108</v>
      </c>
      <c r="P486" s="5">
        <f t="shared" si="30"/>
        <v>48.99554707379135</v>
      </c>
      <c r="Q486" t="str" cm="1">
        <f t="array" ref="Q486:R486">_xlfn.TEXTSPLIT(N486,"/")</f>
        <v>food</v>
      </c>
      <c r="R486" t="str">
        <v>food trucks</v>
      </c>
      <c r="S486" s="14">
        <f t="shared" si="31"/>
        <v>41855.208333333336</v>
      </c>
      <c r="T486" s="14">
        <f t="shared" si="28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t="s">
        <v>14</v>
      </c>
      <c r="G487" s="8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9">
        <f t="shared" si="29"/>
        <v>0.30732891832229581</v>
      </c>
      <c r="P487" s="5">
        <f t="shared" si="30"/>
        <v>42.969135802469133</v>
      </c>
      <c r="Q487" t="str" cm="1">
        <f t="array" ref="Q487:R487">_xlfn.TEXTSPLIT(N487,"/")</f>
        <v>theater</v>
      </c>
      <c r="R487" t="str">
        <v>plays</v>
      </c>
      <c r="S487" s="14">
        <f t="shared" si="31"/>
        <v>43626.208333333328</v>
      </c>
      <c r="T487" s="14">
        <f t="shared" si="28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t="s">
        <v>14</v>
      </c>
      <c r="G488" s="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9">
        <f t="shared" si="29"/>
        <v>0.13500000000000001</v>
      </c>
      <c r="P488" s="5">
        <f t="shared" si="30"/>
        <v>33.428571428571431</v>
      </c>
      <c r="Q488" t="str" cm="1">
        <f t="array" ref="Q488:R488">_xlfn.TEXTSPLIT(N488,"/")</f>
        <v>publishing</v>
      </c>
      <c r="R488" t="str">
        <v>translations</v>
      </c>
      <c r="S488" s="14">
        <f t="shared" si="31"/>
        <v>43168.25</v>
      </c>
      <c r="T488" s="14">
        <f t="shared" si="28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t="s">
        <v>20</v>
      </c>
      <c r="G489" s="8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9">
        <f t="shared" si="29"/>
        <v>1.7862556663644606</v>
      </c>
      <c r="P489" s="5">
        <f t="shared" si="30"/>
        <v>83.982949701619773</v>
      </c>
      <c r="Q489" t="str" cm="1">
        <f t="array" ref="Q489:R489">_xlfn.TEXTSPLIT(N489,"/")</f>
        <v>theater</v>
      </c>
      <c r="R489" t="str">
        <v>plays</v>
      </c>
      <c r="S489" s="14">
        <f t="shared" si="31"/>
        <v>42845.208333333328</v>
      </c>
      <c r="T489" s="14">
        <f t="shared" si="28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t="s">
        <v>20</v>
      </c>
      <c r="G490" s="8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9">
        <f t="shared" si="29"/>
        <v>2.2005660377358489</v>
      </c>
      <c r="P490" s="5">
        <f t="shared" si="30"/>
        <v>101.41739130434783</v>
      </c>
      <c r="Q490" t="str" cm="1">
        <f t="array" ref="Q490:R490">_xlfn.TEXTSPLIT(N490,"/")</f>
        <v>theater</v>
      </c>
      <c r="R490" t="str">
        <v>plays</v>
      </c>
      <c r="S490" s="14">
        <f t="shared" si="31"/>
        <v>42403.25</v>
      </c>
      <c r="T490" s="14">
        <f t="shared" si="28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t="s">
        <v>20</v>
      </c>
      <c r="G491" s="8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9">
        <f t="shared" si="29"/>
        <v>1.015108695652174</v>
      </c>
      <c r="P491" s="5">
        <f t="shared" si="30"/>
        <v>109.87058823529412</v>
      </c>
      <c r="Q491" t="str" cm="1">
        <f t="array" ref="Q491:R491">_xlfn.TEXTSPLIT(N491,"/")</f>
        <v>technology</v>
      </c>
      <c r="R491" t="str">
        <v>wearables</v>
      </c>
      <c r="S491" s="14">
        <f t="shared" si="31"/>
        <v>40406.208333333336</v>
      </c>
      <c r="T491" s="14">
        <f t="shared" si="28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t="s">
        <v>20</v>
      </c>
      <c r="G492" s="8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9">
        <f t="shared" si="29"/>
        <v>1.915</v>
      </c>
      <c r="P492" s="5">
        <f t="shared" si="30"/>
        <v>31.916666666666668</v>
      </c>
      <c r="Q492" t="str" cm="1">
        <f t="array" ref="Q492:R492">_xlfn.TEXTSPLIT(N492,"/")</f>
        <v>journalism</v>
      </c>
      <c r="R492" t="str">
        <v>audio</v>
      </c>
      <c r="S492" s="14">
        <f t="shared" si="31"/>
        <v>43786.25</v>
      </c>
      <c r="T492" s="14">
        <f t="shared" si="28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t="s">
        <v>20</v>
      </c>
      <c r="G493" s="8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9">
        <f t="shared" si="29"/>
        <v>3.0534683098591549</v>
      </c>
      <c r="P493" s="5">
        <f t="shared" si="30"/>
        <v>70.993450675399103</v>
      </c>
      <c r="Q493" t="str" cm="1">
        <f t="array" ref="Q493:R493">_xlfn.TEXTSPLIT(N493,"/")</f>
        <v>food</v>
      </c>
      <c r="R493" t="str">
        <v>food trucks</v>
      </c>
      <c r="S493" s="14">
        <f t="shared" si="31"/>
        <v>41456.208333333336</v>
      </c>
      <c r="T493" s="14">
        <f t="shared" si="28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t="s">
        <v>74</v>
      </c>
      <c r="G494" s="8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9">
        <f t="shared" si="29"/>
        <v>0.23995287958115183</v>
      </c>
      <c r="P494" s="5">
        <f t="shared" si="30"/>
        <v>77.026890756302521</v>
      </c>
      <c r="Q494" t="str" cm="1">
        <f t="array" ref="Q494:R494">_xlfn.TEXTSPLIT(N494,"/")</f>
        <v>film &amp; video</v>
      </c>
      <c r="R494" t="str">
        <v>shorts</v>
      </c>
      <c r="S494" s="14">
        <f t="shared" si="31"/>
        <v>40336.208333333336</v>
      </c>
      <c r="T494" s="14">
        <f t="shared" si="28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t="s">
        <v>20</v>
      </c>
      <c r="G495" s="8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9">
        <f t="shared" si="29"/>
        <v>7.2377777777777776</v>
      </c>
      <c r="P495" s="5">
        <f t="shared" si="30"/>
        <v>101.78125</v>
      </c>
      <c r="Q495" t="str" cm="1">
        <f t="array" ref="Q495:R495">_xlfn.TEXTSPLIT(N495,"/")</f>
        <v>photography</v>
      </c>
      <c r="R495" t="str">
        <v>photography books</v>
      </c>
      <c r="S495" s="14">
        <f t="shared" si="31"/>
        <v>43645.208333333328</v>
      </c>
      <c r="T495" s="14">
        <f t="shared" si="28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t="s">
        <v>20</v>
      </c>
      <c r="G496" s="8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9">
        <f t="shared" si="29"/>
        <v>5.4736000000000002</v>
      </c>
      <c r="P496" s="5">
        <f t="shared" si="30"/>
        <v>51.059701492537314</v>
      </c>
      <c r="Q496" t="str" cm="1">
        <f t="array" ref="Q496:R496">_xlfn.TEXTSPLIT(N496,"/")</f>
        <v>technology</v>
      </c>
      <c r="R496" t="str">
        <v>wearables</v>
      </c>
      <c r="S496" s="14">
        <f t="shared" si="31"/>
        <v>40990.208333333336</v>
      </c>
      <c r="T496" s="14">
        <f t="shared" si="28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t="s">
        <v>20</v>
      </c>
      <c r="G497" s="8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9">
        <f t="shared" si="29"/>
        <v>4.1449999999999996</v>
      </c>
      <c r="P497" s="5">
        <f t="shared" si="30"/>
        <v>68.02051282051282</v>
      </c>
      <c r="Q497" t="str" cm="1">
        <f t="array" ref="Q497:R497">_xlfn.TEXTSPLIT(N497,"/")</f>
        <v>theater</v>
      </c>
      <c r="R497" t="str">
        <v>plays</v>
      </c>
      <c r="S497" s="14">
        <f t="shared" si="31"/>
        <v>41800.208333333336</v>
      </c>
      <c r="T497" s="14">
        <f t="shared" ref="T497:T560" si="32">(((K497/60)/60)/24)+DATE(1970,1,1)</f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t="s">
        <v>14</v>
      </c>
      <c r="G498" s="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9">
        <f t="shared" si="29"/>
        <v>9.0696409140369975E-3</v>
      </c>
      <c r="P498" s="5">
        <f t="shared" si="30"/>
        <v>30.87037037037037</v>
      </c>
      <c r="Q498" t="str" cm="1">
        <f t="array" ref="Q498:R498">_xlfn.TEXTSPLIT(N498,"/")</f>
        <v>film &amp; video</v>
      </c>
      <c r="R498" t="str">
        <v>animation</v>
      </c>
      <c r="S498" s="14">
        <f t="shared" si="31"/>
        <v>42876.208333333328</v>
      </c>
      <c r="T498" s="14">
        <f t="shared" si="32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t="s">
        <v>14</v>
      </c>
      <c r="G499" s="8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9">
        <f t="shared" si="29"/>
        <v>0.34173469387755101</v>
      </c>
      <c r="P499" s="5">
        <f t="shared" si="30"/>
        <v>27.908333333333335</v>
      </c>
      <c r="Q499" t="str" cm="1">
        <f t="array" ref="Q499:R499">_xlfn.TEXTSPLIT(N499,"/")</f>
        <v>technology</v>
      </c>
      <c r="R499" t="str">
        <v>wearables</v>
      </c>
      <c r="S499" s="14">
        <f t="shared" si="31"/>
        <v>42724.25</v>
      </c>
      <c r="T499" s="14">
        <f t="shared" si="32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t="s">
        <v>14</v>
      </c>
      <c r="G500" s="8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9">
        <f t="shared" si="29"/>
        <v>0.239488107549121</v>
      </c>
      <c r="P500" s="5">
        <f t="shared" si="30"/>
        <v>79.994818652849744</v>
      </c>
      <c r="Q500" t="str" cm="1">
        <f t="array" ref="Q500:R500">_xlfn.TEXTSPLIT(N500,"/")</f>
        <v>technology</v>
      </c>
      <c r="R500" t="str">
        <v>web</v>
      </c>
      <c r="S500" s="14">
        <f t="shared" si="31"/>
        <v>42005.25</v>
      </c>
      <c r="T500" s="14">
        <f t="shared" si="32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t="s">
        <v>14</v>
      </c>
      <c r="G501" s="8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9">
        <f t="shared" si="29"/>
        <v>0.48072649572649573</v>
      </c>
      <c r="P501" s="5">
        <f t="shared" si="30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4">
        <f t="shared" si="31"/>
        <v>42444.208333333328</v>
      </c>
      <c r="T501" s="14">
        <f t="shared" si="32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t="s">
        <v>14</v>
      </c>
      <c r="G502" s="8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9">
        <f t="shared" si="29"/>
        <v>0</v>
      </c>
      <c r="P502" s="5" t="e">
        <f t="shared" si="30"/>
        <v>#DIV/0!</v>
      </c>
      <c r="Q502" t="str" cm="1">
        <f t="array" ref="Q502:R502">_xlfn.TEXTSPLIT(N502,"/")</f>
        <v>theater</v>
      </c>
      <c r="R502" t="str">
        <v>plays</v>
      </c>
      <c r="S502" s="14">
        <f t="shared" si="31"/>
        <v>41395.208333333336</v>
      </c>
      <c r="T502" s="14">
        <f t="shared" si="32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t="s">
        <v>14</v>
      </c>
      <c r="G503" s="8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9">
        <f t="shared" si="29"/>
        <v>0.70145182291666663</v>
      </c>
      <c r="P503" s="5">
        <f t="shared" si="30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4">
        <f t="shared" si="31"/>
        <v>41345.208333333336</v>
      </c>
      <c r="T503" s="14">
        <f t="shared" si="32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t="s">
        <v>20</v>
      </c>
      <c r="G504" s="8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9">
        <f t="shared" si="29"/>
        <v>5.2992307692307694</v>
      </c>
      <c r="P504" s="5">
        <f t="shared" si="30"/>
        <v>37.037634408602152</v>
      </c>
      <c r="Q504" t="str" cm="1">
        <f t="array" ref="Q504:R504">_xlfn.TEXTSPLIT(N504,"/")</f>
        <v>games</v>
      </c>
      <c r="R504" t="str">
        <v>video games</v>
      </c>
      <c r="S504" s="14">
        <f t="shared" si="31"/>
        <v>41117.208333333336</v>
      </c>
      <c r="T504" s="14">
        <f t="shared" si="32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t="s">
        <v>20</v>
      </c>
      <c r="G505" s="8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9">
        <f t="shared" si="29"/>
        <v>1.8032549019607844</v>
      </c>
      <c r="P505" s="5">
        <f t="shared" si="30"/>
        <v>99.963043478260872</v>
      </c>
      <c r="Q505" t="str" cm="1">
        <f t="array" ref="Q505:R505">_xlfn.TEXTSPLIT(N505,"/")</f>
        <v>film &amp; video</v>
      </c>
      <c r="R505" t="str">
        <v>drama</v>
      </c>
      <c r="S505" s="14">
        <f t="shared" si="31"/>
        <v>42186.208333333328</v>
      </c>
      <c r="T505" s="14">
        <f t="shared" si="32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t="s">
        <v>14</v>
      </c>
      <c r="G506" s="8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9">
        <f t="shared" si="29"/>
        <v>0.92320000000000002</v>
      </c>
      <c r="P506" s="5">
        <f t="shared" si="30"/>
        <v>111.6774193548387</v>
      </c>
      <c r="Q506" t="str" cm="1">
        <f t="array" ref="Q506:R506">_xlfn.TEXTSPLIT(N506,"/")</f>
        <v>music</v>
      </c>
      <c r="R506" t="str">
        <v>rock</v>
      </c>
      <c r="S506" s="14">
        <f t="shared" si="31"/>
        <v>42142.208333333328</v>
      </c>
      <c r="T506" s="14">
        <f t="shared" si="32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t="s">
        <v>14</v>
      </c>
      <c r="G507" s="8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9">
        <f t="shared" si="29"/>
        <v>0.13901001112347053</v>
      </c>
      <c r="P507" s="5">
        <f t="shared" si="30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4">
        <f t="shared" si="31"/>
        <v>41341.25</v>
      </c>
      <c r="T507" s="14">
        <f t="shared" si="32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t="s">
        <v>20</v>
      </c>
      <c r="G508" s="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9">
        <f t="shared" si="29"/>
        <v>9.2707777777777771</v>
      </c>
      <c r="P508" s="5">
        <f t="shared" si="30"/>
        <v>66.010284810126578</v>
      </c>
      <c r="Q508" t="str" cm="1">
        <f t="array" ref="Q508:R508">_xlfn.TEXTSPLIT(N508,"/")</f>
        <v>theater</v>
      </c>
      <c r="R508" t="str">
        <v>plays</v>
      </c>
      <c r="S508" s="14">
        <f t="shared" si="31"/>
        <v>43062.25</v>
      </c>
      <c r="T508" s="14">
        <f t="shared" si="32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t="s">
        <v>14</v>
      </c>
      <c r="G509" s="8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9">
        <f t="shared" si="29"/>
        <v>0.39857142857142858</v>
      </c>
      <c r="P509" s="5">
        <f t="shared" si="30"/>
        <v>44.05263157894737</v>
      </c>
      <c r="Q509" t="str" cm="1">
        <f t="array" ref="Q509:R509">_xlfn.TEXTSPLIT(N509,"/")</f>
        <v>technology</v>
      </c>
      <c r="R509" t="str">
        <v>web</v>
      </c>
      <c r="S509" s="14">
        <f t="shared" si="31"/>
        <v>41373.208333333336</v>
      </c>
      <c r="T509" s="14">
        <f t="shared" si="32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t="s">
        <v>20</v>
      </c>
      <c r="G510" s="8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9">
        <f t="shared" si="29"/>
        <v>1.1222929936305732</v>
      </c>
      <c r="P510" s="5">
        <f t="shared" si="30"/>
        <v>52.999726551818434</v>
      </c>
      <c r="Q510" t="str" cm="1">
        <f t="array" ref="Q510:R510">_xlfn.TEXTSPLIT(N510,"/")</f>
        <v>theater</v>
      </c>
      <c r="R510" t="str">
        <v>plays</v>
      </c>
      <c r="S510" s="14">
        <f t="shared" si="31"/>
        <v>43310.208333333328</v>
      </c>
      <c r="T510" s="14">
        <f t="shared" si="32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t="s">
        <v>14</v>
      </c>
      <c r="G511" s="8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9">
        <f t="shared" si="29"/>
        <v>0.70925816023738875</v>
      </c>
      <c r="P511" s="5">
        <f t="shared" si="30"/>
        <v>95</v>
      </c>
      <c r="Q511" t="str" cm="1">
        <f t="array" ref="Q511:R511">_xlfn.TEXTSPLIT(N511,"/")</f>
        <v>theater</v>
      </c>
      <c r="R511" t="str">
        <v>plays</v>
      </c>
      <c r="S511" s="14">
        <f t="shared" si="31"/>
        <v>41034.208333333336</v>
      </c>
      <c r="T511" s="14">
        <f t="shared" si="32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t="s">
        <v>20</v>
      </c>
      <c r="G512" s="8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9">
        <f t="shared" si="29"/>
        <v>1.1908974358974358</v>
      </c>
      <c r="P512" s="5">
        <f t="shared" si="30"/>
        <v>70.908396946564892</v>
      </c>
      <c r="Q512" t="str" cm="1">
        <f t="array" ref="Q512:R512">_xlfn.TEXTSPLIT(N512,"/")</f>
        <v>film &amp; video</v>
      </c>
      <c r="R512" t="str">
        <v>drama</v>
      </c>
      <c r="S512" s="14">
        <f t="shared" si="31"/>
        <v>43251.208333333328</v>
      </c>
      <c r="T512" s="14">
        <f t="shared" si="32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t="s">
        <v>14</v>
      </c>
      <c r="G513" s="8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9">
        <f t="shared" si="29"/>
        <v>0.24017591339648173</v>
      </c>
      <c r="P513" s="5">
        <f t="shared" si="30"/>
        <v>98.060773480662988</v>
      </c>
      <c r="Q513" t="str" cm="1">
        <f t="array" ref="Q513:R513">_xlfn.TEXTSPLIT(N513,"/")</f>
        <v>theater</v>
      </c>
      <c r="R513" t="str">
        <v>plays</v>
      </c>
      <c r="S513" s="14">
        <f t="shared" si="31"/>
        <v>43671.208333333328</v>
      </c>
      <c r="T513" s="14">
        <f t="shared" si="32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t="s">
        <v>20</v>
      </c>
      <c r="G514" s="8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9">
        <f t="shared" si="29"/>
        <v>1.3931868131868133</v>
      </c>
      <c r="P514" s="5">
        <f t="shared" si="30"/>
        <v>53.046025104602514</v>
      </c>
      <c r="Q514" t="str" cm="1">
        <f t="array" ref="Q514:R514">_xlfn.TEXTSPLIT(N514,"/")</f>
        <v>games</v>
      </c>
      <c r="R514" t="str">
        <v>video games</v>
      </c>
      <c r="S514" s="14">
        <f t="shared" si="31"/>
        <v>41825.208333333336</v>
      </c>
      <c r="T514" s="14">
        <f t="shared" si="32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t="s">
        <v>74</v>
      </c>
      <c r="G515" s="8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9">
        <f t="shared" ref="O515:O578" si="33">(E515/D515)</f>
        <v>0.39277108433734942</v>
      </c>
      <c r="P515" s="5">
        <f t="shared" ref="P515:P578" si="34">(E515/G515)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4">
        <f t="shared" ref="S515:S578" si="35">(((J515/60)/60)/24)+DATE(1970,1,1)</f>
        <v>40430.208333333336</v>
      </c>
      <c r="T515" s="14">
        <f t="shared" si="32"/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t="s">
        <v>74</v>
      </c>
      <c r="G516" s="8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9">
        <f t="shared" si="33"/>
        <v>0.22439077144917088</v>
      </c>
      <c r="P516" s="5">
        <f t="shared" si="34"/>
        <v>58.945075757575758</v>
      </c>
      <c r="Q516" t="str" cm="1">
        <f t="array" ref="Q516:R516">_xlfn.TEXTSPLIT(N516,"/")</f>
        <v>music</v>
      </c>
      <c r="R516" t="str">
        <v>rock</v>
      </c>
      <c r="S516" s="14">
        <f t="shared" si="35"/>
        <v>41614.25</v>
      </c>
      <c r="T516" s="14">
        <f t="shared" si="32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t="s">
        <v>14</v>
      </c>
      <c r="G517" s="8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9">
        <f t="shared" si="33"/>
        <v>0.55779069767441858</v>
      </c>
      <c r="P517" s="5">
        <f t="shared" si="34"/>
        <v>36.067669172932334</v>
      </c>
      <c r="Q517" t="str" cm="1">
        <f t="array" ref="Q517:R517">_xlfn.TEXTSPLIT(N517,"/")</f>
        <v>theater</v>
      </c>
      <c r="R517" t="str">
        <v>plays</v>
      </c>
      <c r="S517" s="14">
        <f t="shared" si="35"/>
        <v>40900.25</v>
      </c>
      <c r="T517" s="14">
        <f t="shared" si="32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t="s">
        <v>14</v>
      </c>
      <c r="G518" s="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9">
        <f t="shared" si="33"/>
        <v>0.42523125996810207</v>
      </c>
      <c r="P518" s="5">
        <f t="shared" si="34"/>
        <v>63.030732860520096</v>
      </c>
      <c r="Q518" t="str" cm="1">
        <f t="array" ref="Q518:R518">_xlfn.TEXTSPLIT(N518,"/")</f>
        <v>publishing</v>
      </c>
      <c r="R518" t="str">
        <v>nonfiction</v>
      </c>
      <c r="S518" s="14">
        <f t="shared" si="35"/>
        <v>40396.208333333336</v>
      </c>
      <c r="T518" s="14">
        <f t="shared" si="32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t="s">
        <v>20</v>
      </c>
      <c r="G519" s="8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9">
        <f t="shared" si="33"/>
        <v>1.1200000000000001</v>
      </c>
      <c r="P519" s="5">
        <f t="shared" si="34"/>
        <v>84.717948717948715</v>
      </c>
      <c r="Q519" t="str" cm="1">
        <f t="array" ref="Q519:R519">_xlfn.TEXTSPLIT(N519,"/")</f>
        <v>food</v>
      </c>
      <c r="R519" t="str">
        <v>food trucks</v>
      </c>
      <c r="S519" s="14">
        <f t="shared" si="35"/>
        <v>42860.208333333328</v>
      </c>
      <c r="T519" s="14">
        <f t="shared" si="32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t="s">
        <v>14</v>
      </c>
      <c r="G520" s="8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9">
        <f t="shared" si="33"/>
        <v>7.0681818181818179E-2</v>
      </c>
      <c r="P520" s="5">
        <f t="shared" si="34"/>
        <v>62.2</v>
      </c>
      <c r="Q520" t="str" cm="1">
        <f t="array" ref="Q520:R520">_xlfn.TEXTSPLIT(N520,"/")</f>
        <v>film &amp; video</v>
      </c>
      <c r="R520" t="str">
        <v>animation</v>
      </c>
      <c r="S520" s="14">
        <f t="shared" si="35"/>
        <v>43154.25</v>
      </c>
      <c r="T520" s="14">
        <f t="shared" si="32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t="s">
        <v>20</v>
      </c>
      <c r="G521" s="8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9">
        <f t="shared" si="33"/>
        <v>1.0174563871693867</v>
      </c>
      <c r="P521" s="5">
        <f t="shared" si="34"/>
        <v>101.97518330513255</v>
      </c>
      <c r="Q521" t="str" cm="1">
        <f t="array" ref="Q521:R521">_xlfn.TEXTSPLIT(N521,"/")</f>
        <v>music</v>
      </c>
      <c r="R521" t="str">
        <v>rock</v>
      </c>
      <c r="S521" s="14">
        <f t="shared" si="35"/>
        <v>42012.25</v>
      </c>
      <c r="T521" s="14">
        <f t="shared" si="32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t="s">
        <v>20</v>
      </c>
      <c r="G522" s="8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9">
        <f t="shared" si="33"/>
        <v>4.2575000000000003</v>
      </c>
      <c r="P522" s="5">
        <f t="shared" si="34"/>
        <v>106.4375</v>
      </c>
      <c r="Q522" t="str" cm="1">
        <f t="array" ref="Q522:R522">_xlfn.TEXTSPLIT(N522,"/")</f>
        <v>theater</v>
      </c>
      <c r="R522" t="str">
        <v>plays</v>
      </c>
      <c r="S522" s="14">
        <f t="shared" si="35"/>
        <v>43574.208333333328</v>
      </c>
      <c r="T522" s="14">
        <f t="shared" si="32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t="s">
        <v>20</v>
      </c>
      <c r="G523" s="8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9">
        <f t="shared" si="33"/>
        <v>1.4553947368421052</v>
      </c>
      <c r="P523" s="5">
        <f t="shared" si="34"/>
        <v>29.975609756097562</v>
      </c>
      <c r="Q523" t="str" cm="1">
        <f t="array" ref="Q523:R523">_xlfn.TEXTSPLIT(N523,"/")</f>
        <v>film &amp; video</v>
      </c>
      <c r="R523" t="str">
        <v>drama</v>
      </c>
      <c r="S523" s="14">
        <f t="shared" si="35"/>
        <v>42605.208333333328</v>
      </c>
      <c r="T523" s="14">
        <f t="shared" si="32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t="s">
        <v>14</v>
      </c>
      <c r="G524" s="8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9">
        <f t="shared" si="33"/>
        <v>0.32453465346534655</v>
      </c>
      <c r="P524" s="5">
        <f t="shared" si="34"/>
        <v>85.806282722513089</v>
      </c>
      <c r="Q524" t="str" cm="1">
        <f t="array" ref="Q524:R524">_xlfn.TEXTSPLIT(N524,"/")</f>
        <v>film &amp; video</v>
      </c>
      <c r="R524" t="str">
        <v>shorts</v>
      </c>
      <c r="S524" s="14">
        <f t="shared" si="35"/>
        <v>41093.208333333336</v>
      </c>
      <c r="T524" s="14">
        <f t="shared" si="32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t="s">
        <v>20</v>
      </c>
      <c r="G525" s="8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9">
        <f t="shared" si="33"/>
        <v>7.003333333333333</v>
      </c>
      <c r="P525" s="5">
        <f t="shared" si="34"/>
        <v>70.82022471910112</v>
      </c>
      <c r="Q525" t="str" cm="1">
        <f t="array" ref="Q525:R525">_xlfn.TEXTSPLIT(N525,"/")</f>
        <v>film &amp; video</v>
      </c>
      <c r="R525" t="str">
        <v>shorts</v>
      </c>
      <c r="S525" s="14">
        <f t="shared" si="35"/>
        <v>40241.25</v>
      </c>
      <c r="T525" s="14">
        <f t="shared" si="32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t="s">
        <v>14</v>
      </c>
      <c r="G526" s="8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9">
        <f t="shared" si="33"/>
        <v>0.83904860392967939</v>
      </c>
      <c r="P526" s="5">
        <f t="shared" si="34"/>
        <v>40.998484082870135</v>
      </c>
      <c r="Q526" t="str" cm="1">
        <f t="array" ref="Q526:R526">_xlfn.TEXTSPLIT(N526,"/")</f>
        <v>theater</v>
      </c>
      <c r="R526" t="str">
        <v>plays</v>
      </c>
      <c r="S526" s="14">
        <f t="shared" si="35"/>
        <v>40294.208333333336</v>
      </c>
      <c r="T526" s="14">
        <f t="shared" si="32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t="s">
        <v>14</v>
      </c>
      <c r="G527" s="8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9">
        <f t="shared" si="33"/>
        <v>0.84190476190476193</v>
      </c>
      <c r="P527" s="5">
        <f t="shared" si="34"/>
        <v>28.063492063492063</v>
      </c>
      <c r="Q527" t="str" cm="1">
        <f t="array" ref="Q527:R527">_xlfn.TEXTSPLIT(N527,"/")</f>
        <v>technology</v>
      </c>
      <c r="R527" t="str">
        <v>wearables</v>
      </c>
      <c r="S527" s="14">
        <f t="shared" si="35"/>
        <v>40505.25</v>
      </c>
      <c r="T527" s="14">
        <f t="shared" si="32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t="s">
        <v>20</v>
      </c>
      <c r="G528" s="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9">
        <f t="shared" si="33"/>
        <v>1.5595180722891566</v>
      </c>
      <c r="P528" s="5">
        <f t="shared" si="34"/>
        <v>88.054421768707485</v>
      </c>
      <c r="Q528" t="str" cm="1">
        <f t="array" ref="Q528:R528">_xlfn.TEXTSPLIT(N528,"/")</f>
        <v>theater</v>
      </c>
      <c r="R528" t="str">
        <v>plays</v>
      </c>
      <c r="S528" s="14">
        <f t="shared" si="35"/>
        <v>42364.25</v>
      </c>
      <c r="T528" s="14">
        <f t="shared" si="32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t="s">
        <v>14</v>
      </c>
      <c r="G529" s="8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9">
        <f t="shared" si="33"/>
        <v>0.99619450317124736</v>
      </c>
      <c r="P529" s="5">
        <f t="shared" si="34"/>
        <v>31</v>
      </c>
      <c r="Q529" t="str" cm="1">
        <f t="array" ref="Q529:R529">_xlfn.TEXTSPLIT(N529,"/")</f>
        <v>film &amp; video</v>
      </c>
      <c r="R529" t="str">
        <v>animation</v>
      </c>
      <c r="S529" s="14">
        <f t="shared" si="35"/>
        <v>42405.25</v>
      </c>
      <c r="T529" s="14">
        <f t="shared" si="32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t="s">
        <v>14</v>
      </c>
      <c r="G530" s="8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9">
        <f t="shared" si="33"/>
        <v>0.80300000000000005</v>
      </c>
      <c r="P530" s="5">
        <f t="shared" si="34"/>
        <v>90.337500000000006</v>
      </c>
      <c r="Q530" t="str" cm="1">
        <f t="array" ref="Q530:R530">_xlfn.TEXTSPLIT(N530,"/")</f>
        <v>music</v>
      </c>
      <c r="R530" t="str">
        <v>indie rock</v>
      </c>
      <c r="S530" s="14">
        <f t="shared" si="35"/>
        <v>41601.25</v>
      </c>
      <c r="T530" s="14">
        <f t="shared" si="32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t="s">
        <v>14</v>
      </c>
      <c r="G531" s="8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9">
        <f t="shared" si="33"/>
        <v>0.11254901960784314</v>
      </c>
      <c r="P531" s="5">
        <f t="shared" si="34"/>
        <v>63.777777777777779</v>
      </c>
      <c r="Q531" t="str" cm="1">
        <f t="array" ref="Q531:R531">_xlfn.TEXTSPLIT(N531,"/")</f>
        <v>games</v>
      </c>
      <c r="R531" t="str">
        <v>video games</v>
      </c>
      <c r="S531" s="14">
        <f t="shared" si="35"/>
        <v>41769.208333333336</v>
      </c>
      <c r="T531" s="14">
        <f t="shared" si="32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t="s">
        <v>14</v>
      </c>
      <c r="G532" s="8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9">
        <f t="shared" si="33"/>
        <v>0.91740952380952379</v>
      </c>
      <c r="P532" s="5">
        <f t="shared" si="34"/>
        <v>53.995515695067262</v>
      </c>
      <c r="Q532" t="str" cm="1">
        <f t="array" ref="Q532:R532">_xlfn.TEXTSPLIT(N532,"/")</f>
        <v>publishing</v>
      </c>
      <c r="R532" t="str">
        <v>fiction</v>
      </c>
      <c r="S532" s="14">
        <f t="shared" si="35"/>
        <v>40421.208333333336</v>
      </c>
      <c r="T532" s="14">
        <f t="shared" si="32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t="s">
        <v>47</v>
      </c>
      <c r="G533" s="8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9">
        <f t="shared" si="33"/>
        <v>0.95521156936261387</v>
      </c>
      <c r="P533" s="5">
        <f t="shared" si="34"/>
        <v>48.993956043956047</v>
      </c>
      <c r="Q533" t="str" cm="1">
        <f t="array" ref="Q533:R533">_xlfn.TEXTSPLIT(N533,"/")</f>
        <v>games</v>
      </c>
      <c r="R533" t="str">
        <v>video games</v>
      </c>
      <c r="S533" s="14">
        <f t="shared" si="35"/>
        <v>41589.25</v>
      </c>
      <c r="T533" s="14">
        <f t="shared" si="32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t="s">
        <v>20</v>
      </c>
      <c r="G534" s="8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9">
        <f t="shared" si="33"/>
        <v>5.0287499999999996</v>
      </c>
      <c r="P534" s="5">
        <f t="shared" si="34"/>
        <v>63.857142857142854</v>
      </c>
      <c r="Q534" t="str" cm="1">
        <f t="array" ref="Q534:R534">_xlfn.TEXTSPLIT(N534,"/")</f>
        <v>theater</v>
      </c>
      <c r="R534" t="str">
        <v>plays</v>
      </c>
      <c r="S534" s="14">
        <f t="shared" si="35"/>
        <v>43125.25</v>
      </c>
      <c r="T534" s="14">
        <f t="shared" si="32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t="s">
        <v>20</v>
      </c>
      <c r="G535" s="8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9">
        <f t="shared" si="33"/>
        <v>1.5924394463667819</v>
      </c>
      <c r="P535" s="5">
        <f t="shared" si="34"/>
        <v>82.996393146979258</v>
      </c>
      <c r="Q535" t="str" cm="1">
        <f t="array" ref="Q535:R535">_xlfn.TEXTSPLIT(N535,"/")</f>
        <v>music</v>
      </c>
      <c r="R535" t="str">
        <v>indie rock</v>
      </c>
      <c r="S535" s="14">
        <f t="shared" si="35"/>
        <v>41479.208333333336</v>
      </c>
      <c r="T535" s="14">
        <f t="shared" si="32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t="s">
        <v>14</v>
      </c>
      <c r="G536" s="8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9">
        <f t="shared" si="33"/>
        <v>0.15022446689113356</v>
      </c>
      <c r="P536" s="5">
        <f t="shared" si="34"/>
        <v>55.08230452674897</v>
      </c>
      <c r="Q536" t="str" cm="1">
        <f t="array" ref="Q536:R536">_xlfn.TEXTSPLIT(N536,"/")</f>
        <v>film &amp; video</v>
      </c>
      <c r="R536" t="str">
        <v>drama</v>
      </c>
      <c r="S536" s="14">
        <f t="shared" si="35"/>
        <v>43329.208333333328</v>
      </c>
      <c r="T536" s="14">
        <f t="shared" si="32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t="s">
        <v>20</v>
      </c>
      <c r="G537" s="8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9">
        <f t="shared" si="33"/>
        <v>4.820384615384615</v>
      </c>
      <c r="P537" s="5">
        <f t="shared" si="34"/>
        <v>62.044554455445542</v>
      </c>
      <c r="Q537" t="str" cm="1">
        <f t="array" ref="Q537:R537">_xlfn.TEXTSPLIT(N537,"/")</f>
        <v>theater</v>
      </c>
      <c r="R537" t="str">
        <v>plays</v>
      </c>
      <c r="S537" s="14">
        <f t="shared" si="35"/>
        <v>43259.208333333328</v>
      </c>
      <c r="T537" s="14">
        <f t="shared" si="32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t="s">
        <v>20</v>
      </c>
      <c r="G538" s="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9">
        <f t="shared" si="33"/>
        <v>1.4996938775510205</v>
      </c>
      <c r="P538" s="5">
        <f t="shared" si="34"/>
        <v>104.97857142857143</v>
      </c>
      <c r="Q538" t="str" cm="1">
        <f t="array" ref="Q538:R538">_xlfn.TEXTSPLIT(N538,"/")</f>
        <v>publishing</v>
      </c>
      <c r="R538" t="str">
        <v>fiction</v>
      </c>
      <c r="S538" s="14">
        <f t="shared" si="35"/>
        <v>40414.208333333336</v>
      </c>
      <c r="T538" s="14">
        <f t="shared" si="32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t="s">
        <v>20</v>
      </c>
      <c r="G539" s="8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9">
        <f t="shared" si="33"/>
        <v>1.1722156398104266</v>
      </c>
      <c r="P539" s="5">
        <f t="shared" si="34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4">
        <f t="shared" si="35"/>
        <v>43342.208333333328</v>
      </c>
      <c r="T539" s="14">
        <f t="shared" si="32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t="s">
        <v>14</v>
      </c>
      <c r="G540" s="8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9">
        <f t="shared" si="33"/>
        <v>0.37695968274950431</v>
      </c>
      <c r="P540" s="5">
        <f t="shared" si="34"/>
        <v>44.007716049382715</v>
      </c>
      <c r="Q540" t="str" cm="1">
        <f t="array" ref="Q540:R540">_xlfn.TEXTSPLIT(N540,"/")</f>
        <v>games</v>
      </c>
      <c r="R540" t="str">
        <v>mobile games</v>
      </c>
      <c r="S540" s="14">
        <f t="shared" si="35"/>
        <v>41539.208333333336</v>
      </c>
      <c r="T540" s="14">
        <f t="shared" si="32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t="s">
        <v>14</v>
      </c>
      <c r="G541" s="8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9">
        <f t="shared" si="33"/>
        <v>0.72653061224489801</v>
      </c>
      <c r="P541" s="5">
        <f t="shared" si="34"/>
        <v>92.467532467532465</v>
      </c>
      <c r="Q541" t="str" cm="1">
        <f t="array" ref="Q541:R541">_xlfn.TEXTSPLIT(N541,"/")</f>
        <v>food</v>
      </c>
      <c r="R541" t="str">
        <v>food trucks</v>
      </c>
      <c r="S541" s="14">
        <f t="shared" si="35"/>
        <v>43647.208333333328</v>
      </c>
      <c r="T541" s="14">
        <f t="shared" si="32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t="s">
        <v>20</v>
      </c>
      <c r="G542" s="8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9">
        <f t="shared" si="33"/>
        <v>2.6598113207547169</v>
      </c>
      <c r="P542" s="5">
        <f t="shared" si="34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4">
        <f t="shared" si="35"/>
        <v>43225.208333333328</v>
      </c>
      <c r="T542" s="14">
        <f t="shared" si="32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t="s">
        <v>14</v>
      </c>
      <c r="G543" s="8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9">
        <f t="shared" si="33"/>
        <v>0.24205617977528091</v>
      </c>
      <c r="P543" s="5">
        <f t="shared" si="34"/>
        <v>109.07848101265823</v>
      </c>
      <c r="Q543" t="str" cm="1">
        <f t="array" ref="Q543:R543">_xlfn.TEXTSPLIT(N543,"/")</f>
        <v>games</v>
      </c>
      <c r="R543" t="str">
        <v>mobile games</v>
      </c>
      <c r="S543" s="14">
        <f t="shared" si="35"/>
        <v>42165.208333333328</v>
      </c>
      <c r="T543" s="14">
        <f t="shared" si="32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t="s">
        <v>14</v>
      </c>
      <c r="G544" s="8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9">
        <f t="shared" si="33"/>
        <v>2.5064935064935064E-2</v>
      </c>
      <c r="P544" s="5">
        <f t="shared" si="34"/>
        <v>39.387755102040813</v>
      </c>
      <c r="Q544" t="str" cm="1">
        <f t="array" ref="Q544:R544">_xlfn.TEXTSPLIT(N544,"/")</f>
        <v>music</v>
      </c>
      <c r="R544" t="str">
        <v>indie rock</v>
      </c>
      <c r="S544" s="14">
        <f t="shared" si="35"/>
        <v>42391.25</v>
      </c>
      <c r="T544" s="14">
        <f t="shared" si="32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t="s">
        <v>14</v>
      </c>
      <c r="G545" s="8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9">
        <f t="shared" si="33"/>
        <v>0.1632979976442874</v>
      </c>
      <c r="P545" s="5">
        <f t="shared" si="34"/>
        <v>77.022222222222226</v>
      </c>
      <c r="Q545" t="str" cm="1">
        <f t="array" ref="Q545:R545">_xlfn.TEXTSPLIT(N545,"/")</f>
        <v>games</v>
      </c>
      <c r="R545" t="str">
        <v>video games</v>
      </c>
      <c r="S545" s="14">
        <f t="shared" si="35"/>
        <v>41528.208333333336</v>
      </c>
      <c r="T545" s="14">
        <f t="shared" si="32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t="s">
        <v>20</v>
      </c>
      <c r="G546" s="8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9">
        <f t="shared" si="33"/>
        <v>2.7650000000000001</v>
      </c>
      <c r="P546" s="5">
        <f t="shared" si="34"/>
        <v>92.166666666666671</v>
      </c>
      <c r="Q546" t="str" cm="1">
        <f t="array" ref="Q546:R546">_xlfn.TEXTSPLIT(N546,"/")</f>
        <v>music</v>
      </c>
      <c r="R546" t="str">
        <v>rock</v>
      </c>
      <c r="S546" s="14">
        <f t="shared" si="35"/>
        <v>42377.25</v>
      </c>
      <c r="T546" s="14">
        <f t="shared" si="32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t="s">
        <v>14</v>
      </c>
      <c r="G547" s="8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9">
        <f t="shared" si="33"/>
        <v>0.88803571428571426</v>
      </c>
      <c r="P547" s="5">
        <f t="shared" si="34"/>
        <v>61.007063197026021</v>
      </c>
      <c r="Q547" t="str" cm="1">
        <f t="array" ref="Q547:R547">_xlfn.TEXTSPLIT(N547,"/")</f>
        <v>theater</v>
      </c>
      <c r="R547" t="str">
        <v>plays</v>
      </c>
      <c r="S547" s="14">
        <f t="shared" si="35"/>
        <v>43824.25</v>
      </c>
      <c r="T547" s="14">
        <f t="shared" si="32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t="s">
        <v>20</v>
      </c>
      <c r="G548" s="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9">
        <f t="shared" si="33"/>
        <v>1.6357142857142857</v>
      </c>
      <c r="P548" s="5">
        <f t="shared" si="34"/>
        <v>78.068181818181813</v>
      </c>
      <c r="Q548" t="str" cm="1">
        <f t="array" ref="Q548:R548">_xlfn.TEXTSPLIT(N548,"/")</f>
        <v>theater</v>
      </c>
      <c r="R548" t="str">
        <v>plays</v>
      </c>
      <c r="S548" s="14">
        <f t="shared" si="35"/>
        <v>43360.208333333328</v>
      </c>
      <c r="T548" s="14">
        <f t="shared" si="32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t="s">
        <v>20</v>
      </c>
      <c r="G549" s="8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9">
        <f t="shared" si="33"/>
        <v>9.69</v>
      </c>
      <c r="P549" s="5">
        <f t="shared" si="34"/>
        <v>80.75</v>
      </c>
      <c r="Q549" t="str" cm="1">
        <f t="array" ref="Q549:R549">_xlfn.TEXTSPLIT(N549,"/")</f>
        <v>film &amp; video</v>
      </c>
      <c r="R549" t="str">
        <v>drama</v>
      </c>
      <c r="S549" s="14">
        <f t="shared" si="35"/>
        <v>42029.25</v>
      </c>
      <c r="T549" s="14">
        <f t="shared" si="32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t="s">
        <v>20</v>
      </c>
      <c r="G550" s="8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9">
        <f t="shared" si="33"/>
        <v>2.7091376701966716</v>
      </c>
      <c r="P550" s="5">
        <f t="shared" si="34"/>
        <v>59.991289782244557</v>
      </c>
      <c r="Q550" t="str" cm="1">
        <f t="array" ref="Q550:R550">_xlfn.TEXTSPLIT(N550,"/")</f>
        <v>theater</v>
      </c>
      <c r="R550" t="str">
        <v>plays</v>
      </c>
      <c r="S550" s="14">
        <f t="shared" si="35"/>
        <v>42461.208333333328</v>
      </c>
      <c r="T550" s="14">
        <f t="shared" si="32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t="s">
        <v>20</v>
      </c>
      <c r="G551" s="8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9">
        <f t="shared" si="33"/>
        <v>2.8421355932203389</v>
      </c>
      <c r="P551" s="5">
        <f t="shared" si="34"/>
        <v>110.03018372703411</v>
      </c>
      <c r="Q551" t="str" cm="1">
        <f t="array" ref="Q551:R551">_xlfn.TEXTSPLIT(N551,"/")</f>
        <v>technology</v>
      </c>
      <c r="R551" t="str">
        <v>wearables</v>
      </c>
      <c r="S551" s="14">
        <f t="shared" si="35"/>
        <v>41422.208333333336</v>
      </c>
      <c r="T551" s="14">
        <f t="shared" si="32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t="s">
        <v>74</v>
      </c>
      <c r="G552" s="8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9">
        <f t="shared" si="33"/>
        <v>0.04</v>
      </c>
      <c r="P552" s="5">
        <f t="shared" si="34"/>
        <v>4</v>
      </c>
      <c r="Q552" t="str" cm="1">
        <f t="array" ref="Q552:R552">_xlfn.TEXTSPLIT(N552,"/")</f>
        <v>music</v>
      </c>
      <c r="R552" t="str">
        <v>indie rock</v>
      </c>
      <c r="S552" s="14">
        <f t="shared" si="35"/>
        <v>40968.25</v>
      </c>
      <c r="T552" s="14">
        <f t="shared" si="32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t="s">
        <v>14</v>
      </c>
      <c r="G553" s="8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9">
        <f t="shared" si="33"/>
        <v>0.58632981676846196</v>
      </c>
      <c r="P553" s="5">
        <f t="shared" si="34"/>
        <v>37.99856063332134</v>
      </c>
      <c r="Q553" t="str" cm="1">
        <f t="array" ref="Q553:R553">_xlfn.TEXTSPLIT(N553,"/")</f>
        <v>technology</v>
      </c>
      <c r="R553" t="str">
        <v>web</v>
      </c>
      <c r="S553" s="14">
        <f t="shared" si="35"/>
        <v>41993.25</v>
      </c>
      <c r="T553" s="14">
        <f t="shared" si="32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t="s">
        <v>14</v>
      </c>
      <c r="G554" s="8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9">
        <f t="shared" si="33"/>
        <v>0.98511111111111116</v>
      </c>
      <c r="P554" s="5">
        <f t="shared" si="34"/>
        <v>96.369565217391298</v>
      </c>
      <c r="Q554" t="str" cm="1">
        <f t="array" ref="Q554:R554">_xlfn.TEXTSPLIT(N554,"/")</f>
        <v>theater</v>
      </c>
      <c r="R554" t="str">
        <v>plays</v>
      </c>
      <c r="S554" s="14">
        <f t="shared" si="35"/>
        <v>42700.25</v>
      </c>
      <c r="T554" s="14">
        <f t="shared" si="32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t="s">
        <v>14</v>
      </c>
      <c r="G555" s="8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9">
        <f t="shared" si="33"/>
        <v>0.43975381008206332</v>
      </c>
      <c r="P555" s="5">
        <f t="shared" si="34"/>
        <v>72.978599221789878</v>
      </c>
      <c r="Q555" t="str" cm="1">
        <f t="array" ref="Q555:R555">_xlfn.TEXTSPLIT(N555,"/")</f>
        <v>music</v>
      </c>
      <c r="R555" t="str">
        <v>rock</v>
      </c>
      <c r="S555" s="14">
        <f t="shared" si="35"/>
        <v>40545.25</v>
      </c>
      <c r="T555" s="14">
        <f t="shared" si="32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t="s">
        <v>20</v>
      </c>
      <c r="G556" s="8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9">
        <f t="shared" si="33"/>
        <v>1.5166315789473683</v>
      </c>
      <c r="P556" s="5">
        <f t="shared" si="34"/>
        <v>26.007220216606498</v>
      </c>
      <c r="Q556" t="str" cm="1">
        <f t="array" ref="Q556:R556">_xlfn.TEXTSPLIT(N556,"/")</f>
        <v>music</v>
      </c>
      <c r="R556" t="str">
        <v>indie rock</v>
      </c>
      <c r="S556" s="14">
        <f t="shared" si="35"/>
        <v>42723.25</v>
      </c>
      <c r="T556" s="14">
        <f t="shared" si="32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t="s">
        <v>20</v>
      </c>
      <c r="G557" s="8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9">
        <f t="shared" si="33"/>
        <v>2.2363492063492063</v>
      </c>
      <c r="P557" s="5">
        <f t="shared" si="34"/>
        <v>104.36296296296297</v>
      </c>
      <c r="Q557" t="str" cm="1">
        <f t="array" ref="Q557:R557">_xlfn.TEXTSPLIT(N557,"/")</f>
        <v>music</v>
      </c>
      <c r="R557" t="str">
        <v>rock</v>
      </c>
      <c r="S557" s="14">
        <f t="shared" si="35"/>
        <v>41731.208333333336</v>
      </c>
      <c r="T557" s="14">
        <f t="shared" si="32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t="s">
        <v>20</v>
      </c>
      <c r="G558" s="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9">
        <f t="shared" si="33"/>
        <v>2.3975</v>
      </c>
      <c r="P558" s="5">
        <f t="shared" si="34"/>
        <v>102.18852459016394</v>
      </c>
      <c r="Q558" t="str" cm="1">
        <f t="array" ref="Q558:R558">_xlfn.TEXTSPLIT(N558,"/")</f>
        <v>publishing</v>
      </c>
      <c r="R558" t="str">
        <v>translations</v>
      </c>
      <c r="S558" s="14">
        <f t="shared" si="35"/>
        <v>40792.208333333336</v>
      </c>
      <c r="T558" s="14">
        <f t="shared" si="32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t="s">
        <v>20</v>
      </c>
      <c r="G559" s="8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9">
        <f t="shared" si="33"/>
        <v>1.9933333333333334</v>
      </c>
      <c r="P559" s="5">
        <f t="shared" si="34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4">
        <f t="shared" si="35"/>
        <v>42279.208333333328</v>
      </c>
      <c r="T559" s="14">
        <f t="shared" si="32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t="s">
        <v>20</v>
      </c>
      <c r="G560" s="8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9">
        <f t="shared" si="33"/>
        <v>1.373448275862069</v>
      </c>
      <c r="P560" s="5">
        <f t="shared" si="34"/>
        <v>63.222222222222221</v>
      </c>
      <c r="Q560" t="str" cm="1">
        <f t="array" ref="Q560:R560">_xlfn.TEXTSPLIT(N560,"/")</f>
        <v>theater</v>
      </c>
      <c r="R560" t="str">
        <v>plays</v>
      </c>
      <c r="S560" s="14">
        <f t="shared" si="35"/>
        <v>42424.25</v>
      </c>
      <c r="T560" s="14">
        <f t="shared" si="32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t="s">
        <v>20</v>
      </c>
      <c r="G561" s="8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9">
        <f t="shared" si="33"/>
        <v>1.009696106362773</v>
      </c>
      <c r="P561" s="5">
        <f t="shared" si="34"/>
        <v>104.03228962818004</v>
      </c>
      <c r="Q561" t="str" cm="1">
        <f t="array" ref="Q561:R561">_xlfn.TEXTSPLIT(N561,"/")</f>
        <v>theater</v>
      </c>
      <c r="R561" t="str">
        <v>plays</v>
      </c>
      <c r="S561" s="14">
        <f t="shared" si="35"/>
        <v>42584.208333333328</v>
      </c>
      <c r="T561" s="14">
        <f t="shared" ref="T561:T624" si="36">(((K561/60)/60)/24)+DATE(1970,1,1)</f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t="s">
        <v>20</v>
      </c>
      <c r="G562" s="8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9">
        <f t="shared" si="33"/>
        <v>7.9416000000000002</v>
      </c>
      <c r="P562" s="5">
        <f t="shared" si="34"/>
        <v>49.994334277620396</v>
      </c>
      <c r="Q562" t="str" cm="1">
        <f t="array" ref="Q562:R562">_xlfn.TEXTSPLIT(N562,"/")</f>
        <v>film &amp; video</v>
      </c>
      <c r="R562" t="str">
        <v>animation</v>
      </c>
      <c r="S562" s="14">
        <f t="shared" si="35"/>
        <v>40865.25</v>
      </c>
      <c r="T562" s="14">
        <f t="shared" si="36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t="s">
        <v>20</v>
      </c>
      <c r="G563" s="8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9">
        <f t="shared" si="33"/>
        <v>3.6970000000000001</v>
      </c>
      <c r="P563" s="5">
        <f t="shared" si="34"/>
        <v>56.015151515151516</v>
      </c>
      <c r="Q563" t="str" cm="1">
        <f t="array" ref="Q563:R563">_xlfn.TEXTSPLIT(N563,"/")</f>
        <v>theater</v>
      </c>
      <c r="R563" t="str">
        <v>plays</v>
      </c>
      <c r="S563" s="14">
        <f t="shared" si="35"/>
        <v>40833.208333333336</v>
      </c>
      <c r="T563" s="14">
        <f t="shared" si="36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t="s">
        <v>14</v>
      </c>
      <c r="G564" s="8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9">
        <f t="shared" si="33"/>
        <v>0.12818181818181817</v>
      </c>
      <c r="P564" s="5">
        <f t="shared" si="34"/>
        <v>48.807692307692307</v>
      </c>
      <c r="Q564" t="str" cm="1">
        <f t="array" ref="Q564:R564">_xlfn.TEXTSPLIT(N564,"/")</f>
        <v>music</v>
      </c>
      <c r="R564" t="str">
        <v>rock</v>
      </c>
      <c r="S564" s="14">
        <f t="shared" si="35"/>
        <v>43536.208333333328</v>
      </c>
      <c r="T564" s="14">
        <f t="shared" si="36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t="s">
        <v>20</v>
      </c>
      <c r="G565" s="8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9">
        <f t="shared" si="33"/>
        <v>1.3802702702702703</v>
      </c>
      <c r="P565" s="5">
        <f t="shared" si="34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4">
        <f t="shared" si="35"/>
        <v>43417.25</v>
      </c>
      <c r="T565" s="14">
        <f t="shared" si="36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t="s">
        <v>14</v>
      </c>
      <c r="G566" s="8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9">
        <f t="shared" si="33"/>
        <v>0.83813278008298753</v>
      </c>
      <c r="P566" s="5">
        <f t="shared" si="34"/>
        <v>78.990502793296088</v>
      </c>
      <c r="Q566" t="str" cm="1">
        <f t="array" ref="Q566:R566">_xlfn.TEXTSPLIT(N566,"/")</f>
        <v>theater</v>
      </c>
      <c r="R566" t="str">
        <v>plays</v>
      </c>
      <c r="S566" s="14">
        <f t="shared" si="35"/>
        <v>42078.208333333328</v>
      </c>
      <c r="T566" s="14">
        <f t="shared" si="36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t="s">
        <v>20</v>
      </c>
      <c r="G567" s="8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9">
        <f t="shared" si="33"/>
        <v>2.0460063224446787</v>
      </c>
      <c r="P567" s="5">
        <f t="shared" si="34"/>
        <v>53.99499443826474</v>
      </c>
      <c r="Q567" t="str" cm="1">
        <f t="array" ref="Q567:R567">_xlfn.TEXTSPLIT(N567,"/")</f>
        <v>theater</v>
      </c>
      <c r="R567" t="str">
        <v>plays</v>
      </c>
      <c r="S567" s="14">
        <f t="shared" si="35"/>
        <v>40862.25</v>
      </c>
      <c r="T567" s="14">
        <f t="shared" si="36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t="s">
        <v>14</v>
      </c>
      <c r="G568" s="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9">
        <f t="shared" si="33"/>
        <v>0.44344086021505374</v>
      </c>
      <c r="P568" s="5">
        <f t="shared" si="34"/>
        <v>111.45945945945945</v>
      </c>
      <c r="Q568" t="str" cm="1">
        <f t="array" ref="Q568:R568">_xlfn.TEXTSPLIT(N568,"/")</f>
        <v>music</v>
      </c>
      <c r="R568" t="str">
        <v>electric music</v>
      </c>
      <c r="S568" s="14">
        <f t="shared" si="35"/>
        <v>42424.25</v>
      </c>
      <c r="T568" s="14">
        <f t="shared" si="36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t="s">
        <v>20</v>
      </c>
      <c r="G569" s="8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9">
        <f t="shared" si="33"/>
        <v>2.1860294117647059</v>
      </c>
      <c r="P569" s="5">
        <f t="shared" si="34"/>
        <v>60.922131147540981</v>
      </c>
      <c r="Q569" t="str" cm="1">
        <f t="array" ref="Q569:R569">_xlfn.TEXTSPLIT(N569,"/")</f>
        <v>music</v>
      </c>
      <c r="R569" t="str">
        <v>rock</v>
      </c>
      <c r="S569" s="14">
        <f t="shared" si="35"/>
        <v>41830.208333333336</v>
      </c>
      <c r="T569" s="14">
        <f t="shared" si="36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t="s">
        <v>20</v>
      </c>
      <c r="G570" s="8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9">
        <f t="shared" si="33"/>
        <v>1.8603314917127072</v>
      </c>
      <c r="P570" s="5">
        <f t="shared" si="34"/>
        <v>26.0015444015444</v>
      </c>
      <c r="Q570" t="str" cm="1">
        <f t="array" ref="Q570:R570">_xlfn.TEXTSPLIT(N570,"/")</f>
        <v>theater</v>
      </c>
      <c r="R570" t="str">
        <v>plays</v>
      </c>
      <c r="S570" s="14">
        <f t="shared" si="35"/>
        <v>40374.208333333336</v>
      </c>
      <c r="T570" s="14">
        <f t="shared" si="36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t="s">
        <v>20</v>
      </c>
      <c r="G571" s="8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9">
        <f t="shared" si="33"/>
        <v>2.3733830845771142</v>
      </c>
      <c r="P571" s="5">
        <f t="shared" si="34"/>
        <v>80.993208828522924</v>
      </c>
      <c r="Q571" t="str" cm="1">
        <f t="array" ref="Q571:R571">_xlfn.TEXTSPLIT(N571,"/")</f>
        <v>film &amp; video</v>
      </c>
      <c r="R571" t="str">
        <v>animation</v>
      </c>
      <c r="S571" s="14">
        <f t="shared" si="35"/>
        <v>40554.25</v>
      </c>
      <c r="T571" s="14">
        <f t="shared" si="36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t="s">
        <v>20</v>
      </c>
      <c r="G572" s="8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9">
        <f t="shared" si="33"/>
        <v>3.0565384615384614</v>
      </c>
      <c r="P572" s="5">
        <f t="shared" si="34"/>
        <v>34.995963302752294</v>
      </c>
      <c r="Q572" t="str" cm="1">
        <f t="array" ref="Q572:R572">_xlfn.TEXTSPLIT(N572,"/")</f>
        <v>music</v>
      </c>
      <c r="R572" t="str">
        <v>rock</v>
      </c>
      <c r="S572" s="14">
        <f t="shared" si="35"/>
        <v>41993.25</v>
      </c>
      <c r="T572" s="14">
        <f t="shared" si="36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t="s">
        <v>14</v>
      </c>
      <c r="G573" s="8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9">
        <f t="shared" si="33"/>
        <v>0.94142857142857139</v>
      </c>
      <c r="P573" s="5">
        <f t="shared" si="34"/>
        <v>94.142857142857139</v>
      </c>
      <c r="Q573" t="str" cm="1">
        <f t="array" ref="Q573:R573">_xlfn.TEXTSPLIT(N573,"/")</f>
        <v>film &amp; video</v>
      </c>
      <c r="R573" t="str">
        <v>shorts</v>
      </c>
      <c r="S573" s="14">
        <f t="shared" si="35"/>
        <v>42174.208333333328</v>
      </c>
      <c r="T573" s="14">
        <f t="shared" si="36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t="s">
        <v>74</v>
      </c>
      <c r="G574" s="8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9">
        <f t="shared" si="33"/>
        <v>0.54400000000000004</v>
      </c>
      <c r="P574" s="5">
        <f t="shared" si="34"/>
        <v>52.085106382978722</v>
      </c>
      <c r="Q574" t="str" cm="1">
        <f t="array" ref="Q574:R574">_xlfn.TEXTSPLIT(N574,"/")</f>
        <v>music</v>
      </c>
      <c r="R574" t="str">
        <v>rock</v>
      </c>
      <c r="S574" s="14">
        <f t="shared" si="35"/>
        <v>42275.208333333328</v>
      </c>
      <c r="T574" s="14">
        <f t="shared" si="36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t="s">
        <v>20</v>
      </c>
      <c r="G575" s="8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9">
        <f t="shared" si="33"/>
        <v>1.1188059701492536</v>
      </c>
      <c r="P575" s="5">
        <f t="shared" si="34"/>
        <v>24.986666666666668</v>
      </c>
      <c r="Q575" t="str" cm="1">
        <f t="array" ref="Q575:R575">_xlfn.TEXTSPLIT(N575,"/")</f>
        <v>journalism</v>
      </c>
      <c r="R575" t="str">
        <v>audio</v>
      </c>
      <c r="S575" s="14">
        <f t="shared" si="35"/>
        <v>41761.208333333336</v>
      </c>
      <c r="T575" s="14">
        <f t="shared" si="36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t="s">
        <v>20</v>
      </c>
      <c r="G576" s="8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9">
        <f t="shared" si="33"/>
        <v>3.6914814814814814</v>
      </c>
      <c r="P576" s="5">
        <f t="shared" si="34"/>
        <v>69.215277777777771</v>
      </c>
      <c r="Q576" t="str" cm="1">
        <f t="array" ref="Q576:R576">_xlfn.TEXTSPLIT(N576,"/")</f>
        <v>food</v>
      </c>
      <c r="R576" t="str">
        <v>food trucks</v>
      </c>
      <c r="S576" s="14">
        <f t="shared" si="35"/>
        <v>43806.25</v>
      </c>
      <c r="T576" s="14">
        <f t="shared" si="36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t="s">
        <v>14</v>
      </c>
      <c r="G577" s="8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9">
        <f t="shared" si="33"/>
        <v>0.62930372148859548</v>
      </c>
      <c r="P577" s="5">
        <f t="shared" si="34"/>
        <v>93.944444444444443</v>
      </c>
      <c r="Q577" t="str" cm="1">
        <f t="array" ref="Q577:R577">_xlfn.TEXTSPLIT(N577,"/")</f>
        <v>theater</v>
      </c>
      <c r="R577" t="str">
        <v>plays</v>
      </c>
      <c r="S577" s="14">
        <f t="shared" si="35"/>
        <v>41779.208333333336</v>
      </c>
      <c r="T577" s="14">
        <f t="shared" si="36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t="s">
        <v>14</v>
      </c>
      <c r="G578" s="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9">
        <f t="shared" si="33"/>
        <v>0.6492783505154639</v>
      </c>
      <c r="P578" s="5">
        <f t="shared" si="34"/>
        <v>98.40625</v>
      </c>
      <c r="Q578" t="str" cm="1">
        <f t="array" ref="Q578:R578">_xlfn.TEXTSPLIT(N578,"/")</f>
        <v>theater</v>
      </c>
      <c r="R578" t="str">
        <v>plays</v>
      </c>
      <c r="S578" s="14">
        <f t="shared" si="35"/>
        <v>43040.208333333328</v>
      </c>
      <c r="T578" s="14">
        <f t="shared" si="36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t="s">
        <v>74</v>
      </c>
      <c r="G579" s="8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9">
        <f t="shared" ref="O579:O642" si="37">(E579/D579)</f>
        <v>0.18853658536585366</v>
      </c>
      <c r="P579" s="5">
        <f t="shared" ref="P579:P642" si="38">(E579/G579)</f>
        <v>41.783783783783782</v>
      </c>
      <c r="Q579" t="str" cm="1">
        <f t="array" ref="Q579:R579">_xlfn.TEXTSPLIT(N579,"/")</f>
        <v>music</v>
      </c>
      <c r="R579" t="str">
        <v>jazz</v>
      </c>
      <c r="S579" s="14">
        <f t="shared" ref="S579:S642" si="39">(((J579/60)/60)/24)+DATE(1970,1,1)</f>
        <v>40613.25</v>
      </c>
      <c r="T579" s="14">
        <f t="shared" si="36"/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t="s">
        <v>14</v>
      </c>
      <c r="G580" s="8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9">
        <f t="shared" si="37"/>
        <v>0.1675440414507772</v>
      </c>
      <c r="P580" s="5">
        <f t="shared" si="38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4">
        <f t="shared" si="39"/>
        <v>40878.25</v>
      </c>
      <c r="T580" s="14">
        <f t="shared" si="36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t="s">
        <v>20</v>
      </c>
      <c r="G581" s="8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9">
        <f t="shared" si="37"/>
        <v>1.0111290322580646</v>
      </c>
      <c r="P581" s="5">
        <f t="shared" si="38"/>
        <v>72.05747126436782</v>
      </c>
      <c r="Q581" t="str" cm="1">
        <f t="array" ref="Q581:R581">_xlfn.TEXTSPLIT(N581,"/")</f>
        <v>music</v>
      </c>
      <c r="R581" t="str">
        <v>jazz</v>
      </c>
      <c r="S581" s="14">
        <f t="shared" si="39"/>
        <v>40762.208333333336</v>
      </c>
      <c r="T581" s="14">
        <f t="shared" si="36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t="s">
        <v>20</v>
      </c>
      <c r="G582" s="8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9">
        <f t="shared" si="37"/>
        <v>3.4150228310502282</v>
      </c>
      <c r="P582" s="5">
        <f t="shared" si="38"/>
        <v>48.003209242618745</v>
      </c>
      <c r="Q582" t="str" cm="1">
        <f t="array" ref="Q582:R582">_xlfn.TEXTSPLIT(N582,"/")</f>
        <v>theater</v>
      </c>
      <c r="R582" t="str">
        <v>plays</v>
      </c>
      <c r="S582" s="14">
        <f t="shared" si="39"/>
        <v>41696.25</v>
      </c>
      <c r="T582" s="14">
        <f t="shared" si="36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t="s">
        <v>14</v>
      </c>
      <c r="G583" s="8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9">
        <f t="shared" si="37"/>
        <v>0.64016666666666666</v>
      </c>
      <c r="P583" s="5">
        <f t="shared" si="38"/>
        <v>54.098591549295776</v>
      </c>
      <c r="Q583" t="str" cm="1">
        <f t="array" ref="Q583:R583">_xlfn.TEXTSPLIT(N583,"/")</f>
        <v>technology</v>
      </c>
      <c r="R583" t="str">
        <v>web</v>
      </c>
      <c r="S583" s="14">
        <f t="shared" si="39"/>
        <v>40662.208333333336</v>
      </c>
      <c r="T583" s="14">
        <f t="shared" si="36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t="s">
        <v>14</v>
      </c>
      <c r="G584" s="8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9">
        <f t="shared" si="37"/>
        <v>0.5208045977011494</v>
      </c>
      <c r="P584" s="5">
        <f t="shared" si="38"/>
        <v>107.88095238095238</v>
      </c>
      <c r="Q584" t="str" cm="1">
        <f t="array" ref="Q584:R584">_xlfn.TEXTSPLIT(N584,"/")</f>
        <v>games</v>
      </c>
      <c r="R584" t="str">
        <v>video games</v>
      </c>
      <c r="S584" s="14">
        <f t="shared" si="39"/>
        <v>42165.208333333328</v>
      </c>
      <c r="T584" s="14">
        <f t="shared" si="36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t="s">
        <v>20</v>
      </c>
      <c r="G585" s="8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9">
        <f t="shared" si="37"/>
        <v>3.2240211640211642</v>
      </c>
      <c r="P585" s="5">
        <f t="shared" si="38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4">
        <f t="shared" si="39"/>
        <v>40959.25</v>
      </c>
      <c r="T585" s="14">
        <f t="shared" si="36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t="s">
        <v>20</v>
      </c>
      <c r="G586" s="8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9">
        <f t="shared" si="37"/>
        <v>1.1950810185185186</v>
      </c>
      <c r="P586" s="5">
        <f t="shared" si="38"/>
        <v>64.01425914445133</v>
      </c>
      <c r="Q586" t="str" cm="1">
        <f t="array" ref="Q586:R586">_xlfn.TEXTSPLIT(N586,"/")</f>
        <v>technology</v>
      </c>
      <c r="R586" t="str">
        <v>web</v>
      </c>
      <c r="S586" s="14">
        <f t="shared" si="39"/>
        <v>41024.208333333336</v>
      </c>
      <c r="T586" s="14">
        <f t="shared" si="36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t="s">
        <v>20</v>
      </c>
      <c r="G587" s="8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9">
        <f t="shared" si="37"/>
        <v>1.4679775280898877</v>
      </c>
      <c r="P587" s="5">
        <f t="shared" si="38"/>
        <v>96.066176470588232</v>
      </c>
      <c r="Q587" t="str" cm="1">
        <f t="array" ref="Q587:R587">_xlfn.TEXTSPLIT(N587,"/")</f>
        <v>publishing</v>
      </c>
      <c r="R587" t="str">
        <v>translations</v>
      </c>
      <c r="S587" s="14">
        <f t="shared" si="39"/>
        <v>40255.208333333336</v>
      </c>
      <c r="T587" s="14">
        <f t="shared" si="36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t="s">
        <v>20</v>
      </c>
      <c r="G588" s="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9">
        <f t="shared" si="37"/>
        <v>9.5057142857142853</v>
      </c>
      <c r="P588" s="5">
        <f t="shared" si="38"/>
        <v>51.184615384615384</v>
      </c>
      <c r="Q588" t="str" cm="1">
        <f t="array" ref="Q588:R588">_xlfn.TEXTSPLIT(N588,"/")</f>
        <v>music</v>
      </c>
      <c r="R588" t="str">
        <v>rock</v>
      </c>
      <c r="S588" s="14">
        <f t="shared" si="39"/>
        <v>40499.25</v>
      </c>
      <c r="T588" s="14">
        <f t="shared" si="36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t="s">
        <v>14</v>
      </c>
      <c r="G589" s="8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9">
        <f t="shared" si="37"/>
        <v>0.72893617021276591</v>
      </c>
      <c r="P589" s="5">
        <f t="shared" si="38"/>
        <v>43.92307692307692</v>
      </c>
      <c r="Q589" t="str" cm="1">
        <f t="array" ref="Q589:R589">_xlfn.TEXTSPLIT(N589,"/")</f>
        <v>food</v>
      </c>
      <c r="R589" t="str">
        <v>food trucks</v>
      </c>
      <c r="S589" s="14">
        <f t="shared" si="39"/>
        <v>43484.25</v>
      </c>
      <c r="T589" s="14">
        <f t="shared" si="36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t="s">
        <v>14</v>
      </c>
      <c r="G590" s="8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9">
        <f t="shared" si="37"/>
        <v>0.7900824873096447</v>
      </c>
      <c r="P590" s="5">
        <f t="shared" si="38"/>
        <v>91.021198830409361</v>
      </c>
      <c r="Q590" t="str" cm="1">
        <f t="array" ref="Q590:R590">_xlfn.TEXTSPLIT(N590,"/")</f>
        <v>theater</v>
      </c>
      <c r="R590" t="str">
        <v>plays</v>
      </c>
      <c r="S590" s="14">
        <f t="shared" si="39"/>
        <v>40262.208333333336</v>
      </c>
      <c r="T590" s="14">
        <f t="shared" si="36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t="s">
        <v>14</v>
      </c>
      <c r="G591" s="8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9">
        <f t="shared" si="37"/>
        <v>0.64721518987341775</v>
      </c>
      <c r="P591" s="5">
        <f t="shared" si="38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4">
        <f t="shared" si="39"/>
        <v>42190.208333333328</v>
      </c>
      <c r="T591" s="14">
        <f t="shared" si="36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t="s">
        <v>14</v>
      </c>
      <c r="G592" s="8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9">
        <f t="shared" si="37"/>
        <v>0.82028169014084507</v>
      </c>
      <c r="P592" s="5">
        <f t="shared" si="38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4">
        <f t="shared" si="39"/>
        <v>41994.25</v>
      </c>
      <c r="T592" s="14">
        <f t="shared" si="36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t="s">
        <v>20</v>
      </c>
      <c r="G593" s="8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9">
        <f t="shared" si="37"/>
        <v>10.376666666666667</v>
      </c>
      <c r="P593" s="5">
        <f t="shared" si="38"/>
        <v>61.03921568627451</v>
      </c>
      <c r="Q593" t="str" cm="1">
        <f t="array" ref="Q593:R593">_xlfn.TEXTSPLIT(N593,"/")</f>
        <v>games</v>
      </c>
      <c r="R593" t="str">
        <v>video games</v>
      </c>
      <c r="S593" s="14">
        <f t="shared" si="39"/>
        <v>40373.208333333336</v>
      </c>
      <c r="T593" s="14">
        <f t="shared" si="36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t="s">
        <v>14</v>
      </c>
      <c r="G594" s="8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9">
        <f t="shared" si="37"/>
        <v>0.12910076530612244</v>
      </c>
      <c r="P594" s="5">
        <f t="shared" si="38"/>
        <v>80.011857707509876</v>
      </c>
      <c r="Q594" t="str" cm="1">
        <f t="array" ref="Q594:R594">_xlfn.TEXTSPLIT(N594,"/")</f>
        <v>theater</v>
      </c>
      <c r="R594" t="str">
        <v>plays</v>
      </c>
      <c r="S594" s="14">
        <f t="shared" si="39"/>
        <v>41789.208333333336</v>
      </c>
      <c r="T594" s="14">
        <f t="shared" si="36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t="s">
        <v>20</v>
      </c>
      <c r="G595" s="8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9">
        <f t="shared" si="37"/>
        <v>1.5484210526315789</v>
      </c>
      <c r="P595" s="5">
        <f t="shared" si="38"/>
        <v>47.001497753369947</v>
      </c>
      <c r="Q595" t="str" cm="1">
        <f t="array" ref="Q595:R595">_xlfn.TEXTSPLIT(N595,"/")</f>
        <v>film &amp; video</v>
      </c>
      <c r="R595" t="str">
        <v>animation</v>
      </c>
      <c r="S595" s="14">
        <f t="shared" si="39"/>
        <v>41724.208333333336</v>
      </c>
      <c r="T595" s="14">
        <f t="shared" si="36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t="s">
        <v>14</v>
      </c>
      <c r="G596" s="8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9">
        <f t="shared" si="37"/>
        <v>7.0991735537190084E-2</v>
      </c>
      <c r="P596" s="5">
        <f t="shared" si="38"/>
        <v>71.127388535031841</v>
      </c>
      <c r="Q596" t="str" cm="1">
        <f t="array" ref="Q596:R596">_xlfn.TEXTSPLIT(N596,"/")</f>
        <v>theater</v>
      </c>
      <c r="R596" t="str">
        <v>plays</v>
      </c>
      <c r="S596" s="14">
        <f t="shared" si="39"/>
        <v>42548.208333333328</v>
      </c>
      <c r="T596" s="14">
        <f t="shared" si="36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t="s">
        <v>20</v>
      </c>
      <c r="G597" s="8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9">
        <f t="shared" si="37"/>
        <v>2.0852773826458035</v>
      </c>
      <c r="P597" s="5">
        <f t="shared" si="38"/>
        <v>89.99079189686924</v>
      </c>
      <c r="Q597" t="str" cm="1">
        <f t="array" ref="Q597:R597">_xlfn.TEXTSPLIT(N597,"/")</f>
        <v>theater</v>
      </c>
      <c r="R597" t="str">
        <v>plays</v>
      </c>
      <c r="S597" s="14">
        <f t="shared" si="39"/>
        <v>40253.208333333336</v>
      </c>
      <c r="T597" s="14">
        <f t="shared" si="36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t="s">
        <v>14</v>
      </c>
      <c r="G598" s="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9">
        <f t="shared" si="37"/>
        <v>0.99683544303797467</v>
      </c>
      <c r="P598" s="5">
        <f t="shared" si="38"/>
        <v>43.032786885245905</v>
      </c>
      <c r="Q598" t="str" cm="1">
        <f t="array" ref="Q598:R598">_xlfn.TEXTSPLIT(N598,"/")</f>
        <v>film &amp; video</v>
      </c>
      <c r="R598" t="str">
        <v>drama</v>
      </c>
      <c r="S598" s="14">
        <f t="shared" si="39"/>
        <v>42434.25</v>
      </c>
      <c r="T598" s="14">
        <f t="shared" si="36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t="s">
        <v>20</v>
      </c>
      <c r="G599" s="8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9">
        <f t="shared" si="37"/>
        <v>2.0159756097560977</v>
      </c>
      <c r="P599" s="5">
        <f t="shared" si="38"/>
        <v>67.997714808043881</v>
      </c>
      <c r="Q599" t="str" cm="1">
        <f t="array" ref="Q599:R599">_xlfn.TEXTSPLIT(N599,"/")</f>
        <v>theater</v>
      </c>
      <c r="R599" t="str">
        <v>plays</v>
      </c>
      <c r="S599" s="14">
        <f t="shared" si="39"/>
        <v>43786.25</v>
      </c>
      <c r="T599" s="14">
        <f t="shared" si="36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t="s">
        <v>20</v>
      </c>
      <c r="G600" s="8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9">
        <f t="shared" si="37"/>
        <v>1.6209032258064515</v>
      </c>
      <c r="P600" s="5">
        <f t="shared" si="38"/>
        <v>73.004566210045667</v>
      </c>
      <c r="Q600" t="str" cm="1">
        <f t="array" ref="Q600:R600">_xlfn.TEXTSPLIT(N600,"/")</f>
        <v>music</v>
      </c>
      <c r="R600" t="str">
        <v>rock</v>
      </c>
      <c r="S600" s="14">
        <f t="shared" si="39"/>
        <v>40344.208333333336</v>
      </c>
      <c r="T600" s="14">
        <f t="shared" si="36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t="s">
        <v>14</v>
      </c>
      <c r="G601" s="8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9">
        <f t="shared" si="37"/>
        <v>3.6436208125445471E-2</v>
      </c>
      <c r="P601" s="5">
        <f t="shared" si="38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4">
        <f t="shared" si="39"/>
        <v>42047.25</v>
      </c>
      <c r="T601" s="14">
        <f t="shared" si="36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t="s">
        <v>14</v>
      </c>
      <c r="G602" s="8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9">
        <f t="shared" si="37"/>
        <v>0.05</v>
      </c>
      <c r="P602" s="5">
        <f t="shared" si="38"/>
        <v>5</v>
      </c>
      <c r="Q602" t="str" cm="1">
        <f t="array" ref="Q602:R602">_xlfn.TEXTSPLIT(N602,"/")</f>
        <v>food</v>
      </c>
      <c r="R602" t="str">
        <v>food trucks</v>
      </c>
      <c r="S602" s="14">
        <f t="shared" si="39"/>
        <v>41485.208333333336</v>
      </c>
      <c r="T602" s="14">
        <f t="shared" si="36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t="s">
        <v>20</v>
      </c>
      <c r="G603" s="8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9">
        <f t="shared" si="37"/>
        <v>2.0663492063492064</v>
      </c>
      <c r="P603" s="5">
        <f t="shared" si="38"/>
        <v>67.103092783505161</v>
      </c>
      <c r="Q603" t="str" cm="1">
        <f t="array" ref="Q603:R603">_xlfn.TEXTSPLIT(N603,"/")</f>
        <v>technology</v>
      </c>
      <c r="R603" t="str">
        <v>wearables</v>
      </c>
      <c r="S603" s="14">
        <f t="shared" si="39"/>
        <v>41789.208333333336</v>
      </c>
      <c r="T603" s="14">
        <f t="shared" si="36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t="s">
        <v>20</v>
      </c>
      <c r="G604" s="8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9">
        <f t="shared" si="37"/>
        <v>1.2823628691983122</v>
      </c>
      <c r="P604" s="5">
        <f t="shared" si="38"/>
        <v>79.978947368421046</v>
      </c>
      <c r="Q604" t="str" cm="1">
        <f t="array" ref="Q604:R604">_xlfn.TEXTSPLIT(N604,"/")</f>
        <v>theater</v>
      </c>
      <c r="R604" t="str">
        <v>plays</v>
      </c>
      <c r="S604" s="14">
        <f t="shared" si="39"/>
        <v>42160.208333333328</v>
      </c>
      <c r="T604" s="14">
        <f t="shared" si="36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t="s">
        <v>20</v>
      </c>
      <c r="G605" s="8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9">
        <f t="shared" si="37"/>
        <v>1.1966037735849056</v>
      </c>
      <c r="P605" s="5">
        <f t="shared" si="38"/>
        <v>62.176470588235297</v>
      </c>
      <c r="Q605" t="str" cm="1">
        <f t="array" ref="Q605:R605">_xlfn.TEXTSPLIT(N605,"/")</f>
        <v>theater</v>
      </c>
      <c r="R605" t="str">
        <v>plays</v>
      </c>
      <c r="S605" s="14">
        <f t="shared" si="39"/>
        <v>43573.208333333328</v>
      </c>
      <c r="T605" s="14">
        <f t="shared" si="36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t="s">
        <v>20</v>
      </c>
      <c r="G606" s="8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9">
        <f t="shared" si="37"/>
        <v>1.7073055242390078</v>
      </c>
      <c r="P606" s="5">
        <f t="shared" si="38"/>
        <v>53.005950297514879</v>
      </c>
      <c r="Q606" t="str" cm="1">
        <f t="array" ref="Q606:R606">_xlfn.TEXTSPLIT(N606,"/")</f>
        <v>theater</v>
      </c>
      <c r="R606" t="str">
        <v>plays</v>
      </c>
      <c r="S606" s="14">
        <f t="shared" si="39"/>
        <v>40565.25</v>
      </c>
      <c r="T606" s="14">
        <f t="shared" si="36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t="s">
        <v>20</v>
      </c>
      <c r="G607" s="8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9">
        <f t="shared" si="37"/>
        <v>1.8721212121212121</v>
      </c>
      <c r="P607" s="5">
        <f t="shared" si="38"/>
        <v>57.738317757009348</v>
      </c>
      <c r="Q607" t="str" cm="1">
        <f t="array" ref="Q607:R607">_xlfn.TEXTSPLIT(N607,"/")</f>
        <v>publishing</v>
      </c>
      <c r="R607" t="str">
        <v>nonfiction</v>
      </c>
      <c r="S607" s="14">
        <f t="shared" si="39"/>
        <v>42280.208333333328</v>
      </c>
      <c r="T607" s="14">
        <f t="shared" si="36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t="s">
        <v>20</v>
      </c>
      <c r="G608" s="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9">
        <f t="shared" si="37"/>
        <v>1.8838235294117647</v>
      </c>
      <c r="P608" s="5">
        <f t="shared" si="38"/>
        <v>40.03125</v>
      </c>
      <c r="Q608" t="str" cm="1">
        <f t="array" ref="Q608:R608">_xlfn.TEXTSPLIT(N608,"/")</f>
        <v>music</v>
      </c>
      <c r="R608" t="str">
        <v>rock</v>
      </c>
      <c r="S608" s="14">
        <f t="shared" si="39"/>
        <v>42436.25</v>
      </c>
      <c r="T608" s="14">
        <f t="shared" si="36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t="s">
        <v>20</v>
      </c>
      <c r="G609" s="8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9">
        <f t="shared" si="37"/>
        <v>1.3129869186046512</v>
      </c>
      <c r="P609" s="5">
        <f t="shared" si="38"/>
        <v>81.016591928251117</v>
      </c>
      <c r="Q609" t="str" cm="1">
        <f t="array" ref="Q609:R609">_xlfn.TEXTSPLIT(N609,"/")</f>
        <v>food</v>
      </c>
      <c r="R609" t="str">
        <v>food trucks</v>
      </c>
      <c r="S609" s="14">
        <f t="shared" si="39"/>
        <v>41721.208333333336</v>
      </c>
      <c r="T609" s="14">
        <f t="shared" si="36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t="s">
        <v>20</v>
      </c>
      <c r="G610" s="8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9">
        <f t="shared" si="37"/>
        <v>2.8397435897435899</v>
      </c>
      <c r="P610" s="5">
        <f t="shared" si="38"/>
        <v>35.047468354430379</v>
      </c>
      <c r="Q610" t="str" cm="1">
        <f t="array" ref="Q610:R610">_xlfn.TEXTSPLIT(N610,"/")</f>
        <v>music</v>
      </c>
      <c r="R610" t="str">
        <v>jazz</v>
      </c>
      <c r="S610" s="14">
        <f t="shared" si="39"/>
        <v>43530.25</v>
      </c>
      <c r="T610" s="14">
        <f t="shared" si="36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t="s">
        <v>20</v>
      </c>
      <c r="G611" s="8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9">
        <f t="shared" si="37"/>
        <v>1.2041999999999999</v>
      </c>
      <c r="P611" s="5">
        <f t="shared" si="38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4">
        <f t="shared" si="39"/>
        <v>43481.25</v>
      </c>
      <c r="T611" s="14">
        <f t="shared" si="36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t="s">
        <v>20</v>
      </c>
      <c r="G612" s="8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9">
        <f t="shared" si="37"/>
        <v>4.1905607476635511</v>
      </c>
      <c r="P612" s="5">
        <f t="shared" si="38"/>
        <v>27.998126756166094</v>
      </c>
      <c r="Q612" t="str" cm="1">
        <f t="array" ref="Q612:R612">_xlfn.TEXTSPLIT(N612,"/")</f>
        <v>theater</v>
      </c>
      <c r="R612" t="str">
        <v>plays</v>
      </c>
      <c r="S612" s="14">
        <f t="shared" si="39"/>
        <v>41259.25</v>
      </c>
      <c r="T612" s="14">
        <f t="shared" si="36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t="s">
        <v>74</v>
      </c>
      <c r="G613" s="8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9">
        <f t="shared" si="37"/>
        <v>0.13853658536585367</v>
      </c>
      <c r="P613" s="5">
        <f t="shared" si="38"/>
        <v>75.733333333333334</v>
      </c>
      <c r="Q613" t="str" cm="1">
        <f t="array" ref="Q613:R613">_xlfn.TEXTSPLIT(N613,"/")</f>
        <v>theater</v>
      </c>
      <c r="R613" t="str">
        <v>plays</v>
      </c>
      <c r="S613" s="14">
        <f t="shared" si="39"/>
        <v>41480.208333333336</v>
      </c>
      <c r="T613" s="14">
        <f t="shared" si="36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t="s">
        <v>20</v>
      </c>
      <c r="G614" s="8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9">
        <f t="shared" si="37"/>
        <v>1.3943548387096774</v>
      </c>
      <c r="P614" s="5">
        <f t="shared" si="38"/>
        <v>45.026041666666664</v>
      </c>
      <c r="Q614" t="str" cm="1">
        <f t="array" ref="Q614:R614">_xlfn.TEXTSPLIT(N614,"/")</f>
        <v>music</v>
      </c>
      <c r="R614" t="str">
        <v>electric music</v>
      </c>
      <c r="S614" s="14">
        <f t="shared" si="39"/>
        <v>40474.208333333336</v>
      </c>
      <c r="T614" s="14">
        <f t="shared" si="36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t="s">
        <v>20</v>
      </c>
      <c r="G615" s="8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9">
        <f t="shared" si="37"/>
        <v>1.74</v>
      </c>
      <c r="P615" s="5">
        <f t="shared" si="38"/>
        <v>73.615384615384613</v>
      </c>
      <c r="Q615" t="str" cm="1">
        <f t="array" ref="Q615:R615">_xlfn.TEXTSPLIT(N615,"/")</f>
        <v>theater</v>
      </c>
      <c r="R615" t="str">
        <v>plays</v>
      </c>
      <c r="S615" s="14">
        <f t="shared" si="39"/>
        <v>42973.208333333328</v>
      </c>
      <c r="T615" s="14">
        <f t="shared" si="36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t="s">
        <v>20</v>
      </c>
      <c r="G616" s="8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9">
        <f t="shared" si="37"/>
        <v>1.5549056603773586</v>
      </c>
      <c r="P616" s="5">
        <f t="shared" si="38"/>
        <v>56.991701244813278</v>
      </c>
      <c r="Q616" t="str" cm="1">
        <f t="array" ref="Q616:R616">_xlfn.TEXTSPLIT(N616,"/")</f>
        <v>theater</v>
      </c>
      <c r="R616" t="str">
        <v>plays</v>
      </c>
      <c r="S616" s="14">
        <f t="shared" si="39"/>
        <v>42746.25</v>
      </c>
      <c r="T616" s="14">
        <f t="shared" si="36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t="s">
        <v>20</v>
      </c>
      <c r="G617" s="8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9">
        <f t="shared" si="37"/>
        <v>1.7044705882352942</v>
      </c>
      <c r="P617" s="5">
        <f t="shared" si="38"/>
        <v>85.223529411764702</v>
      </c>
      <c r="Q617" t="str" cm="1">
        <f t="array" ref="Q617:R617">_xlfn.TEXTSPLIT(N617,"/")</f>
        <v>theater</v>
      </c>
      <c r="R617" t="str">
        <v>plays</v>
      </c>
      <c r="S617" s="14">
        <f t="shared" si="39"/>
        <v>42489.208333333328</v>
      </c>
      <c r="T617" s="14">
        <f t="shared" si="36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t="s">
        <v>20</v>
      </c>
      <c r="G618" s="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9">
        <f t="shared" si="37"/>
        <v>1.8951562500000001</v>
      </c>
      <c r="P618" s="5">
        <f t="shared" si="38"/>
        <v>50.962184873949582</v>
      </c>
      <c r="Q618" t="str" cm="1">
        <f t="array" ref="Q618:R618">_xlfn.TEXTSPLIT(N618,"/")</f>
        <v>music</v>
      </c>
      <c r="R618" t="str">
        <v>indie rock</v>
      </c>
      <c r="S618" s="14">
        <f t="shared" si="39"/>
        <v>41537.208333333336</v>
      </c>
      <c r="T618" s="14">
        <f t="shared" si="36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t="s">
        <v>20</v>
      </c>
      <c r="G619" s="8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9">
        <f t="shared" si="37"/>
        <v>2.4971428571428573</v>
      </c>
      <c r="P619" s="5">
        <f t="shared" si="38"/>
        <v>63.563636363636363</v>
      </c>
      <c r="Q619" t="str" cm="1">
        <f t="array" ref="Q619:R619">_xlfn.TEXTSPLIT(N619,"/")</f>
        <v>theater</v>
      </c>
      <c r="R619" t="str">
        <v>plays</v>
      </c>
      <c r="S619" s="14">
        <f t="shared" si="39"/>
        <v>41794.208333333336</v>
      </c>
      <c r="T619" s="14">
        <f t="shared" si="36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t="s">
        <v>14</v>
      </c>
      <c r="G620" s="8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9">
        <f t="shared" si="37"/>
        <v>0.48860523665659616</v>
      </c>
      <c r="P620" s="5">
        <f t="shared" si="38"/>
        <v>80.999165275459092</v>
      </c>
      <c r="Q620" t="str" cm="1">
        <f t="array" ref="Q620:R620">_xlfn.TEXTSPLIT(N620,"/")</f>
        <v>publishing</v>
      </c>
      <c r="R620" t="str">
        <v>nonfiction</v>
      </c>
      <c r="S620" s="14">
        <f t="shared" si="39"/>
        <v>41396.208333333336</v>
      </c>
      <c r="T620" s="14">
        <f t="shared" si="36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t="s">
        <v>14</v>
      </c>
      <c r="G621" s="8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9">
        <f t="shared" si="37"/>
        <v>0.28461970393057684</v>
      </c>
      <c r="P621" s="5">
        <f t="shared" si="38"/>
        <v>86.044753086419746</v>
      </c>
      <c r="Q621" t="str" cm="1">
        <f t="array" ref="Q621:R621">_xlfn.TEXTSPLIT(N621,"/")</f>
        <v>theater</v>
      </c>
      <c r="R621" t="str">
        <v>plays</v>
      </c>
      <c r="S621" s="14">
        <f t="shared" si="39"/>
        <v>40669.208333333336</v>
      </c>
      <c r="T621" s="14">
        <f t="shared" si="36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t="s">
        <v>20</v>
      </c>
      <c r="G622" s="8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9">
        <f t="shared" si="37"/>
        <v>2.6802325581395348</v>
      </c>
      <c r="P622" s="5">
        <f t="shared" si="38"/>
        <v>90.0390625</v>
      </c>
      <c r="Q622" t="str" cm="1">
        <f t="array" ref="Q622:R622">_xlfn.TEXTSPLIT(N622,"/")</f>
        <v>photography</v>
      </c>
      <c r="R622" t="str">
        <v>photography books</v>
      </c>
      <c r="S622" s="14">
        <f t="shared" si="39"/>
        <v>42559.208333333328</v>
      </c>
      <c r="T622" s="14">
        <f t="shared" si="36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t="s">
        <v>20</v>
      </c>
      <c r="G623" s="8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9">
        <f t="shared" si="37"/>
        <v>6.1980078125000002</v>
      </c>
      <c r="P623" s="5">
        <f t="shared" si="38"/>
        <v>74.006063432835816</v>
      </c>
      <c r="Q623" t="str" cm="1">
        <f t="array" ref="Q623:R623">_xlfn.TEXTSPLIT(N623,"/")</f>
        <v>theater</v>
      </c>
      <c r="R623" t="str">
        <v>plays</v>
      </c>
      <c r="S623" s="14">
        <f t="shared" si="39"/>
        <v>42626.208333333328</v>
      </c>
      <c r="T623" s="14">
        <f t="shared" si="36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t="s">
        <v>14</v>
      </c>
      <c r="G624" s="8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9">
        <f t="shared" si="37"/>
        <v>3.1301587301587303E-2</v>
      </c>
      <c r="P624" s="5">
        <f t="shared" si="38"/>
        <v>92.4375</v>
      </c>
      <c r="Q624" t="str" cm="1">
        <f t="array" ref="Q624:R624">_xlfn.TEXTSPLIT(N624,"/")</f>
        <v>music</v>
      </c>
      <c r="R624" t="str">
        <v>indie rock</v>
      </c>
      <c r="S624" s="14">
        <f t="shared" si="39"/>
        <v>43205.208333333328</v>
      </c>
      <c r="T624" s="14">
        <f t="shared" si="36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t="s">
        <v>20</v>
      </c>
      <c r="G625" s="8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9">
        <f t="shared" si="37"/>
        <v>1.5992152704135738</v>
      </c>
      <c r="P625" s="5">
        <f t="shared" si="38"/>
        <v>55.999257333828446</v>
      </c>
      <c r="Q625" t="str" cm="1">
        <f t="array" ref="Q625:R625">_xlfn.TEXTSPLIT(N625,"/")</f>
        <v>theater</v>
      </c>
      <c r="R625" t="str">
        <v>plays</v>
      </c>
      <c r="S625" s="14">
        <f t="shared" si="39"/>
        <v>42201.208333333328</v>
      </c>
      <c r="T625" s="14">
        <f t="shared" ref="T625:T688" si="40">(((K625/60)/60)/24)+DATE(1970,1,1)</f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t="s">
        <v>20</v>
      </c>
      <c r="G626" s="8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9">
        <f t="shared" si="37"/>
        <v>2.793921568627451</v>
      </c>
      <c r="P626" s="5">
        <f t="shared" si="38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4">
        <f t="shared" si="39"/>
        <v>42029.25</v>
      </c>
      <c r="T626" s="14">
        <f t="shared" si="40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t="s">
        <v>14</v>
      </c>
      <c r="G627" s="8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9">
        <f t="shared" si="37"/>
        <v>0.77373333333333338</v>
      </c>
      <c r="P627" s="5">
        <f t="shared" si="38"/>
        <v>93.596774193548384</v>
      </c>
      <c r="Q627" t="str" cm="1">
        <f t="array" ref="Q627:R627">_xlfn.TEXTSPLIT(N627,"/")</f>
        <v>theater</v>
      </c>
      <c r="R627" t="str">
        <v>plays</v>
      </c>
      <c r="S627" s="14">
        <f t="shared" si="39"/>
        <v>43857.25</v>
      </c>
      <c r="T627" s="14">
        <f t="shared" si="40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t="s">
        <v>20</v>
      </c>
      <c r="G628" s="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9">
        <f t="shared" si="37"/>
        <v>2.0632812500000002</v>
      </c>
      <c r="P628" s="5">
        <f t="shared" si="38"/>
        <v>69.867724867724874</v>
      </c>
      <c r="Q628" t="str" cm="1">
        <f t="array" ref="Q628:R628">_xlfn.TEXTSPLIT(N628,"/")</f>
        <v>theater</v>
      </c>
      <c r="R628" t="str">
        <v>plays</v>
      </c>
      <c r="S628" s="14">
        <f t="shared" si="39"/>
        <v>40449.208333333336</v>
      </c>
      <c r="T628" s="14">
        <f t="shared" si="40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t="s">
        <v>20</v>
      </c>
      <c r="G629" s="8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9">
        <f t="shared" si="37"/>
        <v>6.9424999999999999</v>
      </c>
      <c r="P629" s="5">
        <f t="shared" si="38"/>
        <v>72.129870129870127</v>
      </c>
      <c r="Q629" t="str" cm="1">
        <f t="array" ref="Q629:R629">_xlfn.TEXTSPLIT(N629,"/")</f>
        <v>food</v>
      </c>
      <c r="R629" t="str">
        <v>food trucks</v>
      </c>
      <c r="S629" s="14">
        <f t="shared" si="39"/>
        <v>40345.208333333336</v>
      </c>
      <c r="T629" s="14">
        <f t="shared" si="40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t="s">
        <v>20</v>
      </c>
      <c r="G630" s="8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9">
        <f t="shared" si="37"/>
        <v>1.5178947368421052</v>
      </c>
      <c r="P630" s="5">
        <f t="shared" si="38"/>
        <v>30.041666666666668</v>
      </c>
      <c r="Q630" t="str" cm="1">
        <f t="array" ref="Q630:R630">_xlfn.TEXTSPLIT(N630,"/")</f>
        <v>music</v>
      </c>
      <c r="R630" t="str">
        <v>indie rock</v>
      </c>
      <c r="S630" s="14">
        <f t="shared" si="39"/>
        <v>40455.208333333336</v>
      </c>
      <c r="T630" s="14">
        <f t="shared" si="40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t="s">
        <v>14</v>
      </c>
      <c r="G631" s="8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9">
        <f t="shared" si="37"/>
        <v>0.64582072176949945</v>
      </c>
      <c r="P631" s="5">
        <f t="shared" si="38"/>
        <v>73.968000000000004</v>
      </c>
      <c r="Q631" t="str" cm="1">
        <f t="array" ref="Q631:R631">_xlfn.TEXTSPLIT(N631,"/")</f>
        <v>theater</v>
      </c>
      <c r="R631" t="str">
        <v>plays</v>
      </c>
      <c r="S631" s="14">
        <f t="shared" si="39"/>
        <v>42557.208333333328</v>
      </c>
      <c r="T631" s="14">
        <f t="shared" si="40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t="s">
        <v>74</v>
      </c>
      <c r="G632" s="8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9">
        <f t="shared" si="37"/>
        <v>0.62873684210526315</v>
      </c>
      <c r="P632" s="5">
        <f t="shared" si="38"/>
        <v>68.65517241379311</v>
      </c>
      <c r="Q632" t="str" cm="1">
        <f t="array" ref="Q632:R632">_xlfn.TEXTSPLIT(N632,"/")</f>
        <v>theater</v>
      </c>
      <c r="R632" t="str">
        <v>plays</v>
      </c>
      <c r="S632" s="14">
        <f t="shared" si="39"/>
        <v>43586.208333333328</v>
      </c>
      <c r="T632" s="14">
        <f t="shared" si="40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t="s">
        <v>20</v>
      </c>
      <c r="G633" s="8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9">
        <f t="shared" si="37"/>
        <v>3.1039864864864866</v>
      </c>
      <c r="P633" s="5">
        <f t="shared" si="38"/>
        <v>59.992164544564154</v>
      </c>
      <c r="Q633" t="str" cm="1">
        <f t="array" ref="Q633:R633">_xlfn.TEXTSPLIT(N633,"/")</f>
        <v>theater</v>
      </c>
      <c r="R633" t="str">
        <v>plays</v>
      </c>
      <c r="S633" s="14">
        <f t="shared" si="39"/>
        <v>43550.208333333328</v>
      </c>
      <c r="T633" s="14">
        <f t="shared" si="40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t="s">
        <v>47</v>
      </c>
      <c r="G634" s="8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9">
        <f t="shared" si="37"/>
        <v>0.42859916782246882</v>
      </c>
      <c r="P634" s="5">
        <f t="shared" si="38"/>
        <v>111.15827338129496</v>
      </c>
      <c r="Q634" t="str" cm="1">
        <f t="array" ref="Q634:R634">_xlfn.TEXTSPLIT(N634,"/")</f>
        <v>theater</v>
      </c>
      <c r="R634" t="str">
        <v>plays</v>
      </c>
      <c r="S634" s="14">
        <f t="shared" si="39"/>
        <v>41945.208333333336</v>
      </c>
      <c r="T634" s="14">
        <f t="shared" si="40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t="s">
        <v>14</v>
      </c>
      <c r="G635" s="8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9">
        <f t="shared" si="37"/>
        <v>0.83119402985074631</v>
      </c>
      <c r="P635" s="5">
        <f t="shared" si="38"/>
        <v>53.038095238095238</v>
      </c>
      <c r="Q635" t="str" cm="1">
        <f t="array" ref="Q635:R635">_xlfn.TEXTSPLIT(N635,"/")</f>
        <v>film &amp; video</v>
      </c>
      <c r="R635" t="str">
        <v>animation</v>
      </c>
      <c r="S635" s="14">
        <f t="shared" si="39"/>
        <v>42315.25</v>
      </c>
      <c r="T635" s="14">
        <f t="shared" si="40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t="s">
        <v>74</v>
      </c>
      <c r="G636" s="8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9">
        <f t="shared" si="37"/>
        <v>0.78531302876480547</v>
      </c>
      <c r="P636" s="5">
        <f t="shared" si="38"/>
        <v>55.985524728588658</v>
      </c>
      <c r="Q636" t="str" cm="1">
        <f t="array" ref="Q636:R636">_xlfn.TEXTSPLIT(N636,"/")</f>
        <v>film &amp; video</v>
      </c>
      <c r="R636" t="str">
        <v>television</v>
      </c>
      <c r="S636" s="14">
        <f t="shared" si="39"/>
        <v>42819.208333333328</v>
      </c>
      <c r="T636" s="14">
        <f t="shared" si="40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t="s">
        <v>20</v>
      </c>
      <c r="G637" s="8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9">
        <f t="shared" si="37"/>
        <v>1.1409352517985611</v>
      </c>
      <c r="P637" s="5">
        <f t="shared" si="38"/>
        <v>69.986760812003524</v>
      </c>
      <c r="Q637" t="str" cm="1">
        <f t="array" ref="Q637:R637">_xlfn.TEXTSPLIT(N637,"/")</f>
        <v>film &amp; video</v>
      </c>
      <c r="R637" t="str">
        <v>television</v>
      </c>
      <c r="S637" s="14">
        <f t="shared" si="39"/>
        <v>41314.25</v>
      </c>
      <c r="T637" s="14">
        <f t="shared" si="40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t="s">
        <v>14</v>
      </c>
      <c r="G638" s="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9">
        <f t="shared" si="37"/>
        <v>0.64537683358624176</v>
      </c>
      <c r="P638" s="5">
        <f t="shared" si="38"/>
        <v>48.998079877112133</v>
      </c>
      <c r="Q638" t="str" cm="1">
        <f t="array" ref="Q638:R638">_xlfn.TEXTSPLIT(N638,"/")</f>
        <v>film &amp; video</v>
      </c>
      <c r="R638" t="str">
        <v>animation</v>
      </c>
      <c r="S638" s="14">
        <f t="shared" si="39"/>
        <v>40926.25</v>
      </c>
      <c r="T638" s="14">
        <f t="shared" si="40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t="s">
        <v>14</v>
      </c>
      <c r="G639" s="8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9">
        <f t="shared" si="37"/>
        <v>0.79411764705882348</v>
      </c>
      <c r="P639" s="5">
        <f t="shared" si="38"/>
        <v>103.84615384615384</v>
      </c>
      <c r="Q639" t="str" cm="1">
        <f t="array" ref="Q639:R639">_xlfn.TEXTSPLIT(N639,"/")</f>
        <v>theater</v>
      </c>
      <c r="R639" t="str">
        <v>plays</v>
      </c>
      <c r="S639" s="14">
        <f t="shared" si="39"/>
        <v>42688.25</v>
      </c>
      <c r="T639" s="14">
        <f t="shared" si="40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t="s">
        <v>14</v>
      </c>
      <c r="G640" s="8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9">
        <f t="shared" si="37"/>
        <v>0.11419117647058824</v>
      </c>
      <c r="P640" s="5">
        <f t="shared" si="38"/>
        <v>99.127659574468083</v>
      </c>
      <c r="Q640" t="str" cm="1">
        <f t="array" ref="Q640:R640">_xlfn.TEXTSPLIT(N640,"/")</f>
        <v>theater</v>
      </c>
      <c r="R640" t="str">
        <v>plays</v>
      </c>
      <c r="S640" s="14">
        <f t="shared" si="39"/>
        <v>40386.208333333336</v>
      </c>
      <c r="T640" s="14">
        <f t="shared" si="40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t="s">
        <v>47</v>
      </c>
      <c r="G641" s="8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9">
        <f t="shared" si="37"/>
        <v>0.56186046511627907</v>
      </c>
      <c r="P641" s="5">
        <f t="shared" si="38"/>
        <v>107.37777777777778</v>
      </c>
      <c r="Q641" t="str" cm="1">
        <f t="array" ref="Q641:R641">_xlfn.TEXTSPLIT(N641,"/")</f>
        <v>film &amp; video</v>
      </c>
      <c r="R641" t="str">
        <v>drama</v>
      </c>
      <c r="S641" s="14">
        <f t="shared" si="39"/>
        <v>43309.208333333328</v>
      </c>
      <c r="T641" s="14">
        <f t="shared" si="40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t="s">
        <v>14</v>
      </c>
      <c r="G642" s="8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9">
        <f t="shared" si="37"/>
        <v>0.16501669449081802</v>
      </c>
      <c r="P642" s="5">
        <f t="shared" si="38"/>
        <v>76.922178988326849</v>
      </c>
      <c r="Q642" t="str" cm="1">
        <f t="array" ref="Q642:R642">_xlfn.TEXTSPLIT(N642,"/")</f>
        <v>theater</v>
      </c>
      <c r="R642" t="str">
        <v>plays</v>
      </c>
      <c r="S642" s="14">
        <f t="shared" si="39"/>
        <v>42387.25</v>
      </c>
      <c r="T642" s="14">
        <f t="shared" si="40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t="s">
        <v>20</v>
      </c>
      <c r="G643" s="8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9">
        <f t="shared" ref="O643:O706" si="41">(E643/D643)</f>
        <v>1.1996808510638297</v>
      </c>
      <c r="P643" s="5">
        <f t="shared" ref="P643:P706" si="42">(E643/G643)</f>
        <v>58.128865979381445</v>
      </c>
      <c r="Q643" t="str" cm="1">
        <f t="array" ref="Q643:R643">_xlfn.TEXTSPLIT(N643,"/")</f>
        <v>theater</v>
      </c>
      <c r="R643" t="str">
        <v>plays</v>
      </c>
      <c r="S643" s="14">
        <f t="shared" ref="S643:S706" si="43">(((J643/60)/60)/24)+DATE(1970,1,1)</f>
        <v>42786.25</v>
      </c>
      <c r="T643" s="14">
        <f t="shared" si="40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t="s">
        <v>20</v>
      </c>
      <c r="G644" s="8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9">
        <f t="shared" si="41"/>
        <v>1.4545652173913044</v>
      </c>
      <c r="P644" s="5">
        <f t="shared" si="42"/>
        <v>103.73643410852713</v>
      </c>
      <c r="Q644" t="str" cm="1">
        <f t="array" ref="Q644:R644">_xlfn.TEXTSPLIT(N644,"/")</f>
        <v>technology</v>
      </c>
      <c r="R644" t="str">
        <v>wearables</v>
      </c>
      <c r="S644" s="14">
        <f t="shared" si="43"/>
        <v>43451.25</v>
      </c>
      <c r="T644" s="14">
        <f t="shared" si="40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t="s">
        <v>20</v>
      </c>
      <c r="G645" s="8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9">
        <f t="shared" si="41"/>
        <v>2.2138255033557046</v>
      </c>
      <c r="P645" s="5">
        <f t="shared" si="42"/>
        <v>87.962666666666664</v>
      </c>
      <c r="Q645" t="str" cm="1">
        <f t="array" ref="Q645:R645">_xlfn.TEXTSPLIT(N645,"/")</f>
        <v>theater</v>
      </c>
      <c r="R645" t="str">
        <v>plays</v>
      </c>
      <c r="S645" s="14">
        <f t="shared" si="43"/>
        <v>42795.25</v>
      </c>
      <c r="T645" s="14">
        <f t="shared" si="40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t="s">
        <v>14</v>
      </c>
      <c r="G646" s="8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9">
        <f t="shared" si="41"/>
        <v>0.48396694214876035</v>
      </c>
      <c r="P646" s="5">
        <f t="shared" si="42"/>
        <v>28</v>
      </c>
      <c r="Q646" t="str" cm="1">
        <f t="array" ref="Q646:R646">_xlfn.TEXTSPLIT(N646,"/")</f>
        <v>theater</v>
      </c>
      <c r="R646" t="str">
        <v>plays</v>
      </c>
      <c r="S646" s="14">
        <f t="shared" si="43"/>
        <v>43452.25</v>
      </c>
      <c r="T646" s="14">
        <f t="shared" si="40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t="s">
        <v>14</v>
      </c>
      <c r="G647" s="8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9">
        <f t="shared" si="41"/>
        <v>0.92911504424778757</v>
      </c>
      <c r="P647" s="5">
        <f t="shared" si="42"/>
        <v>37.999361294443261</v>
      </c>
      <c r="Q647" t="str" cm="1">
        <f t="array" ref="Q647:R647">_xlfn.TEXTSPLIT(N647,"/")</f>
        <v>music</v>
      </c>
      <c r="R647" t="str">
        <v>rock</v>
      </c>
      <c r="S647" s="14">
        <f t="shared" si="43"/>
        <v>43369.208333333328</v>
      </c>
      <c r="T647" s="14">
        <f t="shared" si="40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t="s">
        <v>14</v>
      </c>
      <c r="G648" s="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9">
        <f t="shared" si="41"/>
        <v>0.88599797365754818</v>
      </c>
      <c r="P648" s="5">
        <f t="shared" si="42"/>
        <v>29.999313893653515</v>
      </c>
      <c r="Q648" t="str" cm="1">
        <f t="array" ref="Q648:R648">_xlfn.TEXTSPLIT(N648,"/")</f>
        <v>games</v>
      </c>
      <c r="R648" t="str">
        <v>video games</v>
      </c>
      <c r="S648" s="14">
        <f t="shared" si="43"/>
        <v>41346.208333333336</v>
      </c>
      <c r="T648" s="14">
        <f t="shared" si="40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t="s">
        <v>14</v>
      </c>
      <c r="G649" s="8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9">
        <f t="shared" si="41"/>
        <v>0.41399999999999998</v>
      </c>
      <c r="P649" s="5">
        <f t="shared" si="42"/>
        <v>103.5</v>
      </c>
      <c r="Q649" t="str" cm="1">
        <f t="array" ref="Q649:R649">_xlfn.TEXTSPLIT(N649,"/")</f>
        <v>publishing</v>
      </c>
      <c r="R649" t="str">
        <v>translations</v>
      </c>
      <c r="S649" s="14">
        <f t="shared" si="43"/>
        <v>43199.208333333328</v>
      </c>
      <c r="T649" s="14">
        <f t="shared" si="40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t="s">
        <v>74</v>
      </c>
      <c r="G650" s="8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9">
        <f t="shared" si="41"/>
        <v>0.63056795131845844</v>
      </c>
      <c r="P650" s="5">
        <f t="shared" si="42"/>
        <v>85.994467496542185</v>
      </c>
      <c r="Q650" t="str" cm="1">
        <f t="array" ref="Q650:R650">_xlfn.TEXTSPLIT(N650,"/")</f>
        <v>food</v>
      </c>
      <c r="R650" t="str">
        <v>food trucks</v>
      </c>
      <c r="S650" s="14">
        <f t="shared" si="43"/>
        <v>42922.208333333328</v>
      </c>
      <c r="T650" s="14">
        <f t="shared" si="40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t="s">
        <v>14</v>
      </c>
      <c r="G651" s="8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9">
        <f t="shared" si="41"/>
        <v>0.48482333607230893</v>
      </c>
      <c r="P651" s="5">
        <f t="shared" si="42"/>
        <v>98.011627906976742</v>
      </c>
      <c r="Q651" t="str" cm="1">
        <f t="array" ref="Q651:R651">_xlfn.TEXTSPLIT(N651,"/")</f>
        <v>theater</v>
      </c>
      <c r="R651" t="str">
        <v>plays</v>
      </c>
      <c r="S651" s="14">
        <f t="shared" si="43"/>
        <v>40471.208333333336</v>
      </c>
      <c r="T651" s="14">
        <f t="shared" si="40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t="s">
        <v>14</v>
      </c>
      <c r="G652" s="8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9">
        <f t="shared" si="41"/>
        <v>0.02</v>
      </c>
      <c r="P652" s="5">
        <f t="shared" si="42"/>
        <v>2</v>
      </c>
      <c r="Q652" t="str" cm="1">
        <f t="array" ref="Q652:R652">_xlfn.TEXTSPLIT(N652,"/")</f>
        <v>music</v>
      </c>
      <c r="R652" t="str">
        <v>jazz</v>
      </c>
      <c r="S652" s="14">
        <f t="shared" si="43"/>
        <v>41828.208333333336</v>
      </c>
      <c r="T652" s="14">
        <f t="shared" si="40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t="s">
        <v>14</v>
      </c>
      <c r="G653" s="8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9">
        <f t="shared" si="41"/>
        <v>0.88479410269445857</v>
      </c>
      <c r="P653" s="5">
        <f t="shared" si="42"/>
        <v>44.994570837642193</v>
      </c>
      <c r="Q653" t="str" cm="1">
        <f t="array" ref="Q653:R653">_xlfn.TEXTSPLIT(N653,"/")</f>
        <v>film &amp; video</v>
      </c>
      <c r="R653" t="str">
        <v>shorts</v>
      </c>
      <c r="S653" s="14">
        <f t="shared" si="43"/>
        <v>41692.25</v>
      </c>
      <c r="T653" s="14">
        <f t="shared" si="40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t="s">
        <v>20</v>
      </c>
      <c r="G654" s="8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9">
        <f t="shared" si="41"/>
        <v>1.2684</v>
      </c>
      <c r="P654" s="5">
        <f t="shared" si="42"/>
        <v>31.012224938875306</v>
      </c>
      <c r="Q654" t="str" cm="1">
        <f t="array" ref="Q654:R654">_xlfn.TEXTSPLIT(N654,"/")</f>
        <v>technology</v>
      </c>
      <c r="R654" t="str">
        <v>web</v>
      </c>
      <c r="S654" s="14">
        <f t="shared" si="43"/>
        <v>42587.208333333328</v>
      </c>
      <c r="T654" s="14">
        <f t="shared" si="40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t="s">
        <v>20</v>
      </c>
      <c r="G655" s="8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9">
        <f t="shared" si="41"/>
        <v>23.388333333333332</v>
      </c>
      <c r="P655" s="5">
        <f t="shared" si="42"/>
        <v>59.970085470085472</v>
      </c>
      <c r="Q655" t="str" cm="1">
        <f t="array" ref="Q655:R655">_xlfn.TEXTSPLIT(N655,"/")</f>
        <v>technology</v>
      </c>
      <c r="R655" t="str">
        <v>web</v>
      </c>
      <c r="S655" s="14">
        <f t="shared" si="43"/>
        <v>42468.208333333328</v>
      </c>
      <c r="T655" s="14">
        <f t="shared" si="40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t="s">
        <v>20</v>
      </c>
      <c r="G656" s="8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9">
        <f t="shared" si="41"/>
        <v>5.0838857142857146</v>
      </c>
      <c r="P656" s="5">
        <f t="shared" si="42"/>
        <v>58.9973474801061</v>
      </c>
      <c r="Q656" t="str" cm="1">
        <f t="array" ref="Q656:R656">_xlfn.TEXTSPLIT(N656,"/")</f>
        <v>music</v>
      </c>
      <c r="R656" t="str">
        <v>metal</v>
      </c>
      <c r="S656" s="14">
        <f t="shared" si="43"/>
        <v>42240.208333333328</v>
      </c>
      <c r="T656" s="14">
        <f t="shared" si="40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t="s">
        <v>20</v>
      </c>
      <c r="G657" s="8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9">
        <f t="shared" si="41"/>
        <v>1.9147826086956521</v>
      </c>
      <c r="P657" s="5">
        <f t="shared" si="42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4">
        <f t="shared" si="43"/>
        <v>42796.25</v>
      </c>
      <c r="T657" s="14">
        <f t="shared" si="40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t="s">
        <v>14</v>
      </c>
      <c r="G658" s="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9">
        <f t="shared" si="41"/>
        <v>0.42127533783783783</v>
      </c>
      <c r="P658" s="5">
        <f t="shared" si="42"/>
        <v>98.966269841269835</v>
      </c>
      <c r="Q658" t="str" cm="1">
        <f t="array" ref="Q658:R658">_xlfn.TEXTSPLIT(N658,"/")</f>
        <v>food</v>
      </c>
      <c r="R658" t="str">
        <v>food trucks</v>
      </c>
      <c r="S658" s="14">
        <f t="shared" si="43"/>
        <v>43097.25</v>
      </c>
      <c r="T658" s="14">
        <f t="shared" si="40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t="s">
        <v>14</v>
      </c>
      <c r="G659" s="8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9">
        <f t="shared" si="41"/>
        <v>8.2400000000000001E-2</v>
      </c>
      <c r="P659" s="5">
        <f t="shared" si="42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4">
        <f t="shared" si="43"/>
        <v>43096.25</v>
      </c>
      <c r="T659" s="14">
        <f t="shared" si="40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t="s">
        <v>74</v>
      </c>
      <c r="G660" s="8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9">
        <f t="shared" si="41"/>
        <v>0.60064638783269964</v>
      </c>
      <c r="P660" s="5">
        <f t="shared" si="42"/>
        <v>81.010256410256417</v>
      </c>
      <c r="Q660" t="str" cm="1">
        <f t="array" ref="Q660:R660">_xlfn.TEXTSPLIT(N660,"/")</f>
        <v>music</v>
      </c>
      <c r="R660" t="str">
        <v>rock</v>
      </c>
      <c r="S660" s="14">
        <f t="shared" si="43"/>
        <v>42246.208333333328</v>
      </c>
      <c r="T660" s="14">
        <f t="shared" si="40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t="s">
        <v>14</v>
      </c>
      <c r="G661" s="8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9">
        <f t="shared" si="41"/>
        <v>0.47232808616404309</v>
      </c>
      <c r="P661" s="5">
        <f t="shared" si="42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4">
        <f t="shared" si="43"/>
        <v>40570.25</v>
      </c>
      <c r="T661" s="14">
        <f t="shared" si="40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t="s">
        <v>14</v>
      </c>
      <c r="G662" s="8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9">
        <f t="shared" si="41"/>
        <v>0.81736263736263737</v>
      </c>
      <c r="P662" s="5">
        <f t="shared" si="42"/>
        <v>96.597402597402592</v>
      </c>
      <c r="Q662" t="str" cm="1">
        <f t="array" ref="Q662:R662">_xlfn.TEXTSPLIT(N662,"/")</f>
        <v>theater</v>
      </c>
      <c r="R662" t="str">
        <v>plays</v>
      </c>
      <c r="S662" s="14">
        <f t="shared" si="43"/>
        <v>42237.208333333328</v>
      </c>
      <c r="T662" s="14">
        <f t="shared" si="40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t="s">
        <v>14</v>
      </c>
      <c r="G663" s="8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9">
        <f t="shared" si="41"/>
        <v>0.54187265917603</v>
      </c>
      <c r="P663" s="5">
        <f t="shared" si="42"/>
        <v>76.957446808510639</v>
      </c>
      <c r="Q663" t="str" cm="1">
        <f t="array" ref="Q663:R663">_xlfn.TEXTSPLIT(N663,"/")</f>
        <v>music</v>
      </c>
      <c r="R663" t="str">
        <v>jazz</v>
      </c>
      <c r="S663" s="14">
        <f t="shared" si="43"/>
        <v>40996.208333333336</v>
      </c>
      <c r="T663" s="14">
        <f t="shared" si="40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t="s">
        <v>14</v>
      </c>
      <c r="G664" s="8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9">
        <f t="shared" si="41"/>
        <v>0.97868131868131869</v>
      </c>
      <c r="P664" s="5">
        <f t="shared" si="42"/>
        <v>67.984732824427482</v>
      </c>
      <c r="Q664" t="str" cm="1">
        <f t="array" ref="Q664:R664">_xlfn.TEXTSPLIT(N664,"/")</f>
        <v>theater</v>
      </c>
      <c r="R664" t="str">
        <v>plays</v>
      </c>
      <c r="S664" s="14">
        <f t="shared" si="43"/>
        <v>43443.25</v>
      </c>
      <c r="T664" s="14">
        <f t="shared" si="40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t="s">
        <v>14</v>
      </c>
      <c r="G665" s="8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9">
        <f t="shared" si="41"/>
        <v>0.77239999999999998</v>
      </c>
      <c r="P665" s="5">
        <f t="shared" si="42"/>
        <v>88.781609195402297</v>
      </c>
      <c r="Q665" t="str" cm="1">
        <f t="array" ref="Q665:R665">_xlfn.TEXTSPLIT(N665,"/")</f>
        <v>theater</v>
      </c>
      <c r="R665" t="str">
        <v>plays</v>
      </c>
      <c r="S665" s="14">
        <f t="shared" si="43"/>
        <v>40458.208333333336</v>
      </c>
      <c r="T665" s="14">
        <f t="shared" si="40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t="s">
        <v>14</v>
      </c>
      <c r="G666" s="8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9">
        <f t="shared" si="41"/>
        <v>0.33464735516372796</v>
      </c>
      <c r="P666" s="5">
        <f t="shared" si="42"/>
        <v>24.99623706491063</v>
      </c>
      <c r="Q666" t="str" cm="1">
        <f t="array" ref="Q666:R666">_xlfn.TEXTSPLIT(N666,"/")</f>
        <v>music</v>
      </c>
      <c r="R666" t="str">
        <v>jazz</v>
      </c>
      <c r="S666" s="14">
        <f t="shared" si="43"/>
        <v>40959.25</v>
      </c>
      <c r="T666" s="14">
        <f t="shared" si="40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t="s">
        <v>20</v>
      </c>
      <c r="G667" s="8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9">
        <f t="shared" si="41"/>
        <v>2.3958823529411766</v>
      </c>
      <c r="P667" s="5">
        <f t="shared" si="42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4">
        <f t="shared" si="43"/>
        <v>40733.208333333336</v>
      </c>
      <c r="T667" s="14">
        <f t="shared" si="40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t="s">
        <v>74</v>
      </c>
      <c r="G668" s="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9">
        <f t="shared" si="41"/>
        <v>0.64032258064516134</v>
      </c>
      <c r="P668" s="5">
        <f t="shared" si="42"/>
        <v>79.400000000000006</v>
      </c>
      <c r="Q668" t="str" cm="1">
        <f t="array" ref="Q668:R668">_xlfn.TEXTSPLIT(N668,"/")</f>
        <v>theater</v>
      </c>
      <c r="R668" t="str">
        <v>plays</v>
      </c>
      <c r="S668" s="14">
        <f t="shared" si="43"/>
        <v>41516.208333333336</v>
      </c>
      <c r="T668" s="14">
        <f t="shared" si="40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t="s">
        <v>20</v>
      </c>
      <c r="G669" s="8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9">
        <f t="shared" si="41"/>
        <v>1.7615942028985507</v>
      </c>
      <c r="P669" s="5">
        <f t="shared" si="42"/>
        <v>29.009546539379475</v>
      </c>
      <c r="Q669" t="str" cm="1">
        <f t="array" ref="Q669:R669">_xlfn.TEXTSPLIT(N669,"/")</f>
        <v>journalism</v>
      </c>
      <c r="R669" t="str">
        <v>audio</v>
      </c>
      <c r="S669" s="14">
        <f t="shared" si="43"/>
        <v>41892.208333333336</v>
      </c>
      <c r="T669" s="14">
        <f t="shared" si="40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t="s">
        <v>14</v>
      </c>
      <c r="G670" s="8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9">
        <f t="shared" si="41"/>
        <v>0.20338181818181819</v>
      </c>
      <c r="P670" s="5">
        <f t="shared" si="42"/>
        <v>73.59210526315789</v>
      </c>
      <c r="Q670" t="str" cm="1">
        <f t="array" ref="Q670:R670">_xlfn.TEXTSPLIT(N670,"/")</f>
        <v>theater</v>
      </c>
      <c r="R670" t="str">
        <v>plays</v>
      </c>
      <c r="S670" s="14">
        <f t="shared" si="43"/>
        <v>41122.208333333336</v>
      </c>
      <c r="T670" s="14">
        <f t="shared" si="40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t="s">
        <v>20</v>
      </c>
      <c r="G671" s="8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9">
        <f t="shared" si="41"/>
        <v>3.5864754098360656</v>
      </c>
      <c r="P671" s="5">
        <f t="shared" si="42"/>
        <v>107.97038864898211</v>
      </c>
      <c r="Q671" t="str" cm="1">
        <f t="array" ref="Q671:R671">_xlfn.TEXTSPLIT(N671,"/")</f>
        <v>theater</v>
      </c>
      <c r="R671" t="str">
        <v>plays</v>
      </c>
      <c r="S671" s="14">
        <f t="shared" si="43"/>
        <v>42912.208333333328</v>
      </c>
      <c r="T671" s="14">
        <f t="shared" si="40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t="s">
        <v>20</v>
      </c>
      <c r="G672" s="8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9">
        <f t="shared" si="41"/>
        <v>4.6885802469135802</v>
      </c>
      <c r="P672" s="5">
        <f t="shared" si="42"/>
        <v>68.987284287011803</v>
      </c>
      <c r="Q672" t="str" cm="1">
        <f t="array" ref="Q672:R672">_xlfn.TEXTSPLIT(N672,"/")</f>
        <v>music</v>
      </c>
      <c r="R672" t="str">
        <v>indie rock</v>
      </c>
      <c r="S672" s="14">
        <f t="shared" si="43"/>
        <v>42425.25</v>
      </c>
      <c r="T672" s="14">
        <f t="shared" si="40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t="s">
        <v>20</v>
      </c>
      <c r="G673" s="8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9">
        <f t="shared" si="41"/>
        <v>1.220563524590164</v>
      </c>
      <c r="P673" s="5">
        <f t="shared" si="42"/>
        <v>111.02236719478098</v>
      </c>
      <c r="Q673" t="str" cm="1">
        <f t="array" ref="Q673:R673">_xlfn.TEXTSPLIT(N673,"/")</f>
        <v>theater</v>
      </c>
      <c r="R673" t="str">
        <v>plays</v>
      </c>
      <c r="S673" s="14">
        <f t="shared" si="43"/>
        <v>40390.208333333336</v>
      </c>
      <c r="T673" s="14">
        <f t="shared" si="40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t="s">
        <v>14</v>
      </c>
      <c r="G674" s="8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9">
        <f t="shared" si="41"/>
        <v>0.55931783729156137</v>
      </c>
      <c r="P674" s="5">
        <f t="shared" si="42"/>
        <v>24.997515808491418</v>
      </c>
      <c r="Q674" t="str" cm="1">
        <f t="array" ref="Q674:R674">_xlfn.TEXTSPLIT(N674,"/")</f>
        <v>theater</v>
      </c>
      <c r="R674" t="str">
        <v>plays</v>
      </c>
      <c r="S674" s="14">
        <f t="shared" si="43"/>
        <v>43180.208333333328</v>
      </c>
      <c r="T674" s="14">
        <f t="shared" si="40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t="s">
        <v>14</v>
      </c>
      <c r="G675" s="8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9">
        <f t="shared" si="41"/>
        <v>0.43660714285714286</v>
      </c>
      <c r="P675" s="5">
        <f t="shared" si="42"/>
        <v>42.155172413793103</v>
      </c>
      <c r="Q675" t="str" cm="1">
        <f t="array" ref="Q675:R675">_xlfn.TEXTSPLIT(N675,"/")</f>
        <v>music</v>
      </c>
      <c r="R675" t="str">
        <v>indie rock</v>
      </c>
      <c r="S675" s="14">
        <f t="shared" si="43"/>
        <v>42475.208333333328</v>
      </c>
      <c r="T675" s="14">
        <f t="shared" si="40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t="s">
        <v>74</v>
      </c>
      <c r="G676" s="8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9">
        <f t="shared" si="41"/>
        <v>0.33538371411833628</v>
      </c>
      <c r="P676" s="5">
        <f t="shared" si="42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4">
        <f t="shared" si="43"/>
        <v>40774.208333333336</v>
      </c>
      <c r="T676" s="14">
        <f t="shared" si="40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t="s">
        <v>20</v>
      </c>
      <c r="G677" s="8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9">
        <f t="shared" si="41"/>
        <v>1.2297938144329896</v>
      </c>
      <c r="P677" s="5">
        <f t="shared" si="42"/>
        <v>36.0392749244713</v>
      </c>
      <c r="Q677" t="str" cm="1">
        <f t="array" ref="Q677:R677">_xlfn.TEXTSPLIT(N677,"/")</f>
        <v>journalism</v>
      </c>
      <c r="R677" t="str">
        <v>audio</v>
      </c>
      <c r="S677" s="14">
        <f t="shared" si="43"/>
        <v>43719.208333333328</v>
      </c>
      <c r="T677" s="14">
        <f t="shared" si="40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t="s">
        <v>20</v>
      </c>
      <c r="G678" s="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9">
        <f t="shared" si="41"/>
        <v>1.8974959871589085</v>
      </c>
      <c r="P678" s="5">
        <f t="shared" si="42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4">
        <f t="shared" si="43"/>
        <v>41178.208333333336</v>
      </c>
      <c r="T678" s="14">
        <f t="shared" si="40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t="s">
        <v>14</v>
      </c>
      <c r="G679" s="8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9">
        <f t="shared" si="41"/>
        <v>0.83622641509433959</v>
      </c>
      <c r="P679" s="5">
        <f t="shared" si="42"/>
        <v>39.927927927927925</v>
      </c>
      <c r="Q679" t="str" cm="1">
        <f t="array" ref="Q679:R679">_xlfn.TEXTSPLIT(N679,"/")</f>
        <v>publishing</v>
      </c>
      <c r="R679" t="str">
        <v>fiction</v>
      </c>
      <c r="S679" s="14">
        <f t="shared" si="43"/>
        <v>42561.208333333328</v>
      </c>
      <c r="T679" s="14">
        <f t="shared" si="40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t="s">
        <v>74</v>
      </c>
      <c r="G680" s="8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9">
        <f t="shared" si="41"/>
        <v>0.17968844221105529</v>
      </c>
      <c r="P680" s="5">
        <f t="shared" si="42"/>
        <v>83.158139534883716</v>
      </c>
      <c r="Q680" t="str" cm="1">
        <f t="array" ref="Q680:R680">_xlfn.TEXTSPLIT(N680,"/")</f>
        <v>film &amp; video</v>
      </c>
      <c r="R680" t="str">
        <v>drama</v>
      </c>
      <c r="S680" s="14">
        <f t="shared" si="43"/>
        <v>43484.25</v>
      </c>
      <c r="T680" s="14">
        <f t="shared" si="40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t="s">
        <v>20</v>
      </c>
      <c r="G681" s="8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9">
        <f t="shared" si="41"/>
        <v>10.365</v>
      </c>
      <c r="P681" s="5">
        <f t="shared" si="42"/>
        <v>39.97520661157025</v>
      </c>
      <c r="Q681" t="str" cm="1">
        <f t="array" ref="Q681:R681">_xlfn.TEXTSPLIT(N681,"/")</f>
        <v>food</v>
      </c>
      <c r="R681" t="str">
        <v>food trucks</v>
      </c>
      <c r="S681" s="14">
        <f t="shared" si="43"/>
        <v>43756.208333333328</v>
      </c>
      <c r="T681" s="14">
        <f t="shared" si="40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t="s">
        <v>14</v>
      </c>
      <c r="G682" s="8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9">
        <f t="shared" si="41"/>
        <v>0.97405219780219776</v>
      </c>
      <c r="P682" s="5">
        <f t="shared" si="42"/>
        <v>47.993908629441627</v>
      </c>
      <c r="Q682" t="str" cm="1">
        <f t="array" ref="Q682:R682">_xlfn.TEXTSPLIT(N682,"/")</f>
        <v>games</v>
      </c>
      <c r="R682" t="str">
        <v>mobile games</v>
      </c>
      <c r="S682" s="14">
        <f t="shared" si="43"/>
        <v>43813.25</v>
      </c>
      <c r="T682" s="14">
        <f t="shared" si="40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t="s">
        <v>14</v>
      </c>
      <c r="G683" s="8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9">
        <f t="shared" si="41"/>
        <v>0.86386203150461705</v>
      </c>
      <c r="P683" s="5">
        <f t="shared" si="42"/>
        <v>95.978877489438744</v>
      </c>
      <c r="Q683" t="str" cm="1">
        <f t="array" ref="Q683:R683">_xlfn.TEXTSPLIT(N683,"/")</f>
        <v>theater</v>
      </c>
      <c r="R683" t="str">
        <v>plays</v>
      </c>
      <c r="S683" s="14">
        <f t="shared" si="43"/>
        <v>40898.25</v>
      </c>
      <c r="T683" s="14">
        <f t="shared" si="40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t="s">
        <v>20</v>
      </c>
      <c r="G684" s="8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9">
        <f t="shared" si="41"/>
        <v>1.5016666666666667</v>
      </c>
      <c r="P684" s="5">
        <f t="shared" si="42"/>
        <v>78.728155339805824</v>
      </c>
      <c r="Q684" t="str" cm="1">
        <f t="array" ref="Q684:R684">_xlfn.TEXTSPLIT(N684,"/")</f>
        <v>theater</v>
      </c>
      <c r="R684" t="str">
        <v>plays</v>
      </c>
      <c r="S684" s="14">
        <f t="shared" si="43"/>
        <v>41619.25</v>
      </c>
      <c r="T684" s="14">
        <f t="shared" si="40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t="s">
        <v>20</v>
      </c>
      <c r="G685" s="8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9">
        <f t="shared" si="41"/>
        <v>3.5843478260869563</v>
      </c>
      <c r="P685" s="5">
        <f t="shared" si="42"/>
        <v>56.081632653061227</v>
      </c>
      <c r="Q685" t="str" cm="1">
        <f t="array" ref="Q685:R685">_xlfn.TEXTSPLIT(N685,"/")</f>
        <v>theater</v>
      </c>
      <c r="R685" t="str">
        <v>plays</v>
      </c>
      <c r="S685" s="14">
        <f t="shared" si="43"/>
        <v>43359.208333333328</v>
      </c>
      <c r="T685" s="14">
        <f t="shared" si="40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t="s">
        <v>20</v>
      </c>
      <c r="G686" s="8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9">
        <f t="shared" si="41"/>
        <v>5.4285714285714288</v>
      </c>
      <c r="P686" s="5">
        <f t="shared" si="42"/>
        <v>69.090909090909093</v>
      </c>
      <c r="Q686" t="str" cm="1">
        <f t="array" ref="Q686:R686">_xlfn.TEXTSPLIT(N686,"/")</f>
        <v>publishing</v>
      </c>
      <c r="R686" t="str">
        <v>nonfiction</v>
      </c>
      <c r="S686" s="14">
        <f t="shared" si="43"/>
        <v>40358.208333333336</v>
      </c>
      <c r="T686" s="14">
        <f t="shared" si="40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t="s">
        <v>14</v>
      </c>
      <c r="G687" s="8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9">
        <f t="shared" si="41"/>
        <v>0.67500714285714281</v>
      </c>
      <c r="P687" s="5">
        <f t="shared" si="42"/>
        <v>102.05291576673866</v>
      </c>
      <c r="Q687" t="str" cm="1">
        <f t="array" ref="Q687:R687">_xlfn.TEXTSPLIT(N687,"/")</f>
        <v>theater</v>
      </c>
      <c r="R687" t="str">
        <v>plays</v>
      </c>
      <c r="S687" s="14">
        <f t="shared" si="43"/>
        <v>42239.208333333328</v>
      </c>
      <c r="T687" s="14">
        <f t="shared" si="40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t="s">
        <v>20</v>
      </c>
      <c r="G688" s="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9">
        <f t="shared" si="41"/>
        <v>1.9174666666666667</v>
      </c>
      <c r="P688" s="5">
        <f t="shared" si="42"/>
        <v>107.32089552238806</v>
      </c>
      <c r="Q688" t="str" cm="1">
        <f t="array" ref="Q688:R688">_xlfn.TEXTSPLIT(N688,"/")</f>
        <v>technology</v>
      </c>
      <c r="R688" t="str">
        <v>wearables</v>
      </c>
      <c r="S688" s="14">
        <f t="shared" si="43"/>
        <v>43186.208333333328</v>
      </c>
      <c r="T688" s="14">
        <f t="shared" si="40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t="s">
        <v>20</v>
      </c>
      <c r="G689" s="8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9">
        <f t="shared" si="41"/>
        <v>9.32</v>
      </c>
      <c r="P689" s="5">
        <f t="shared" si="42"/>
        <v>51.970260223048328</v>
      </c>
      <c r="Q689" t="str" cm="1">
        <f t="array" ref="Q689:R689">_xlfn.TEXTSPLIT(N689,"/")</f>
        <v>theater</v>
      </c>
      <c r="R689" t="str">
        <v>plays</v>
      </c>
      <c r="S689" s="14">
        <f t="shared" si="43"/>
        <v>42806.25</v>
      </c>
      <c r="T689" s="14">
        <f t="shared" ref="T689:T752" si="44">(((K689/60)/60)/24)+DATE(1970,1,1)</f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t="s">
        <v>20</v>
      </c>
      <c r="G690" s="8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9">
        <f t="shared" si="41"/>
        <v>4.2927586206896553</v>
      </c>
      <c r="P690" s="5">
        <f t="shared" si="42"/>
        <v>71.137142857142862</v>
      </c>
      <c r="Q690" t="str" cm="1">
        <f t="array" ref="Q690:R690">_xlfn.TEXTSPLIT(N690,"/")</f>
        <v>film &amp; video</v>
      </c>
      <c r="R690" t="str">
        <v>television</v>
      </c>
      <c r="S690" s="14">
        <f t="shared" si="43"/>
        <v>43475.25</v>
      </c>
      <c r="T690" s="14">
        <f t="shared" si="44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t="s">
        <v>20</v>
      </c>
      <c r="G691" s="8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9">
        <f t="shared" si="41"/>
        <v>1.0065753424657535</v>
      </c>
      <c r="P691" s="5">
        <f t="shared" si="42"/>
        <v>106.49275362318841</v>
      </c>
      <c r="Q691" t="str" cm="1">
        <f t="array" ref="Q691:R691">_xlfn.TEXTSPLIT(N691,"/")</f>
        <v>technology</v>
      </c>
      <c r="R691" t="str">
        <v>web</v>
      </c>
      <c r="S691" s="14">
        <f t="shared" si="43"/>
        <v>41576.208333333336</v>
      </c>
      <c r="T691" s="14">
        <f t="shared" si="44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t="s">
        <v>20</v>
      </c>
      <c r="G692" s="8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9">
        <f t="shared" si="41"/>
        <v>2.266111111111111</v>
      </c>
      <c r="P692" s="5">
        <f t="shared" si="42"/>
        <v>42.93684210526316</v>
      </c>
      <c r="Q692" t="str" cm="1">
        <f t="array" ref="Q692:R692">_xlfn.TEXTSPLIT(N692,"/")</f>
        <v>film &amp; video</v>
      </c>
      <c r="R692" t="str">
        <v>documentary</v>
      </c>
      <c r="S692" s="14">
        <f t="shared" si="43"/>
        <v>40874.25</v>
      </c>
      <c r="T692" s="14">
        <f t="shared" si="44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t="s">
        <v>20</v>
      </c>
      <c r="G693" s="8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9">
        <f t="shared" si="41"/>
        <v>1.4238</v>
      </c>
      <c r="P693" s="5">
        <f t="shared" si="42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4">
        <f t="shared" si="43"/>
        <v>41185.208333333336</v>
      </c>
      <c r="T693" s="14">
        <f t="shared" si="44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t="s">
        <v>14</v>
      </c>
      <c r="G694" s="8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9">
        <f t="shared" si="41"/>
        <v>0.90633333333333332</v>
      </c>
      <c r="P694" s="5">
        <f t="shared" si="42"/>
        <v>70.623376623376629</v>
      </c>
      <c r="Q694" t="str" cm="1">
        <f t="array" ref="Q694:R694">_xlfn.TEXTSPLIT(N694,"/")</f>
        <v>music</v>
      </c>
      <c r="R694" t="str">
        <v>rock</v>
      </c>
      <c r="S694" s="14">
        <f t="shared" si="43"/>
        <v>43655.208333333328</v>
      </c>
      <c r="T694" s="14">
        <f t="shared" si="44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t="s">
        <v>14</v>
      </c>
      <c r="G695" s="8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9">
        <f t="shared" si="41"/>
        <v>0.63966740576496672</v>
      </c>
      <c r="P695" s="5">
        <f t="shared" si="42"/>
        <v>66.016018306636155</v>
      </c>
      <c r="Q695" t="str" cm="1">
        <f t="array" ref="Q695:R695">_xlfn.TEXTSPLIT(N695,"/")</f>
        <v>theater</v>
      </c>
      <c r="R695" t="str">
        <v>plays</v>
      </c>
      <c r="S695" s="14">
        <f t="shared" si="43"/>
        <v>43025.208333333328</v>
      </c>
      <c r="T695" s="14">
        <f t="shared" si="44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t="s">
        <v>14</v>
      </c>
      <c r="G696" s="8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9">
        <f t="shared" si="41"/>
        <v>0.84131868131868137</v>
      </c>
      <c r="P696" s="5">
        <f t="shared" si="42"/>
        <v>96.911392405063296</v>
      </c>
      <c r="Q696" t="str" cm="1">
        <f t="array" ref="Q696:R696">_xlfn.TEXTSPLIT(N696,"/")</f>
        <v>theater</v>
      </c>
      <c r="R696" t="str">
        <v>plays</v>
      </c>
      <c r="S696" s="14">
        <f t="shared" si="43"/>
        <v>43066.25</v>
      </c>
      <c r="T696" s="14">
        <f t="shared" si="44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t="s">
        <v>20</v>
      </c>
      <c r="G697" s="8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9">
        <f t="shared" si="41"/>
        <v>1.3393478260869565</v>
      </c>
      <c r="P697" s="5">
        <f t="shared" si="42"/>
        <v>62.867346938775512</v>
      </c>
      <c r="Q697" t="str" cm="1">
        <f t="array" ref="Q697:R697">_xlfn.TEXTSPLIT(N697,"/")</f>
        <v>music</v>
      </c>
      <c r="R697" t="str">
        <v>rock</v>
      </c>
      <c r="S697" s="14">
        <f t="shared" si="43"/>
        <v>42322.25</v>
      </c>
      <c r="T697" s="14">
        <f t="shared" si="44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t="s">
        <v>14</v>
      </c>
      <c r="G698" s="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9">
        <f t="shared" si="41"/>
        <v>0.59042047531992692</v>
      </c>
      <c r="P698" s="5">
        <f t="shared" si="42"/>
        <v>108.98537682789652</v>
      </c>
      <c r="Q698" t="str" cm="1">
        <f t="array" ref="Q698:R698">_xlfn.TEXTSPLIT(N698,"/")</f>
        <v>theater</v>
      </c>
      <c r="R698" t="str">
        <v>plays</v>
      </c>
      <c r="S698" s="14">
        <f t="shared" si="43"/>
        <v>42114.208333333328</v>
      </c>
      <c r="T698" s="14">
        <f t="shared" si="44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t="s">
        <v>20</v>
      </c>
      <c r="G699" s="8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9">
        <f t="shared" si="41"/>
        <v>1.5280062063615205</v>
      </c>
      <c r="P699" s="5">
        <f t="shared" si="42"/>
        <v>26.999314599040439</v>
      </c>
      <c r="Q699" t="str" cm="1">
        <f t="array" ref="Q699:R699">_xlfn.TEXTSPLIT(N699,"/")</f>
        <v>music</v>
      </c>
      <c r="R699" t="str">
        <v>electric music</v>
      </c>
      <c r="S699" s="14">
        <f t="shared" si="43"/>
        <v>43190.208333333328</v>
      </c>
      <c r="T699" s="14">
        <f t="shared" si="44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t="s">
        <v>20</v>
      </c>
      <c r="G700" s="8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9">
        <f t="shared" si="41"/>
        <v>4.466912114014252</v>
      </c>
      <c r="P700" s="5">
        <f t="shared" si="42"/>
        <v>65.004147943311438</v>
      </c>
      <c r="Q700" t="str" cm="1">
        <f t="array" ref="Q700:R700">_xlfn.TEXTSPLIT(N700,"/")</f>
        <v>technology</v>
      </c>
      <c r="R700" t="str">
        <v>wearables</v>
      </c>
      <c r="S700" s="14">
        <f t="shared" si="43"/>
        <v>40871.25</v>
      </c>
      <c r="T700" s="14">
        <f t="shared" si="44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t="s">
        <v>14</v>
      </c>
      <c r="G701" s="8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9">
        <f t="shared" si="41"/>
        <v>0.8439189189189189</v>
      </c>
      <c r="P701" s="5">
        <f t="shared" si="42"/>
        <v>111.51785714285714</v>
      </c>
      <c r="Q701" t="str" cm="1">
        <f t="array" ref="Q701:R701">_xlfn.TEXTSPLIT(N701,"/")</f>
        <v>film &amp; video</v>
      </c>
      <c r="R701" t="str">
        <v>drama</v>
      </c>
      <c r="S701" s="14">
        <f t="shared" si="43"/>
        <v>43641.208333333328</v>
      </c>
      <c r="T701" s="14">
        <f t="shared" si="44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t="s">
        <v>14</v>
      </c>
      <c r="G702" s="8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9">
        <f t="shared" si="41"/>
        <v>0.03</v>
      </c>
      <c r="P702" s="5">
        <f t="shared" si="42"/>
        <v>3</v>
      </c>
      <c r="Q702" t="str" cm="1">
        <f t="array" ref="Q702:R702">_xlfn.TEXTSPLIT(N702,"/")</f>
        <v>technology</v>
      </c>
      <c r="R702" t="str">
        <v>wearables</v>
      </c>
      <c r="S702" s="14">
        <f t="shared" si="43"/>
        <v>40203.25</v>
      </c>
      <c r="T702" s="14">
        <f t="shared" si="44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t="s">
        <v>20</v>
      </c>
      <c r="G703" s="8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9">
        <f t="shared" si="41"/>
        <v>1.7502692307692307</v>
      </c>
      <c r="P703" s="5">
        <f t="shared" si="42"/>
        <v>110.99268292682927</v>
      </c>
      <c r="Q703" t="str" cm="1">
        <f t="array" ref="Q703:R703">_xlfn.TEXTSPLIT(N703,"/")</f>
        <v>theater</v>
      </c>
      <c r="R703" t="str">
        <v>plays</v>
      </c>
      <c r="S703" s="14">
        <f t="shared" si="43"/>
        <v>40629.208333333336</v>
      </c>
      <c r="T703" s="14">
        <f t="shared" si="44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t="s">
        <v>14</v>
      </c>
      <c r="G704" s="8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9">
        <f t="shared" si="41"/>
        <v>0.54137931034482756</v>
      </c>
      <c r="P704" s="5">
        <f t="shared" si="42"/>
        <v>56.746987951807228</v>
      </c>
      <c r="Q704" t="str" cm="1">
        <f t="array" ref="Q704:R704">_xlfn.TEXTSPLIT(N704,"/")</f>
        <v>technology</v>
      </c>
      <c r="R704" t="str">
        <v>wearables</v>
      </c>
      <c r="S704" s="14">
        <f t="shared" si="43"/>
        <v>41477.208333333336</v>
      </c>
      <c r="T704" s="14">
        <f t="shared" si="44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t="s">
        <v>20</v>
      </c>
      <c r="G705" s="8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9">
        <f t="shared" si="41"/>
        <v>3.1187381703470032</v>
      </c>
      <c r="P705" s="5">
        <f t="shared" si="42"/>
        <v>97.020608439646708</v>
      </c>
      <c r="Q705" t="str" cm="1">
        <f t="array" ref="Q705:R705">_xlfn.TEXTSPLIT(N705,"/")</f>
        <v>publishing</v>
      </c>
      <c r="R705" t="str">
        <v>translations</v>
      </c>
      <c r="S705" s="14">
        <f t="shared" si="43"/>
        <v>41020.208333333336</v>
      </c>
      <c r="T705" s="14">
        <f t="shared" si="44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t="s">
        <v>20</v>
      </c>
      <c r="G706" s="8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9">
        <f t="shared" si="41"/>
        <v>1.2278160919540231</v>
      </c>
      <c r="P706" s="5">
        <f t="shared" si="42"/>
        <v>92.08620689655173</v>
      </c>
      <c r="Q706" t="str" cm="1">
        <f t="array" ref="Q706:R706">_xlfn.TEXTSPLIT(N706,"/")</f>
        <v>film &amp; video</v>
      </c>
      <c r="R706" t="str">
        <v>animation</v>
      </c>
      <c r="S706" s="14">
        <f t="shared" si="43"/>
        <v>42555.208333333328</v>
      </c>
      <c r="T706" s="14">
        <f t="shared" si="44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t="s">
        <v>14</v>
      </c>
      <c r="G707" s="8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9">
        <f t="shared" ref="O707:O770" si="45">(E707/D707)</f>
        <v>0.99026517383618151</v>
      </c>
      <c r="P707" s="5">
        <f t="shared" ref="P707:P770" si="46">(E707/G707)</f>
        <v>82.986666666666665</v>
      </c>
      <c r="Q707" t="str" cm="1">
        <f t="array" ref="Q707:R707">_xlfn.TEXTSPLIT(N707,"/")</f>
        <v>publishing</v>
      </c>
      <c r="R707" t="str">
        <v>nonfiction</v>
      </c>
      <c r="S707" s="14">
        <f t="shared" ref="S707:S770" si="47">(((J707/60)/60)/24)+DATE(1970,1,1)</f>
        <v>41619.25</v>
      </c>
      <c r="T707" s="14">
        <f t="shared" si="44"/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t="s">
        <v>20</v>
      </c>
      <c r="G708" s="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9">
        <f t="shared" si="45"/>
        <v>1.278468634686347</v>
      </c>
      <c r="P708" s="5">
        <f t="shared" si="46"/>
        <v>103.03791821561339</v>
      </c>
      <c r="Q708" t="str" cm="1">
        <f t="array" ref="Q708:R708">_xlfn.TEXTSPLIT(N708,"/")</f>
        <v>technology</v>
      </c>
      <c r="R708" t="str">
        <v>web</v>
      </c>
      <c r="S708" s="14">
        <f t="shared" si="47"/>
        <v>43471.25</v>
      </c>
      <c r="T708" s="14">
        <f t="shared" si="44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t="s">
        <v>20</v>
      </c>
      <c r="G709" s="8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9">
        <f t="shared" si="45"/>
        <v>1.5861643835616439</v>
      </c>
      <c r="P709" s="5">
        <f t="shared" si="46"/>
        <v>68.922619047619051</v>
      </c>
      <c r="Q709" t="str" cm="1">
        <f t="array" ref="Q709:R709">_xlfn.TEXTSPLIT(N709,"/")</f>
        <v>film &amp; video</v>
      </c>
      <c r="R709" t="str">
        <v>drama</v>
      </c>
      <c r="S709" s="14">
        <f t="shared" si="47"/>
        <v>43442.25</v>
      </c>
      <c r="T709" s="14">
        <f t="shared" si="44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t="s">
        <v>20</v>
      </c>
      <c r="G710" s="8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9">
        <f t="shared" si="45"/>
        <v>7.0705882352941174</v>
      </c>
      <c r="P710" s="5">
        <f t="shared" si="46"/>
        <v>87.737226277372258</v>
      </c>
      <c r="Q710" t="str" cm="1">
        <f t="array" ref="Q710:R710">_xlfn.TEXTSPLIT(N710,"/")</f>
        <v>theater</v>
      </c>
      <c r="R710" t="str">
        <v>plays</v>
      </c>
      <c r="S710" s="14">
        <f t="shared" si="47"/>
        <v>42877.208333333328</v>
      </c>
      <c r="T710" s="14">
        <f t="shared" si="44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t="s">
        <v>20</v>
      </c>
      <c r="G711" s="8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9">
        <f t="shared" si="45"/>
        <v>1.4238775510204082</v>
      </c>
      <c r="P711" s="5">
        <f t="shared" si="46"/>
        <v>75.021505376344081</v>
      </c>
      <c r="Q711" t="str" cm="1">
        <f t="array" ref="Q711:R711">_xlfn.TEXTSPLIT(N711,"/")</f>
        <v>theater</v>
      </c>
      <c r="R711" t="str">
        <v>plays</v>
      </c>
      <c r="S711" s="14">
        <f t="shared" si="47"/>
        <v>41018.208333333336</v>
      </c>
      <c r="T711" s="14">
        <f t="shared" si="44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t="s">
        <v>20</v>
      </c>
      <c r="G712" s="8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9">
        <f t="shared" si="45"/>
        <v>1.4786046511627906</v>
      </c>
      <c r="P712" s="5">
        <f t="shared" si="46"/>
        <v>50.863999999999997</v>
      </c>
      <c r="Q712" t="str" cm="1">
        <f t="array" ref="Q712:R712">_xlfn.TEXTSPLIT(N712,"/")</f>
        <v>theater</v>
      </c>
      <c r="R712" t="str">
        <v>plays</v>
      </c>
      <c r="S712" s="14">
        <f t="shared" si="47"/>
        <v>43295.208333333328</v>
      </c>
      <c r="T712" s="14">
        <f t="shared" si="44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t="s">
        <v>14</v>
      </c>
      <c r="G713" s="8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9">
        <f t="shared" si="45"/>
        <v>0.20322580645161289</v>
      </c>
      <c r="P713" s="5">
        <f t="shared" si="46"/>
        <v>90</v>
      </c>
      <c r="Q713" t="str" cm="1">
        <f t="array" ref="Q713:R713">_xlfn.TEXTSPLIT(N713,"/")</f>
        <v>theater</v>
      </c>
      <c r="R713" t="str">
        <v>plays</v>
      </c>
      <c r="S713" s="14">
        <f t="shared" si="47"/>
        <v>42393.25</v>
      </c>
      <c r="T713" s="14">
        <f t="shared" si="44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t="s">
        <v>20</v>
      </c>
      <c r="G714" s="8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9">
        <f t="shared" si="45"/>
        <v>18.40625</v>
      </c>
      <c r="P714" s="5">
        <f t="shared" si="46"/>
        <v>72.896039603960389</v>
      </c>
      <c r="Q714" t="str" cm="1">
        <f t="array" ref="Q714:R714">_xlfn.TEXTSPLIT(N714,"/")</f>
        <v>theater</v>
      </c>
      <c r="R714" t="str">
        <v>plays</v>
      </c>
      <c r="S714" s="14">
        <f t="shared" si="47"/>
        <v>42559.208333333328</v>
      </c>
      <c r="T714" s="14">
        <f t="shared" si="44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t="s">
        <v>20</v>
      </c>
      <c r="G715" s="8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9">
        <f t="shared" si="45"/>
        <v>1.6194202898550725</v>
      </c>
      <c r="P715" s="5">
        <f t="shared" si="46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4">
        <f t="shared" si="47"/>
        <v>42604.208333333328</v>
      </c>
      <c r="T715" s="14">
        <f t="shared" si="44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t="s">
        <v>20</v>
      </c>
      <c r="G716" s="8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9">
        <f t="shared" si="45"/>
        <v>4.7282077922077921</v>
      </c>
      <c r="P716" s="5">
        <f t="shared" si="46"/>
        <v>101.98095238095237</v>
      </c>
      <c r="Q716" t="str" cm="1">
        <f t="array" ref="Q716:R716">_xlfn.TEXTSPLIT(N716,"/")</f>
        <v>music</v>
      </c>
      <c r="R716" t="str">
        <v>rock</v>
      </c>
      <c r="S716" s="14">
        <f t="shared" si="47"/>
        <v>41870.208333333336</v>
      </c>
      <c r="T716" s="14">
        <f t="shared" si="44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t="s">
        <v>14</v>
      </c>
      <c r="G717" s="8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9">
        <f t="shared" si="45"/>
        <v>0.24466101694915254</v>
      </c>
      <c r="P717" s="5">
        <f t="shared" si="46"/>
        <v>44.009146341463413</v>
      </c>
      <c r="Q717" t="str" cm="1">
        <f t="array" ref="Q717:R717">_xlfn.TEXTSPLIT(N717,"/")</f>
        <v>games</v>
      </c>
      <c r="R717" t="str">
        <v>mobile games</v>
      </c>
      <c r="S717" s="14">
        <f t="shared" si="47"/>
        <v>40397.208333333336</v>
      </c>
      <c r="T717" s="14">
        <f t="shared" si="44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t="s">
        <v>20</v>
      </c>
      <c r="G718" s="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9">
        <f t="shared" si="45"/>
        <v>5.1764999999999999</v>
      </c>
      <c r="P718" s="5">
        <f t="shared" si="46"/>
        <v>65.942675159235662</v>
      </c>
      <c r="Q718" t="str" cm="1">
        <f t="array" ref="Q718:R718">_xlfn.TEXTSPLIT(N718,"/")</f>
        <v>theater</v>
      </c>
      <c r="R718" t="str">
        <v>plays</v>
      </c>
      <c r="S718" s="14">
        <f t="shared" si="47"/>
        <v>41465.208333333336</v>
      </c>
      <c r="T718" s="14">
        <f t="shared" si="44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t="s">
        <v>20</v>
      </c>
      <c r="G719" s="8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9">
        <f t="shared" si="45"/>
        <v>2.4764285714285714</v>
      </c>
      <c r="P719" s="5">
        <f t="shared" si="46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4">
        <f t="shared" si="47"/>
        <v>40777.208333333336</v>
      </c>
      <c r="T719" s="14">
        <f t="shared" si="44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t="s">
        <v>20</v>
      </c>
      <c r="G720" s="8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9">
        <f t="shared" si="45"/>
        <v>1.0020481927710843</v>
      </c>
      <c r="P720" s="5">
        <f t="shared" si="46"/>
        <v>28.003367003367003</v>
      </c>
      <c r="Q720" t="str" cm="1">
        <f t="array" ref="Q720:R720">_xlfn.TEXTSPLIT(N720,"/")</f>
        <v>technology</v>
      </c>
      <c r="R720" t="str">
        <v>wearables</v>
      </c>
      <c r="S720" s="14">
        <f t="shared" si="47"/>
        <v>41442.208333333336</v>
      </c>
      <c r="T720" s="14">
        <f t="shared" si="44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t="s">
        <v>20</v>
      </c>
      <c r="G721" s="8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9">
        <f t="shared" si="45"/>
        <v>1.53</v>
      </c>
      <c r="P721" s="5">
        <f t="shared" si="46"/>
        <v>85.829268292682926</v>
      </c>
      <c r="Q721" t="str" cm="1">
        <f t="array" ref="Q721:R721">_xlfn.TEXTSPLIT(N721,"/")</f>
        <v>publishing</v>
      </c>
      <c r="R721" t="str">
        <v>fiction</v>
      </c>
      <c r="S721" s="14">
        <f t="shared" si="47"/>
        <v>41058.208333333336</v>
      </c>
      <c r="T721" s="14">
        <f t="shared" si="44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t="s">
        <v>74</v>
      </c>
      <c r="G722" s="8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9">
        <f t="shared" si="45"/>
        <v>0.37091954022988505</v>
      </c>
      <c r="P722" s="5">
        <f t="shared" si="46"/>
        <v>84.921052631578945</v>
      </c>
      <c r="Q722" t="str" cm="1">
        <f t="array" ref="Q722:R722">_xlfn.TEXTSPLIT(N722,"/")</f>
        <v>theater</v>
      </c>
      <c r="R722" t="str">
        <v>plays</v>
      </c>
      <c r="S722" s="14">
        <f t="shared" si="47"/>
        <v>43152.25</v>
      </c>
      <c r="T722" s="14">
        <f t="shared" si="44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t="s">
        <v>74</v>
      </c>
      <c r="G723" s="8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9">
        <f t="shared" si="45"/>
        <v>4.3923948220064728E-2</v>
      </c>
      <c r="P723" s="5">
        <f t="shared" si="46"/>
        <v>90.483333333333334</v>
      </c>
      <c r="Q723" t="str" cm="1">
        <f t="array" ref="Q723:R723">_xlfn.TEXTSPLIT(N723,"/")</f>
        <v>music</v>
      </c>
      <c r="R723" t="str">
        <v>rock</v>
      </c>
      <c r="S723" s="14">
        <f t="shared" si="47"/>
        <v>43194.208333333328</v>
      </c>
      <c r="T723" s="14">
        <f t="shared" si="44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t="s">
        <v>20</v>
      </c>
      <c r="G724" s="8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9">
        <f t="shared" si="45"/>
        <v>1.5650721649484536</v>
      </c>
      <c r="P724" s="5">
        <f t="shared" si="46"/>
        <v>25.00197628458498</v>
      </c>
      <c r="Q724" t="str" cm="1">
        <f t="array" ref="Q724:R724">_xlfn.TEXTSPLIT(N724,"/")</f>
        <v>film &amp; video</v>
      </c>
      <c r="R724" t="str">
        <v>documentary</v>
      </c>
      <c r="S724" s="14">
        <f t="shared" si="47"/>
        <v>43045.25</v>
      </c>
      <c r="T724" s="14">
        <f t="shared" si="44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t="s">
        <v>20</v>
      </c>
      <c r="G725" s="8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9">
        <f t="shared" si="45"/>
        <v>2.704081632653061</v>
      </c>
      <c r="P725" s="5">
        <f t="shared" si="46"/>
        <v>92.013888888888886</v>
      </c>
      <c r="Q725" t="str" cm="1">
        <f t="array" ref="Q725:R725">_xlfn.TEXTSPLIT(N725,"/")</f>
        <v>theater</v>
      </c>
      <c r="R725" t="str">
        <v>plays</v>
      </c>
      <c r="S725" s="14">
        <f t="shared" si="47"/>
        <v>42431.25</v>
      </c>
      <c r="T725" s="14">
        <f t="shared" si="44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t="s">
        <v>20</v>
      </c>
      <c r="G726" s="8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9">
        <f t="shared" si="45"/>
        <v>1.3405952380952382</v>
      </c>
      <c r="P726" s="5">
        <f t="shared" si="46"/>
        <v>93.066115702479337</v>
      </c>
      <c r="Q726" t="str" cm="1">
        <f t="array" ref="Q726:R726">_xlfn.TEXTSPLIT(N726,"/")</f>
        <v>theater</v>
      </c>
      <c r="R726" t="str">
        <v>plays</v>
      </c>
      <c r="S726" s="14">
        <f t="shared" si="47"/>
        <v>41934.208333333336</v>
      </c>
      <c r="T726" s="14">
        <f t="shared" si="44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t="s">
        <v>14</v>
      </c>
      <c r="G727" s="8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9">
        <f t="shared" si="45"/>
        <v>0.50398033126293995</v>
      </c>
      <c r="P727" s="5">
        <f t="shared" si="46"/>
        <v>61.008145363408524</v>
      </c>
      <c r="Q727" t="str" cm="1">
        <f t="array" ref="Q727:R727">_xlfn.TEXTSPLIT(N727,"/")</f>
        <v>games</v>
      </c>
      <c r="R727" t="str">
        <v>mobile games</v>
      </c>
      <c r="S727" s="14">
        <f t="shared" si="47"/>
        <v>41958.25</v>
      </c>
      <c r="T727" s="14">
        <f t="shared" si="44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t="s">
        <v>74</v>
      </c>
      <c r="G728" s="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9">
        <f t="shared" si="45"/>
        <v>0.88815837937384901</v>
      </c>
      <c r="P728" s="5">
        <f t="shared" si="46"/>
        <v>92.036259541984734</v>
      </c>
      <c r="Q728" t="str" cm="1">
        <f t="array" ref="Q728:R728">_xlfn.TEXTSPLIT(N728,"/")</f>
        <v>theater</v>
      </c>
      <c r="R728" t="str">
        <v>plays</v>
      </c>
      <c r="S728" s="14">
        <f t="shared" si="47"/>
        <v>40476.208333333336</v>
      </c>
      <c r="T728" s="14">
        <f t="shared" si="44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t="s">
        <v>20</v>
      </c>
      <c r="G729" s="8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9">
        <f t="shared" si="45"/>
        <v>1.65</v>
      </c>
      <c r="P729" s="5">
        <f t="shared" si="46"/>
        <v>81.132596685082873</v>
      </c>
      <c r="Q729" t="str" cm="1">
        <f t="array" ref="Q729:R729">_xlfn.TEXTSPLIT(N729,"/")</f>
        <v>technology</v>
      </c>
      <c r="R729" t="str">
        <v>web</v>
      </c>
      <c r="S729" s="14">
        <f t="shared" si="47"/>
        <v>43485.25</v>
      </c>
      <c r="T729" s="14">
        <f t="shared" si="44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t="s">
        <v>14</v>
      </c>
      <c r="G730" s="8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9">
        <f t="shared" si="45"/>
        <v>0.17499999999999999</v>
      </c>
      <c r="P730" s="5">
        <f t="shared" si="46"/>
        <v>73.5</v>
      </c>
      <c r="Q730" t="str" cm="1">
        <f t="array" ref="Q730:R730">_xlfn.TEXTSPLIT(N730,"/")</f>
        <v>theater</v>
      </c>
      <c r="R730" t="str">
        <v>plays</v>
      </c>
      <c r="S730" s="14">
        <f t="shared" si="47"/>
        <v>42515.208333333328</v>
      </c>
      <c r="T730" s="14">
        <f t="shared" si="44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t="s">
        <v>20</v>
      </c>
      <c r="G731" s="8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9">
        <f t="shared" si="45"/>
        <v>1.8566071428571429</v>
      </c>
      <c r="P731" s="5">
        <f t="shared" si="46"/>
        <v>85.221311475409834</v>
      </c>
      <c r="Q731" t="str" cm="1">
        <f t="array" ref="Q731:R731">_xlfn.TEXTSPLIT(N731,"/")</f>
        <v>film &amp; video</v>
      </c>
      <c r="R731" t="str">
        <v>drama</v>
      </c>
      <c r="S731" s="14">
        <f t="shared" si="47"/>
        <v>41309.25</v>
      </c>
      <c r="T731" s="14">
        <f t="shared" si="44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t="s">
        <v>20</v>
      </c>
      <c r="G732" s="8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9">
        <f t="shared" si="45"/>
        <v>4.1266319444444441</v>
      </c>
      <c r="P732" s="5">
        <f t="shared" si="46"/>
        <v>110.96825396825396</v>
      </c>
      <c r="Q732" t="str" cm="1">
        <f t="array" ref="Q732:R732">_xlfn.TEXTSPLIT(N732,"/")</f>
        <v>technology</v>
      </c>
      <c r="R732" t="str">
        <v>wearables</v>
      </c>
      <c r="S732" s="14">
        <f t="shared" si="47"/>
        <v>42147.208333333328</v>
      </c>
      <c r="T732" s="14">
        <f t="shared" si="44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t="s">
        <v>74</v>
      </c>
      <c r="G733" s="8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9">
        <f t="shared" si="45"/>
        <v>0.90249999999999997</v>
      </c>
      <c r="P733" s="5">
        <f t="shared" si="46"/>
        <v>32.968036529680369</v>
      </c>
      <c r="Q733" t="str" cm="1">
        <f t="array" ref="Q733:R733">_xlfn.TEXTSPLIT(N733,"/")</f>
        <v>technology</v>
      </c>
      <c r="R733" t="str">
        <v>web</v>
      </c>
      <c r="S733" s="14">
        <f t="shared" si="47"/>
        <v>42939.208333333328</v>
      </c>
      <c r="T733" s="14">
        <f t="shared" si="44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t="s">
        <v>14</v>
      </c>
      <c r="G734" s="8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9">
        <f t="shared" si="45"/>
        <v>0.91984615384615387</v>
      </c>
      <c r="P734" s="5">
        <f t="shared" si="46"/>
        <v>96.005352363960753</v>
      </c>
      <c r="Q734" t="str" cm="1">
        <f t="array" ref="Q734:R734">_xlfn.TEXTSPLIT(N734,"/")</f>
        <v>music</v>
      </c>
      <c r="R734" t="str">
        <v>rock</v>
      </c>
      <c r="S734" s="14">
        <f t="shared" si="47"/>
        <v>42816.208333333328</v>
      </c>
      <c r="T734" s="14">
        <f t="shared" si="44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t="s">
        <v>20</v>
      </c>
      <c r="G735" s="8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9">
        <f t="shared" si="45"/>
        <v>5.2700632911392402</v>
      </c>
      <c r="P735" s="5">
        <f t="shared" si="46"/>
        <v>84.96632653061225</v>
      </c>
      <c r="Q735" t="str" cm="1">
        <f t="array" ref="Q735:R735">_xlfn.TEXTSPLIT(N735,"/")</f>
        <v>music</v>
      </c>
      <c r="R735" t="str">
        <v>metal</v>
      </c>
      <c r="S735" s="14">
        <f t="shared" si="47"/>
        <v>41844.208333333336</v>
      </c>
      <c r="T735" s="14">
        <f t="shared" si="44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t="s">
        <v>20</v>
      </c>
      <c r="G736" s="8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9">
        <f t="shared" si="45"/>
        <v>3.1914285714285713</v>
      </c>
      <c r="P736" s="5">
        <f t="shared" si="46"/>
        <v>25.007462686567163</v>
      </c>
      <c r="Q736" t="str" cm="1">
        <f t="array" ref="Q736:R736">_xlfn.TEXTSPLIT(N736,"/")</f>
        <v>theater</v>
      </c>
      <c r="R736" t="str">
        <v>plays</v>
      </c>
      <c r="S736" s="14">
        <f t="shared" si="47"/>
        <v>42763.25</v>
      </c>
      <c r="T736" s="14">
        <f t="shared" si="44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t="s">
        <v>20</v>
      </c>
      <c r="G737" s="8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9">
        <f t="shared" si="45"/>
        <v>3.5418867924528303</v>
      </c>
      <c r="P737" s="5">
        <f t="shared" si="46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4">
        <f t="shared" si="47"/>
        <v>42459.208333333328</v>
      </c>
      <c r="T737" s="14">
        <f t="shared" si="44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t="s">
        <v>74</v>
      </c>
      <c r="G738" s="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9">
        <f t="shared" si="45"/>
        <v>0.32896103896103895</v>
      </c>
      <c r="P738" s="5">
        <f t="shared" si="46"/>
        <v>87.34482758620689</v>
      </c>
      <c r="Q738" t="str" cm="1">
        <f t="array" ref="Q738:R738">_xlfn.TEXTSPLIT(N738,"/")</f>
        <v>publishing</v>
      </c>
      <c r="R738" t="str">
        <v>nonfiction</v>
      </c>
      <c r="S738" s="14">
        <f t="shared" si="47"/>
        <v>42055.25</v>
      </c>
      <c r="T738" s="14">
        <f t="shared" si="44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t="s">
        <v>20</v>
      </c>
      <c r="G739" s="8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9">
        <f t="shared" si="45"/>
        <v>1.358918918918919</v>
      </c>
      <c r="P739" s="5">
        <f t="shared" si="46"/>
        <v>27.933333333333334</v>
      </c>
      <c r="Q739" t="str" cm="1">
        <f t="array" ref="Q739:R739">_xlfn.TEXTSPLIT(N739,"/")</f>
        <v>music</v>
      </c>
      <c r="R739" t="str">
        <v>indie rock</v>
      </c>
      <c r="S739" s="14">
        <f t="shared" si="47"/>
        <v>42685.25</v>
      </c>
      <c r="T739" s="14">
        <f t="shared" si="44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t="s">
        <v>14</v>
      </c>
      <c r="G740" s="8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9">
        <f t="shared" si="45"/>
        <v>2.0843373493975904E-2</v>
      </c>
      <c r="P740" s="5">
        <f t="shared" si="46"/>
        <v>103.8</v>
      </c>
      <c r="Q740" t="str" cm="1">
        <f t="array" ref="Q740:R740">_xlfn.TEXTSPLIT(N740,"/")</f>
        <v>theater</v>
      </c>
      <c r="R740" t="str">
        <v>plays</v>
      </c>
      <c r="S740" s="14">
        <f t="shared" si="47"/>
        <v>41959.25</v>
      </c>
      <c r="T740" s="14">
        <f t="shared" si="44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t="s">
        <v>14</v>
      </c>
      <c r="G741" s="8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9">
        <f t="shared" si="45"/>
        <v>0.61</v>
      </c>
      <c r="P741" s="5">
        <f t="shared" si="46"/>
        <v>31.937172774869111</v>
      </c>
      <c r="Q741" t="str" cm="1">
        <f t="array" ref="Q741:R741">_xlfn.TEXTSPLIT(N741,"/")</f>
        <v>music</v>
      </c>
      <c r="R741" t="str">
        <v>indie rock</v>
      </c>
      <c r="S741" s="14">
        <f t="shared" si="47"/>
        <v>41089.208333333336</v>
      </c>
      <c r="T741" s="14">
        <f t="shared" si="44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t="s">
        <v>14</v>
      </c>
      <c r="G742" s="8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9">
        <f t="shared" si="45"/>
        <v>0.30037735849056602</v>
      </c>
      <c r="P742" s="5">
        <f t="shared" si="46"/>
        <v>99.5</v>
      </c>
      <c r="Q742" t="str" cm="1">
        <f t="array" ref="Q742:R742">_xlfn.TEXTSPLIT(N742,"/")</f>
        <v>theater</v>
      </c>
      <c r="R742" t="str">
        <v>plays</v>
      </c>
      <c r="S742" s="14">
        <f t="shared" si="47"/>
        <v>42769.25</v>
      </c>
      <c r="T742" s="14">
        <f t="shared" si="44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t="s">
        <v>20</v>
      </c>
      <c r="G743" s="8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9">
        <f t="shared" si="45"/>
        <v>11.791666666666666</v>
      </c>
      <c r="P743" s="5">
        <f t="shared" si="46"/>
        <v>108.84615384615384</v>
      </c>
      <c r="Q743" t="str" cm="1">
        <f t="array" ref="Q743:R743">_xlfn.TEXTSPLIT(N743,"/")</f>
        <v>theater</v>
      </c>
      <c r="R743" t="str">
        <v>plays</v>
      </c>
      <c r="S743" s="14">
        <f t="shared" si="47"/>
        <v>40321.208333333336</v>
      </c>
      <c r="T743" s="14">
        <f t="shared" si="44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t="s">
        <v>20</v>
      </c>
      <c r="G744" s="8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9">
        <f t="shared" si="45"/>
        <v>11.260833333333334</v>
      </c>
      <c r="P744" s="5">
        <f t="shared" si="46"/>
        <v>110.76229508196721</v>
      </c>
      <c r="Q744" t="str" cm="1">
        <f t="array" ref="Q744:R744">_xlfn.TEXTSPLIT(N744,"/")</f>
        <v>music</v>
      </c>
      <c r="R744" t="str">
        <v>electric music</v>
      </c>
      <c r="S744" s="14">
        <f t="shared" si="47"/>
        <v>40197.25</v>
      </c>
      <c r="T744" s="14">
        <f t="shared" si="44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t="s">
        <v>14</v>
      </c>
      <c r="G745" s="8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9">
        <f t="shared" si="45"/>
        <v>0.12923076923076923</v>
      </c>
      <c r="P745" s="5">
        <f t="shared" si="46"/>
        <v>29.647058823529413</v>
      </c>
      <c r="Q745" t="str" cm="1">
        <f t="array" ref="Q745:R745">_xlfn.TEXTSPLIT(N745,"/")</f>
        <v>theater</v>
      </c>
      <c r="R745" t="str">
        <v>plays</v>
      </c>
      <c r="S745" s="14">
        <f t="shared" si="47"/>
        <v>42298.208333333328</v>
      </c>
      <c r="T745" s="14">
        <f t="shared" si="44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t="s">
        <v>20</v>
      </c>
      <c r="G746" s="8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9">
        <f t="shared" si="45"/>
        <v>7.12</v>
      </c>
      <c r="P746" s="5">
        <f t="shared" si="46"/>
        <v>101.71428571428571</v>
      </c>
      <c r="Q746" t="str" cm="1">
        <f t="array" ref="Q746:R746">_xlfn.TEXTSPLIT(N746,"/")</f>
        <v>theater</v>
      </c>
      <c r="R746" t="str">
        <v>plays</v>
      </c>
      <c r="S746" s="14">
        <f t="shared" si="47"/>
        <v>43322.208333333328</v>
      </c>
      <c r="T746" s="14">
        <f t="shared" si="44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t="s">
        <v>14</v>
      </c>
      <c r="G747" s="8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9">
        <f t="shared" si="45"/>
        <v>0.30304347826086958</v>
      </c>
      <c r="P747" s="5">
        <f t="shared" si="46"/>
        <v>61.5</v>
      </c>
      <c r="Q747" t="str" cm="1">
        <f t="array" ref="Q747:R747">_xlfn.TEXTSPLIT(N747,"/")</f>
        <v>technology</v>
      </c>
      <c r="R747" t="str">
        <v>wearables</v>
      </c>
      <c r="S747" s="14">
        <f t="shared" si="47"/>
        <v>40328.208333333336</v>
      </c>
      <c r="T747" s="14">
        <f t="shared" si="44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t="s">
        <v>20</v>
      </c>
      <c r="G748" s="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9">
        <f t="shared" si="45"/>
        <v>2.1250896057347672</v>
      </c>
      <c r="P748" s="5">
        <f t="shared" si="46"/>
        <v>35</v>
      </c>
      <c r="Q748" t="str" cm="1">
        <f t="array" ref="Q748:R748">_xlfn.TEXTSPLIT(N748,"/")</f>
        <v>technology</v>
      </c>
      <c r="R748" t="str">
        <v>web</v>
      </c>
      <c r="S748" s="14">
        <f t="shared" si="47"/>
        <v>40825.208333333336</v>
      </c>
      <c r="T748" s="14">
        <f t="shared" si="44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t="s">
        <v>20</v>
      </c>
      <c r="G749" s="8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9">
        <f t="shared" si="45"/>
        <v>2.2885714285714287</v>
      </c>
      <c r="P749" s="5">
        <f t="shared" si="46"/>
        <v>40.049999999999997</v>
      </c>
      <c r="Q749" t="str" cm="1">
        <f t="array" ref="Q749:R749">_xlfn.TEXTSPLIT(N749,"/")</f>
        <v>theater</v>
      </c>
      <c r="R749" t="str">
        <v>plays</v>
      </c>
      <c r="S749" s="14">
        <f t="shared" si="47"/>
        <v>40423.208333333336</v>
      </c>
      <c r="T749" s="14">
        <f t="shared" si="44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t="s">
        <v>74</v>
      </c>
      <c r="G750" s="8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9">
        <f t="shared" si="45"/>
        <v>0.34959979476654696</v>
      </c>
      <c r="P750" s="5">
        <f t="shared" si="46"/>
        <v>110.97231270358306</v>
      </c>
      <c r="Q750" t="str" cm="1">
        <f t="array" ref="Q750:R750">_xlfn.TEXTSPLIT(N750,"/")</f>
        <v>film &amp; video</v>
      </c>
      <c r="R750" t="str">
        <v>animation</v>
      </c>
      <c r="S750" s="14">
        <f t="shared" si="47"/>
        <v>40238.25</v>
      </c>
      <c r="T750" s="14">
        <f t="shared" si="44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t="s">
        <v>20</v>
      </c>
      <c r="G751" s="8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9">
        <f t="shared" si="45"/>
        <v>1.5729069767441861</v>
      </c>
      <c r="P751" s="5">
        <f t="shared" si="46"/>
        <v>36.959016393442624</v>
      </c>
      <c r="Q751" t="str" cm="1">
        <f t="array" ref="Q751:R751">_xlfn.TEXTSPLIT(N751,"/")</f>
        <v>technology</v>
      </c>
      <c r="R751" t="str">
        <v>wearables</v>
      </c>
      <c r="S751" s="14">
        <f t="shared" si="47"/>
        <v>41920.208333333336</v>
      </c>
      <c r="T751" s="14">
        <f t="shared" si="44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t="s">
        <v>14</v>
      </c>
      <c r="G752" s="8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9">
        <f t="shared" si="45"/>
        <v>0.01</v>
      </c>
      <c r="P752" s="5">
        <f t="shared" si="46"/>
        <v>1</v>
      </c>
      <c r="Q752" t="str" cm="1">
        <f t="array" ref="Q752:R752">_xlfn.TEXTSPLIT(N752,"/")</f>
        <v>music</v>
      </c>
      <c r="R752" t="str">
        <v>electric music</v>
      </c>
      <c r="S752" s="14">
        <f t="shared" si="47"/>
        <v>40360.208333333336</v>
      </c>
      <c r="T752" s="14">
        <f t="shared" si="44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t="s">
        <v>20</v>
      </c>
      <c r="G753" s="8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9">
        <f t="shared" si="45"/>
        <v>2.3230555555555554</v>
      </c>
      <c r="P753" s="5">
        <f t="shared" si="46"/>
        <v>30.974074074074075</v>
      </c>
      <c r="Q753" t="str" cm="1">
        <f t="array" ref="Q753:R753">_xlfn.TEXTSPLIT(N753,"/")</f>
        <v>publishing</v>
      </c>
      <c r="R753" t="str">
        <v>nonfiction</v>
      </c>
      <c r="S753" s="14">
        <f t="shared" si="47"/>
        <v>42446.208333333328</v>
      </c>
      <c r="T753" s="14">
        <f t="shared" ref="T753:T816" si="48">(((K753/60)/60)/24)+DATE(1970,1,1)</f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t="s">
        <v>74</v>
      </c>
      <c r="G754" s="8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9">
        <f t="shared" si="45"/>
        <v>0.92448275862068963</v>
      </c>
      <c r="P754" s="5">
        <f t="shared" si="46"/>
        <v>47.035087719298247</v>
      </c>
      <c r="Q754" t="str" cm="1">
        <f t="array" ref="Q754:R754">_xlfn.TEXTSPLIT(N754,"/")</f>
        <v>theater</v>
      </c>
      <c r="R754" t="str">
        <v>plays</v>
      </c>
      <c r="S754" s="14">
        <f t="shared" si="47"/>
        <v>40395.208333333336</v>
      </c>
      <c r="T754" s="14">
        <f t="shared" si="48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t="s">
        <v>20</v>
      </c>
      <c r="G755" s="8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9">
        <f t="shared" si="45"/>
        <v>2.5670212765957445</v>
      </c>
      <c r="P755" s="5">
        <f t="shared" si="46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4">
        <f t="shared" si="47"/>
        <v>40321.208333333336</v>
      </c>
      <c r="T755" s="14">
        <f t="shared" si="48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t="s">
        <v>20</v>
      </c>
      <c r="G756" s="8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9">
        <f t="shared" si="45"/>
        <v>1.6847017045454546</v>
      </c>
      <c r="P756" s="5">
        <f t="shared" si="46"/>
        <v>37.005616224648989</v>
      </c>
      <c r="Q756" t="str" cm="1">
        <f t="array" ref="Q756:R756">_xlfn.TEXTSPLIT(N756,"/")</f>
        <v>theater</v>
      </c>
      <c r="R756" t="str">
        <v>plays</v>
      </c>
      <c r="S756" s="14">
        <f t="shared" si="47"/>
        <v>41210.208333333336</v>
      </c>
      <c r="T756" s="14">
        <f t="shared" si="48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t="s">
        <v>20</v>
      </c>
      <c r="G757" s="8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9">
        <f t="shared" si="45"/>
        <v>1.6657777777777778</v>
      </c>
      <c r="P757" s="5">
        <f t="shared" si="46"/>
        <v>26.027777777777779</v>
      </c>
      <c r="Q757" t="str" cm="1">
        <f t="array" ref="Q757:R757">_xlfn.TEXTSPLIT(N757,"/")</f>
        <v>theater</v>
      </c>
      <c r="R757" t="str">
        <v>plays</v>
      </c>
      <c r="S757" s="14">
        <f t="shared" si="47"/>
        <v>43096.25</v>
      </c>
      <c r="T757" s="14">
        <f t="shared" si="48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t="s">
        <v>20</v>
      </c>
      <c r="G758" s="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9">
        <f t="shared" si="45"/>
        <v>7.7207692307692311</v>
      </c>
      <c r="P758" s="5">
        <f t="shared" si="46"/>
        <v>67.817567567567565</v>
      </c>
      <c r="Q758" t="str" cm="1">
        <f t="array" ref="Q758:R758">_xlfn.TEXTSPLIT(N758,"/")</f>
        <v>theater</v>
      </c>
      <c r="R758" t="str">
        <v>plays</v>
      </c>
      <c r="S758" s="14">
        <f t="shared" si="47"/>
        <v>42024.25</v>
      </c>
      <c r="T758" s="14">
        <f t="shared" si="48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t="s">
        <v>20</v>
      </c>
      <c r="G759" s="8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9">
        <f t="shared" si="45"/>
        <v>4.0685714285714285</v>
      </c>
      <c r="P759" s="5">
        <f t="shared" si="46"/>
        <v>49.964912280701753</v>
      </c>
      <c r="Q759" t="str" cm="1">
        <f t="array" ref="Q759:R759">_xlfn.TEXTSPLIT(N759,"/")</f>
        <v>film &amp; video</v>
      </c>
      <c r="R759" t="str">
        <v>drama</v>
      </c>
      <c r="S759" s="14">
        <f t="shared" si="47"/>
        <v>40675.208333333336</v>
      </c>
      <c r="T759" s="14">
        <f t="shared" si="48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t="s">
        <v>20</v>
      </c>
      <c r="G760" s="8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9">
        <f t="shared" si="45"/>
        <v>5.6420608108108112</v>
      </c>
      <c r="P760" s="5">
        <f t="shared" si="46"/>
        <v>110.01646903820817</v>
      </c>
      <c r="Q760" t="str" cm="1">
        <f t="array" ref="Q760:R760">_xlfn.TEXTSPLIT(N760,"/")</f>
        <v>music</v>
      </c>
      <c r="R760" t="str">
        <v>rock</v>
      </c>
      <c r="S760" s="14">
        <f t="shared" si="47"/>
        <v>41936.208333333336</v>
      </c>
      <c r="T760" s="14">
        <f t="shared" si="48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t="s">
        <v>14</v>
      </c>
      <c r="G761" s="8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9">
        <f t="shared" si="45"/>
        <v>0.6842686567164179</v>
      </c>
      <c r="P761" s="5">
        <f t="shared" si="46"/>
        <v>89.964678178963894</v>
      </c>
      <c r="Q761" t="str" cm="1">
        <f t="array" ref="Q761:R761">_xlfn.TEXTSPLIT(N761,"/")</f>
        <v>music</v>
      </c>
      <c r="R761" t="str">
        <v>electric music</v>
      </c>
      <c r="S761" s="14">
        <f t="shared" si="47"/>
        <v>43136.25</v>
      </c>
      <c r="T761" s="14">
        <f t="shared" si="48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t="s">
        <v>14</v>
      </c>
      <c r="G762" s="8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9">
        <f t="shared" si="45"/>
        <v>0.34351966873706002</v>
      </c>
      <c r="P762" s="5">
        <f t="shared" si="46"/>
        <v>79.009523809523813</v>
      </c>
      <c r="Q762" t="str" cm="1">
        <f t="array" ref="Q762:R762">_xlfn.TEXTSPLIT(N762,"/")</f>
        <v>games</v>
      </c>
      <c r="R762" t="str">
        <v>video games</v>
      </c>
      <c r="S762" s="14">
        <f t="shared" si="47"/>
        <v>43678.208333333328</v>
      </c>
      <c r="T762" s="14">
        <f t="shared" si="48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t="s">
        <v>20</v>
      </c>
      <c r="G763" s="8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9">
        <f t="shared" si="45"/>
        <v>6.5545454545454547</v>
      </c>
      <c r="P763" s="5">
        <f t="shared" si="46"/>
        <v>86.867469879518069</v>
      </c>
      <c r="Q763" t="str" cm="1">
        <f t="array" ref="Q763:R763">_xlfn.TEXTSPLIT(N763,"/")</f>
        <v>music</v>
      </c>
      <c r="R763" t="str">
        <v>rock</v>
      </c>
      <c r="S763" s="14">
        <f t="shared" si="47"/>
        <v>42938.208333333328</v>
      </c>
      <c r="T763" s="14">
        <f t="shared" si="48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t="s">
        <v>20</v>
      </c>
      <c r="G764" s="8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9">
        <f t="shared" si="45"/>
        <v>1.7725714285714285</v>
      </c>
      <c r="P764" s="5">
        <f t="shared" si="46"/>
        <v>62.04</v>
      </c>
      <c r="Q764" t="str" cm="1">
        <f t="array" ref="Q764:R764">_xlfn.TEXTSPLIT(N764,"/")</f>
        <v>music</v>
      </c>
      <c r="R764" t="str">
        <v>jazz</v>
      </c>
      <c r="S764" s="14">
        <f t="shared" si="47"/>
        <v>41241.25</v>
      </c>
      <c r="T764" s="14">
        <f t="shared" si="48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t="s">
        <v>20</v>
      </c>
      <c r="G765" s="8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9">
        <f t="shared" si="45"/>
        <v>1.1317857142857144</v>
      </c>
      <c r="P765" s="5">
        <f t="shared" si="46"/>
        <v>26.970212765957445</v>
      </c>
      <c r="Q765" t="str" cm="1">
        <f t="array" ref="Q765:R765">_xlfn.TEXTSPLIT(N765,"/")</f>
        <v>theater</v>
      </c>
      <c r="R765" t="str">
        <v>plays</v>
      </c>
      <c r="S765" s="14">
        <f t="shared" si="47"/>
        <v>41037.208333333336</v>
      </c>
      <c r="T765" s="14">
        <f t="shared" si="48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t="s">
        <v>20</v>
      </c>
      <c r="G766" s="8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9">
        <f t="shared" si="45"/>
        <v>7.2818181818181822</v>
      </c>
      <c r="P766" s="5">
        <f t="shared" si="46"/>
        <v>54.121621621621621</v>
      </c>
      <c r="Q766" t="str" cm="1">
        <f t="array" ref="Q766:R766">_xlfn.TEXTSPLIT(N766,"/")</f>
        <v>music</v>
      </c>
      <c r="R766" t="str">
        <v>rock</v>
      </c>
      <c r="S766" s="14">
        <f t="shared" si="47"/>
        <v>40676.208333333336</v>
      </c>
      <c r="T766" s="14">
        <f t="shared" si="48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t="s">
        <v>20</v>
      </c>
      <c r="G767" s="8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9">
        <f t="shared" si="45"/>
        <v>2.0833333333333335</v>
      </c>
      <c r="P767" s="5">
        <f t="shared" si="46"/>
        <v>41.035353535353536</v>
      </c>
      <c r="Q767" t="str" cm="1">
        <f t="array" ref="Q767:R767">_xlfn.TEXTSPLIT(N767,"/")</f>
        <v>music</v>
      </c>
      <c r="R767" t="str">
        <v>indie rock</v>
      </c>
      <c r="S767" s="14">
        <f t="shared" si="47"/>
        <v>42840.208333333328</v>
      </c>
      <c r="T767" s="14">
        <f t="shared" si="48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t="s">
        <v>14</v>
      </c>
      <c r="G768" s="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9">
        <f t="shared" si="45"/>
        <v>0.31171232876712329</v>
      </c>
      <c r="P768" s="5">
        <f t="shared" si="46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4">
        <f t="shared" si="47"/>
        <v>43362.208333333328</v>
      </c>
      <c r="T768" s="14">
        <f t="shared" si="48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t="s">
        <v>14</v>
      </c>
      <c r="G769" s="8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9">
        <f t="shared" si="45"/>
        <v>0.56967078189300413</v>
      </c>
      <c r="P769" s="5">
        <f t="shared" si="46"/>
        <v>107.93762183235867</v>
      </c>
      <c r="Q769" t="str" cm="1">
        <f t="array" ref="Q769:R769">_xlfn.TEXTSPLIT(N769,"/")</f>
        <v>publishing</v>
      </c>
      <c r="R769" t="str">
        <v>translations</v>
      </c>
      <c r="S769" s="14">
        <f t="shared" si="47"/>
        <v>42283.208333333328</v>
      </c>
      <c r="T769" s="14">
        <f t="shared" si="48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t="s">
        <v>20</v>
      </c>
      <c r="G770" s="8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9">
        <f t="shared" si="45"/>
        <v>2.31</v>
      </c>
      <c r="P770" s="5">
        <f t="shared" si="46"/>
        <v>73.92</v>
      </c>
      <c r="Q770" t="str" cm="1">
        <f t="array" ref="Q770:R770">_xlfn.TEXTSPLIT(N770,"/")</f>
        <v>theater</v>
      </c>
      <c r="R770" t="str">
        <v>plays</v>
      </c>
      <c r="S770" s="14">
        <f t="shared" si="47"/>
        <v>41619.25</v>
      </c>
      <c r="T770" s="14">
        <f t="shared" si="48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t="s">
        <v>14</v>
      </c>
      <c r="G771" s="8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9">
        <f t="shared" ref="O771:O834" si="49">(E771/D771)</f>
        <v>0.86867834394904464</v>
      </c>
      <c r="P771" s="5">
        <f t="shared" ref="P771:P834" si="50">(E771/G771)</f>
        <v>31.995894428152493</v>
      </c>
      <c r="Q771" t="str" cm="1">
        <f t="array" ref="Q771:R771">_xlfn.TEXTSPLIT(N771,"/")</f>
        <v>games</v>
      </c>
      <c r="R771" t="str">
        <v>video games</v>
      </c>
      <c r="S771" s="14">
        <f t="shared" ref="S771:S834" si="51">(((J771/60)/60)/24)+DATE(1970,1,1)</f>
        <v>41501.208333333336</v>
      </c>
      <c r="T771" s="14">
        <f t="shared" si="48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t="s">
        <v>20</v>
      </c>
      <c r="G772" s="8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9">
        <f t="shared" si="49"/>
        <v>2.7074418604651163</v>
      </c>
      <c r="P772" s="5">
        <f t="shared" si="50"/>
        <v>53.898148148148145</v>
      </c>
      <c r="Q772" t="str" cm="1">
        <f t="array" ref="Q772:R772">_xlfn.TEXTSPLIT(N772,"/")</f>
        <v>theater</v>
      </c>
      <c r="R772" t="str">
        <v>plays</v>
      </c>
      <c r="S772" s="14">
        <f t="shared" si="51"/>
        <v>41743.208333333336</v>
      </c>
      <c r="T772" s="14">
        <f t="shared" si="48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t="s">
        <v>74</v>
      </c>
      <c r="G773" s="8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9">
        <f t="shared" si="49"/>
        <v>0.49446428571428569</v>
      </c>
      <c r="P773" s="5">
        <f t="shared" si="50"/>
        <v>106.5</v>
      </c>
      <c r="Q773" t="str" cm="1">
        <f t="array" ref="Q773:R773">_xlfn.TEXTSPLIT(N773,"/")</f>
        <v>theater</v>
      </c>
      <c r="R773" t="str">
        <v>plays</v>
      </c>
      <c r="S773" s="14">
        <f t="shared" si="51"/>
        <v>43491.25</v>
      </c>
      <c r="T773" s="14">
        <f t="shared" si="48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t="s">
        <v>20</v>
      </c>
      <c r="G774" s="8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9">
        <f t="shared" si="49"/>
        <v>1.1335962566844919</v>
      </c>
      <c r="P774" s="5">
        <f t="shared" si="50"/>
        <v>32.999805409612762</v>
      </c>
      <c r="Q774" t="str" cm="1">
        <f t="array" ref="Q774:R774">_xlfn.TEXTSPLIT(N774,"/")</f>
        <v>music</v>
      </c>
      <c r="R774" t="str">
        <v>indie rock</v>
      </c>
      <c r="S774" s="14">
        <f t="shared" si="51"/>
        <v>43505.25</v>
      </c>
      <c r="T774" s="14">
        <f t="shared" si="48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t="s">
        <v>20</v>
      </c>
      <c r="G775" s="8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9">
        <f t="shared" si="49"/>
        <v>1.9055555555555554</v>
      </c>
      <c r="P775" s="5">
        <f t="shared" si="50"/>
        <v>43.00254993625159</v>
      </c>
      <c r="Q775" t="str" cm="1">
        <f t="array" ref="Q775:R775">_xlfn.TEXTSPLIT(N775,"/")</f>
        <v>theater</v>
      </c>
      <c r="R775" t="str">
        <v>plays</v>
      </c>
      <c r="S775" s="14">
        <f t="shared" si="51"/>
        <v>42838.208333333328</v>
      </c>
      <c r="T775" s="14">
        <f t="shared" si="48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t="s">
        <v>20</v>
      </c>
      <c r="G776" s="8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9">
        <f t="shared" si="49"/>
        <v>1.355</v>
      </c>
      <c r="P776" s="5">
        <f t="shared" si="50"/>
        <v>86.858974358974365</v>
      </c>
      <c r="Q776" t="str" cm="1">
        <f t="array" ref="Q776:R776">_xlfn.TEXTSPLIT(N776,"/")</f>
        <v>technology</v>
      </c>
      <c r="R776" t="str">
        <v>web</v>
      </c>
      <c r="S776" s="14">
        <f t="shared" si="51"/>
        <v>42513.208333333328</v>
      </c>
      <c r="T776" s="14">
        <f t="shared" si="48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t="s">
        <v>14</v>
      </c>
      <c r="G777" s="8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9">
        <f t="shared" si="49"/>
        <v>0.10297872340425532</v>
      </c>
      <c r="P777" s="5">
        <f t="shared" si="50"/>
        <v>96.8</v>
      </c>
      <c r="Q777" t="str" cm="1">
        <f t="array" ref="Q777:R777">_xlfn.TEXTSPLIT(N777,"/")</f>
        <v>music</v>
      </c>
      <c r="R777" t="str">
        <v>rock</v>
      </c>
      <c r="S777" s="14">
        <f t="shared" si="51"/>
        <v>41949.25</v>
      </c>
      <c r="T777" s="14">
        <f t="shared" si="48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t="s">
        <v>14</v>
      </c>
      <c r="G778" s="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9">
        <f t="shared" si="49"/>
        <v>0.65544223826714798</v>
      </c>
      <c r="P778" s="5">
        <f t="shared" si="50"/>
        <v>32.995456610631528</v>
      </c>
      <c r="Q778" t="str" cm="1">
        <f t="array" ref="Q778:R778">_xlfn.TEXTSPLIT(N778,"/")</f>
        <v>theater</v>
      </c>
      <c r="R778" t="str">
        <v>plays</v>
      </c>
      <c r="S778" s="14">
        <f t="shared" si="51"/>
        <v>43650.208333333328</v>
      </c>
      <c r="T778" s="14">
        <f t="shared" si="48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t="s">
        <v>14</v>
      </c>
      <c r="G779" s="8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9">
        <f t="shared" si="49"/>
        <v>0.49026652452025588</v>
      </c>
      <c r="P779" s="5">
        <f t="shared" si="50"/>
        <v>68.028106508875737</v>
      </c>
      <c r="Q779" t="str" cm="1">
        <f t="array" ref="Q779:R779">_xlfn.TEXTSPLIT(N779,"/")</f>
        <v>theater</v>
      </c>
      <c r="R779" t="str">
        <v>plays</v>
      </c>
      <c r="S779" s="14">
        <f t="shared" si="51"/>
        <v>40809.208333333336</v>
      </c>
      <c r="T779" s="14">
        <f t="shared" si="48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t="s">
        <v>20</v>
      </c>
      <c r="G780" s="8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9">
        <f t="shared" si="49"/>
        <v>7.8792307692307695</v>
      </c>
      <c r="P780" s="5">
        <f t="shared" si="50"/>
        <v>58.867816091954026</v>
      </c>
      <c r="Q780" t="str" cm="1">
        <f t="array" ref="Q780:R780">_xlfn.TEXTSPLIT(N780,"/")</f>
        <v>film &amp; video</v>
      </c>
      <c r="R780" t="str">
        <v>animation</v>
      </c>
      <c r="S780" s="14">
        <f t="shared" si="51"/>
        <v>40768.208333333336</v>
      </c>
      <c r="T780" s="14">
        <f t="shared" si="48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t="s">
        <v>14</v>
      </c>
      <c r="G781" s="8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9">
        <f t="shared" si="49"/>
        <v>0.80306347746090156</v>
      </c>
      <c r="P781" s="5">
        <f t="shared" si="50"/>
        <v>105.04572803850782</v>
      </c>
      <c r="Q781" t="str" cm="1">
        <f t="array" ref="Q781:R781">_xlfn.TEXTSPLIT(N781,"/")</f>
        <v>theater</v>
      </c>
      <c r="R781" t="str">
        <v>plays</v>
      </c>
      <c r="S781" s="14">
        <f t="shared" si="51"/>
        <v>42230.208333333328</v>
      </c>
      <c r="T781" s="14">
        <f t="shared" si="48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t="s">
        <v>20</v>
      </c>
      <c r="G782" s="8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9">
        <f t="shared" si="49"/>
        <v>1.0629411764705883</v>
      </c>
      <c r="P782" s="5">
        <f t="shared" si="50"/>
        <v>33.054878048780488</v>
      </c>
      <c r="Q782" t="str" cm="1">
        <f t="array" ref="Q782:R782">_xlfn.TEXTSPLIT(N782,"/")</f>
        <v>film &amp; video</v>
      </c>
      <c r="R782" t="str">
        <v>drama</v>
      </c>
      <c r="S782" s="14">
        <f t="shared" si="51"/>
        <v>42573.208333333328</v>
      </c>
      <c r="T782" s="14">
        <f t="shared" si="48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t="s">
        <v>74</v>
      </c>
      <c r="G783" s="8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9">
        <f t="shared" si="49"/>
        <v>0.50735632183908042</v>
      </c>
      <c r="P783" s="5">
        <f t="shared" si="50"/>
        <v>78.821428571428569</v>
      </c>
      <c r="Q783" t="str" cm="1">
        <f t="array" ref="Q783:R783">_xlfn.TEXTSPLIT(N783,"/")</f>
        <v>theater</v>
      </c>
      <c r="R783" t="str">
        <v>plays</v>
      </c>
      <c r="S783" s="14">
        <f t="shared" si="51"/>
        <v>40482.208333333336</v>
      </c>
      <c r="T783" s="14">
        <f t="shared" si="48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t="s">
        <v>20</v>
      </c>
      <c r="G784" s="8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9">
        <f t="shared" si="49"/>
        <v>2.153137254901961</v>
      </c>
      <c r="P784" s="5">
        <f t="shared" si="50"/>
        <v>68.204968944099377</v>
      </c>
      <c r="Q784" t="str" cm="1">
        <f t="array" ref="Q784:R784">_xlfn.TEXTSPLIT(N784,"/")</f>
        <v>film &amp; video</v>
      </c>
      <c r="R784" t="str">
        <v>animation</v>
      </c>
      <c r="S784" s="14">
        <f t="shared" si="51"/>
        <v>40603.25</v>
      </c>
      <c r="T784" s="14">
        <f t="shared" si="48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t="s">
        <v>20</v>
      </c>
      <c r="G785" s="8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9">
        <f t="shared" si="49"/>
        <v>1.4122972972972974</v>
      </c>
      <c r="P785" s="5">
        <f t="shared" si="50"/>
        <v>75.731884057971016</v>
      </c>
      <c r="Q785" t="str" cm="1">
        <f t="array" ref="Q785:R785">_xlfn.TEXTSPLIT(N785,"/")</f>
        <v>music</v>
      </c>
      <c r="R785" t="str">
        <v>rock</v>
      </c>
      <c r="S785" s="14">
        <f t="shared" si="51"/>
        <v>41625.25</v>
      </c>
      <c r="T785" s="14">
        <f t="shared" si="48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t="s">
        <v>20</v>
      </c>
      <c r="G786" s="8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9">
        <f t="shared" si="49"/>
        <v>1.1533745781777278</v>
      </c>
      <c r="P786" s="5">
        <f t="shared" si="50"/>
        <v>30.996070133010882</v>
      </c>
      <c r="Q786" t="str" cm="1">
        <f t="array" ref="Q786:R786">_xlfn.TEXTSPLIT(N786,"/")</f>
        <v>technology</v>
      </c>
      <c r="R786" t="str">
        <v>web</v>
      </c>
      <c r="S786" s="14">
        <f t="shared" si="51"/>
        <v>42435.25</v>
      </c>
      <c r="T786" s="14">
        <f t="shared" si="48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t="s">
        <v>20</v>
      </c>
      <c r="G787" s="8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9">
        <f t="shared" si="49"/>
        <v>1.9311940298507462</v>
      </c>
      <c r="P787" s="5">
        <f t="shared" si="50"/>
        <v>101.88188976377953</v>
      </c>
      <c r="Q787" t="str" cm="1">
        <f t="array" ref="Q787:R787">_xlfn.TEXTSPLIT(N787,"/")</f>
        <v>film &amp; video</v>
      </c>
      <c r="R787" t="str">
        <v>animation</v>
      </c>
      <c r="S787" s="14">
        <f t="shared" si="51"/>
        <v>43582.208333333328</v>
      </c>
      <c r="T787" s="14">
        <f t="shared" si="48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t="s">
        <v>20</v>
      </c>
      <c r="G788" s="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9">
        <f t="shared" si="49"/>
        <v>7.2973333333333334</v>
      </c>
      <c r="P788" s="5">
        <f t="shared" si="50"/>
        <v>52.879227053140099</v>
      </c>
      <c r="Q788" t="str" cm="1">
        <f t="array" ref="Q788:R788">_xlfn.TEXTSPLIT(N788,"/")</f>
        <v>music</v>
      </c>
      <c r="R788" t="str">
        <v>jazz</v>
      </c>
      <c r="S788" s="14">
        <f t="shared" si="51"/>
        <v>43186.208333333328</v>
      </c>
      <c r="T788" s="14">
        <f t="shared" si="48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t="s">
        <v>14</v>
      </c>
      <c r="G789" s="8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9">
        <f t="shared" si="49"/>
        <v>0.99663398692810456</v>
      </c>
      <c r="P789" s="5">
        <f t="shared" si="50"/>
        <v>71.005820721769496</v>
      </c>
      <c r="Q789" t="str" cm="1">
        <f t="array" ref="Q789:R789">_xlfn.TEXTSPLIT(N789,"/")</f>
        <v>music</v>
      </c>
      <c r="R789" t="str">
        <v>rock</v>
      </c>
      <c r="S789" s="14">
        <f t="shared" si="51"/>
        <v>40684.208333333336</v>
      </c>
      <c r="T789" s="14">
        <f t="shared" si="48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t="s">
        <v>47</v>
      </c>
      <c r="G790" s="8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9">
        <f t="shared" si="49"/>
        <v>0.88166666666666671</v>
      </c>
      <c r="P790" s="5">
        <f t="shared" si="50"/>
        <v>102.38709677419355</v>
      </c>
      <c r="Q790" t="str" cm="1">
        <f t="array" ref="Q790:R790">_xlfn.TEXTSPLIT(N790,"/")</f>
        <v>film &amp; video</v>
      </c>
      <c r="R790" t="str">
        <v>animation</v>
      </c>
      <c r="S790" s="14">
        <f t="shared" si="51"/>
        <v>41202.208333333336</v>
      </c>
      <c r="T790" s="14">
        <f t="shared" si="48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t="s">
        <v>14</v>
      </c>
      <c r="G791" s="8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9">
        <f t="shared" si="49"/>
        <v>0.37233333333333335</v>
      </c>
      <c r="P791" s="5">
        <f t="shared" si="50"/>
        <v>74.466666666666669</v>
      </c>
      <c r="Q791" t="str" cm="1">
        <f t="array" ref="Q791:R791">_xlfn.TEXTSPLIT(N791,"/")</f>
        <v>theater</v>
      </c>
      <c r="R791" t="str">
        <v>plays</v>
      </c>
      <c r="S791" s="14">
        <f t="shared" si="51"/>
        <v>41786.208333333336</v>
      </c>
      <c r="T791" s="14">
        <f t="shared" si="48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t="s">
        <v>74</v>
      </c>
      <c r="G792" s="8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9">
        <f t="shared" si="49"/>
        <v>0.30540075309306081</v>
      </c>
      <c r="P792" s="5">
        <f t="shared" si="50"/>
        <v>51.009883198562441</v>
      </c>
      <c r="Q792" t="str" cm="1">
        <f t="array" ref="Q792:R792">_xlfn.TEXTSPLIT(N792,"/")</f>
        <v>theater</v>
      </c>
      <c r="R792" t="str">
        <v>plays</v>
      </c>
      <c r="S792" s="14">
        <f t="shared" si="51"/>
        <v>40223.25</v>
      </c>
      <c r="T792" s="14">
        <f t="shared" si="48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t="s">
        <v>14</v>
      </c>
      <c r="G793" s="8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9">
        <f t="shared" si="49"/>
        <v>0.25714285714285712</v>
      </c>
      <c r="P793" s="5">
        <f t="shared" si="50"/>
        <v>90</v>
      </c>
      <c r="Q793" t="str" cm="1">
        <f t="array" ref="Q793:R793">_xlfn.TEXTSPLIT(N793,"/")</f>
        <v>food</v>
      </c>
      <c r="R793" t="str">
        <v>food trucks</v>
      </c>
      <c r="S793" s="14">
        <f t="shared" si="51"/>
        <v>42715.25</v>
      </c>
      <c r="T793" s="14">
        <f t="shared" si="48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t="s">
        <v>14</v>
      </c>
      <c r="G794" s="8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9">
        <f t="shared" si="49"/>
        <v>0.34</v>
      </c>
      <c r="P794" s="5">
        <f t="shared" si="50"/>
        <v>97.142857142857139</v>
      </c>
      <c r="Q794" t="str" cm="1">
        <f t="array" ref="Q794:R794">_xlfn.TEXTSPLIT(N794,"/")</f>
        <v>theater</v>
      </c>
      <c r="R794" t="str">
        <v>plays</v>
      </c>
      <c r="S794" s="14">
        <f t="shared" si="51"/>
        <v>41451.208333333336</v>
      </c>
      <c r="T794" s="14">
        <f t="shared" si="48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t="s">
        <v>20</v>
      </c>
      <c r="G795" s="8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9">
        <f t="shared" si="49"/>
        <v>11.859090909090909</v>
      </c>
      <c r="P795" s="5">
        <f t="shared" si="50"/>
        <v>72.071823204419886</v>
      </c>
      <c r="Q795" t="str" cm="1">
        <f t="array" ref="Q795:R795">_xlfn.TEXTSPLIT(N795,"/")</f>
        <v>publishing</v>
      </c>
      <c r="R795" t="str">
        <v>nonfiction</v>
      </c>
      <c r="S795" s="14">
        <f t="shared" si="51"/>
        <v>41450.208333333336</v>
      </c>
      <c r="T795" s="14">
        <f t="shared" si="48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t="s">
        <v>20</v>
      </c>
      <c r="G796" s="8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9">
        <f t="shared" si="49"/>
        <v>1.2539393939393939</v>
      </c>
      <c r="P796" s="5">
        <f t="shared" si="50"/>
        <v>75.236363636363635</v>
      </c>
      <c r="Q796" t="str" cm="1">
        <f t="array" ref="Q796:R796">_xlfn.TEXTSPLIT(N796,"/")</f>
        <v>music</v>
      </c>
      <c r="R796" t="str">
        <v>rock</v>
      </c>
      <c r="S796" s="14">
        <f t="shared" si="51"/>
        <v>43091.25</v>
      </c>
      <c r="T796" s="14">
        <f t="shared" si="48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t="s">
        <v>14</v>
      </c>
      <c r="G797" s="8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9">
        <f t="shared" si="49"/>
        <v>0.14394366197183098</v>
      </c>
      <c r="P797" s="5">
        <f t="shared" si="50"/>
        <v>32.967741935483872</v>
      </c>
      <c r="Q797" t="str" cm="1">
        <f t="array" ref="Q797:R797">_xlfn.TEXTSPLIT(N797,"/")</f>
        <v>film &amp; video</v>
      </c>
      <c r="R797" t="str">
        <v>drama</v>
      </c>
      <c r="S797" s="14">
        <f t="shared" si="51"/>
        <v>42675.208333333328</v>
      </c>
      <c r="T797" s="14">
        <f t="shared" si="48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t="s">
        <v>14</v>
      </c>
      <c r="G798" s="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9">
        <f t="shared" si="49"/>
        <v>0.54807692307692313</v>
      </c>
      <c r="P798" s="5">
        <f t="shared" si="50"/>
        <v>54.807692307692307</v>
      </c>
      <c r="Q798" t="str" cm="1">
        <f t="array" ref="Q798:R798">_xlfn.TEXTSPLIT(N798,"/")</f>
        <v>games</v>
      </c>
      <c r="R798" t="str">
        <v>mobile games</v>
      </c>
      <c r="S798" s="14">
        <f t="shared" si="51"/>
        <v>41859.208333333336</v>
      </c>
      <c r="T798" s="14">
        <f t="shared" si="48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t="s">
        <v>20</v>
      </c>
      <c r="G799" s="8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9">
        <f t="shared" si="49"/>
        <v>1.0963157894736841</v>
      </c>
      <c r="P799" s="5">
        <f t="shared" si="50"/>
        <v>45.037837837837834</v>
      </c>
      <c r="Q799" t="str" cm="1">
        <f t="array" ref="Q799:R799">_xlfn.TEXTSPLIT(N799,"/")</f>
        <v>technology</v>
      </c>
      <c r="R799" t="str">
        <v>web</v>
      </c>
      <c r="S799" s="14">
        <f t="shared" si="51"/>
        <v>43464.25</v>
      </c>
      <c r="T799" s="14">
        <f t="shared" si="48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t="s">
        <v>20</v>
      </c>
      <c r="G800" s="8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9">
        <f t="shared" si="49"/>
        <v>1.8847058823529412</v>
      </c>
      <c r="P800" s="5">
        <f t="shared" si="50"/>
        <v>52.958677685950413</v>
      </c>
      <c r="Q800" t="str" cm="1">
        <f t="array" ref="Q800:R800">_xlfn.TEXTSPLIT(N800,"/")</f>
        <v>theater</v>
      </c>
      <c r="R800" t="str">
        <v>plays</v>
      </c>
      <c r="S800" s="14">
        <f t="shared" si="51"/>
        <v>41060.208333333336</v>
      </c>
      <c r="T800" s="14">
        <f t="shared" si="48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t="s">
        <v>14</v>
      </c>
      <c r="G801" s="8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9">
        <f t="shared" si="49"/>
        <v>0.87008284023668636</v>
      </c>
      <c r="P801" s="5">
        <f t="shared" si="50"/>
        <v>60.017959183673469</v>
      </c>
      <c r="Q801" t="str" cm="1">
        <f t="array" ref="Q801:R801">_xlfn.TEXTSPLIT(N801,"/")</f>
        <v>theater</v>
      </c>
      <c r="R801" t="str">
        <v>plays</v>
      </c>
      <c r="S801" s="14">
        <f t="shared" si="51"/>
        <v>42399.25</v>
      </c>
      <c r="T801" s="14">
        <f t="shared" si="48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t="s">
        <v>14</v>
      </c>
      <c r="G802" s="8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9">
        <f t="shared" si="49"/>
        <v>0.01</v>
      </c>
      <c r="P802" s="5">
        <f t="shared" si="50"/>
        <v>1</v>
      </c>
      <c r="Q802" t="str" cm="1">
        <f t="array" ref="Q802:R802">_xlfn.TEXTSPLIT(N802,"/")</f>
        <v>music</v>
      </c>
      <c r="R802" t="str">
        <v>rock</v>
      </c>
      <c r="S802" s="14">
        <f t="shared" si="51"/>
        <v>42167.208333333328</v>
      </c>
      <c r="T802" s="14">
        <f t="shared" si="48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t="s">
        <v>20</v>
      </c>
      <c r="G803" s="8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9">
        <f t="shared" si="49"/>
        <v>2.0291304347826089</v>
      </c>
      <c r="P803" s="5">
        <f t="shared" si="50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4">
        <f t="shared" si="51"/>
        <v>43830.25</v>
      </c>
      <c r="T803" s="14">
        <f t="shared" si="48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t="s">
        <v>20</v>
      </c>
      <c r="G804" s="8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9">
        <f t="shared" si="49"/>
        <v>1.9703225806451612</v>
      </c>
      <c r="P804" s="5">
        <f t="shared" si="50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4">
        <f t="shared" si="51"/>
        <v>43650.208333333328</v>
      </c>
      <c r="T804" s="14">
        <f t="shared" si="48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t="s">
        <v>20</v>
      </c>
      <c r="G805" s="8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9">
        <f t="shared" si="49"/>
        <v>1.07</v>
      </c>
      <c r="P805" s="5">
        <f t="shared" si="50"/>
        <v>28.012875536480685</v>
      </c>
      <c r="Q805" t="str" cm="1">
        <f t="array" ref="Q805:R805">_xlfn.TEXTSPLIT(N805,"/")</f>
        <v>theater</v>
      </c>
      <c r="R805" t="str">
        <v>plays</v>
      </c>
      <c r="S805" s="14">
        <f t="shared" si="51"/>
        <v>43492.25</v>
      </c>
      <c r="T805" s="14">
        <f t="shared" si="48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t="s">
        <v>20</v>
      </c>
      <c r="G806" s="8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9">
        <f t="shared" si="49"/>
        <v>2.6873076923076922</v>
      </c>
      <c r="P806" s="5">
        <f t="shared" si="50"/>
        <v>32.050458715596328</v>
      </c>
      <c r="Q806" t="str" cm="1">
        <f t="array" ref="Q806:R806">_xlfn.TEXTSPLIT(N806,"/")</f>
        <v>music</v>
      </c>
      <c r="R806" t="str">
        <v>rock</v>
      </c>
      <c r="S806" s="14">
        <f t="shared" si="51"/>
        <v>43102.25</v>
      </c>
      <c r="T806" s="14">
        <f t="shared" si="48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t="s">
        <v>14</v>
      </c>
      <c r="G807" s="8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9">
        <f t="shared" si="49"/>
        <v>0.50845360824742269</v>
      </c>
      <c r="P807" s="5">
        <f t="shared" si="50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4">
        <f t="shared" si="51"/>
        <v>41958.25</v>
      </c>
      <c r="T807" s="14">
        <f t="shared" si="48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t="s">
        <v>20</v>
      </c>
      <c r="G808" s="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9">
        <f t="shared" si="49"/>
        <v>11.802857142857142</v>
      </c>
      <c r="P808" s="5">
        <f t="shared" si="50"/>
        <v>108.71052631578948</v>
      </c>
      <c r="Q808" t="str" cm="1">
        <f t="array" ref="Q808:R808">_xlfn.TEXTSPLIT(N808,"/")</f>
        <v>film &amp; video</v>
      </c>
      <c r="R808" t="str">
        <v>drama</v>
      </c>
      <c r="S808" s="14">
        <f t="shared" si="51"/>
        <v>40973.25</v>
      </c>
      <c r="T808" s="14">
        <f t="shared" si="48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t="s">
        <v>20</v>
      </c>
      <c r="G809" s="8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9">
        <f t="shared" si="49"/>
        <v>2.64</v>
      </c>
      <c r="P809" s="5">
        <f t="shared" si="50"/>
        <v>42.97674418604651</v>
      </c>
      <c r="Q809" t="str" cm="1">
        <f t="array" ref="Q809:R809">_xlfn.TEXTSPLIT(N809,"/")</f>
        <v>theater</v>
      </c>
      <c r="R809" t="str">
        <v>plays</v>
      </c>
      <c r="S809" s="14">
        <f t="shared" si="51"/>
        <v>43753.208333333328</v>
      </c>
      <c r="T809" s="14">
        <f t="shared" si="48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t="s">
        <v>14</v>
      </c>
      <c r="G810" s="8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9">
        <f t="shared" si="49"/>
        <v>0.30442307692307691</v>
      </c>
      <c r="P810" s="5">
        <f t="shared" si="50"/>
        <v>83.315789473684205</v>
      </c>
      <c r="Q810" t="str" cm="1">
        <f t="array" ref="Q810:R810">_xlfn.TEXTSPLIT(N810,"/")</f>
        <v>food</v>
      </c>
      <c r="R810" t="str">
        <v>food trucks</v>
      </c>
      <c r="S810" s="14">
        <f t="shared" si="51"/>
        <v>42507.208333333328</v>
      </c>
      <c r="T810" s="14">
        <f t="shared" si="48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t="s">
        <v>14</v>
      </c>
      <c r="G811" s="8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9">
        <f t="shared" si="49"/>
        <v>0.62880681818181816</v>
      </c>
      <c r="P811" s="5">
        <f t="shared" si="50"/>
        <v>42</v>
      </c>
      <c r="Q811" t="str" cm="1">
        <f t="array" ref="Q811:R811">_xlfn.TEXTSPLIT(N811,"/")</f>
        <v>film &amp; video</v>
      </c>
      <c r="R811" t="str">
        <v>documentary</v>
      </c>
      <c r="S811" s="14">
        <f t="shared" si="51"/>
        <v>41135.208333333336</v>
      </c>
      <c r="T811" s="14">
        <f t="shared" si="48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t="s">
        <v>20</v>
      </c>
      <c r="G812" s="8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9">
        <f t="shared" si="49"/>
        <v>1.9312499999999999</v>
      </c>
      <c r="P812" s="5">
        <f t="shared" si="50"/>
        <v>55.927601809954751</v>
      </c>
      <c r="Q812" t="str" cm="1">
        <f t="array" ref="Q812:R812">_xlfn.TEXTSPLIT(N812,"/")</f>
        <v>theater</v>
      </c>
      <c r="R812" t="str">
        <v>plays</v>
      </c>
      <c r="S812" s="14">
        <f t="shared" si="51"/>
        <v>43067.25</v>
      </c>
      <c r="T812" s="14">
        <f t="shared" si="48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t="s">
        <v>14</v>
      </c>
      <c r="G813" s="8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9">
        <f t="shared" si="49"/>
        <v>0.77102702702702708</v>
      </c>
      <c r="P813" s="5">
        <f t="shared" si="50"/>
        <v>105.03681885125184</v>
      </c>
      <c r="Q813" t="str" cm="1">
        <f t="array" ref="Q813:R813">_xlfn.TEXTSPLIT(N813,"/")</f>
        <v>games</v>
      </c>
      <c r="R813" t="str">
        <v>video games</v>
      </c>
      <c r="S813" s="14">
        <f t="shared" si="51"/>
        <v>42378.25</v>
      </c>
      <c r="T813" s="14">
        <f t="shared" si="48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t="s">
        <v>20</v>
      </c>
      <c r="G814" s="8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9">
        <f t="shared" si="49"/>
        <v>2.2552763819095478</v>
      </c>
      <c r="P814" s="5">
        <f t="shared" si="50"/>
        <v>48</v>
      </c>
      <c r="Q814" t="str" cm="1">
        <f t="array" ref="Q814:R814">_xlfn.TEXTSPLIT(N814,"/")</f>
        <v>publishing</v>
      </c>
      <c r="R814" t="str">
        <v>nonfiction</v>
      </c>
      <c r="S814" s="14">
        <f t="shared" si="51"/>
        <v>43206.208333333328</v>
      </c>
      <c r="T814" s="14">
        <f t="shared" si="48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t="s">
        <v>20</v>
      </c>
      <c r="G815" s="8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9">
        <f t="shared" si="49"/>
        <v>2.3940625</v>
      </c>
      <c r="P815" s="5">
        <f t="shared" si="50"/>
        <v>112.66176470588235</v>
      </c>
      <c r="Q815" t="str" cm="1">
        <f t="array" ref="Q815:R815">_xlfn.TEXTSPLIT(N815,"/")</f>
        <v>games</v>
      </c>
      <c r="R815" t="str">
        <v>video games</v>
      </c>
      <c r="S815" s="14">
        <f t="shared" si="51"/>
        <v>41148.208333333336</v>
      </c>
      <c r="T815" s="14">
        <f t="shared" si="48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t="s">
        <v>14</v>
      </c>
      <c r="G816" s="8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9">
        <f t="shared" si="49"/>
        <v>0.921875</v>
      </c>
      <c r="P816" s="5">
        <f t="shared" si="50"/>
        <v>81.944444444444443</v>
      </c>
      <c r="Q816" t="str" cm="1">
        <f t="array" ref="Q816:R816">_xlfn.TEXTSPLIT(N816,"/")</f>
        <v>music</v>
      </c>
      <c r="R816" t="str">
        <v>rock</v>
      </c>
      <c r="S816" s="14">
        <f t="shared" si="51"/>
        <v>42517.208333333328</v>
      </c>
      <c r="T816" s="14">
        <f t="shared" si="48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t="s">
        <v>20</v>
      </c>
      <c r="G817" s="8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9">
        <f t="shared" si="49"/>
        <v>1.3023333333333333</v>
      </c>
      <c r="P817" s="5">
        <f t="shared" si="50"/>
        <v>64.049180327868854</v>
      </c>
      <c r="Q817" t="str" cm="1">
        <f t="array" ref="Q817:R817">_xlfn.TEXTSPLIT(N817,"/")</f>
        <v>music</v>
      </c>
      <c r="R817" t="str">
        <v>rock</v>
      </c>
      <c r="S817" s="14">
        <f t="shared" si="51"/>
        <v>43068.25</v>
      </c>
      <c r="T817" s="14">
        <f t="shared" ref="T817:T844" si="52">(((K817/60)/60)/24)+DATE(1970,1,1)</f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t="s">
        <v>20</v>
      </c>
      <c r="G818" s="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9">
        <f t="shared" si="49"/>
        <v>6.1521739130434785</v>
      </c>
      <c r="P818" s="5">
        <f t="shared" si="50"/>
        <v>106.39097744360902</v>
      </c>
      <c r="Q818" t="str" cm="1">
        <f t="array" ref="Q818:R818">_xlfn.TEXTSPLIT(N818,"/")</f>
        <v>theater</v>
      </c>
      <c r="R818" t="str">
        <v>plays</v>
      </c>
      <c r="S818" s="14">
        <f t="shared" si="51"/>
        <v>41680.25</v>
      </c>
      <c r="T818" s="14">
        <f t="shared" si="52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t="s">
        <v>20</v>
      </c>
      <c r="G819" s="8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9">
        <f t="shared" si="49"/>
        <v>3.687953216374269</v>
      </c>
      <c r="P819" s="5">
        <f t="shared" si="50"/>
        <v>76.011249497790274</v>
      </c>
      <c r="Q819" t="str" cm="1">
        <f t="array" ref="Q819:R819">_xlfn.TEXTSPLIT(N819,"/")</f>
        <v>publishing</v>
      </c>
      <c r="R819" t="str">
        <v>nonfiction</v>
      </c>
      <c r="S819" s="14">
        <f t="shared" si="51"/>
        <v>43589.208333333328</v>
      </c>
      <c r="T819" s="14">
        <f t="shared" si="52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t="s">
        <v>20</v>
      </c>
      <c r="G820" s="8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9">
        <f t="shared" si="49"/>
        <v>10.948571428571428</v>
      </c>
      <c r="P820" s="5">
        <f t="shared" si="50"/>
        <v>111.07246376811594</v>
      </c>
      <c r="Q820" t="str" cm="1">
        <f t="array" ref="Q820:R820">_xlfn.TEXTSPLIT(N820,"/")</f>
        <v>theater</v>
      </c>
      <c r="R820" t="str">
        <v>plays</v>
      </c>
      <c r="S820" s="14">
        <f t="shared" si="51"/>
        <v>43486.25</v>
      </c>
      <c r="T820" s="14">
        <f t="shared" si="52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t="s">
        <v>14</v>
      </c>
      <c r="G821" s="8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9">
        <f t="shared" si="49"/>
        <v>0.50662921348314605</v>
      </c>
      <c r="P821" s="5">
        <f t="shared" si="50"/>
        <v>95.936170212765958</v>
      </c>
      <c r="Q821" t="str" cm="1">
        <f t="array" ref="Q821:R821">_xlfn.TEXTSPLIT(N821,"/")</f>
        <v>games</v>
      </c>
      <c r="R821" t="str">
        <v>video games</v>
      </c>
      <c r="S821" s="14">
        <f t="shared" si="51"/>
        <v>41237.25</v>
      </c>
      <c r="T821" s="14">
        <f t="shared" si="52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t="s">
        <v>20</v>
      </c>
      <c r="G822" s="8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9">
        <f t="shared" si="49"/>
        <v>8.0060000000000002</v>
      </c>
      <c r="P822" s="5">
        <f t="shared" si="50"/>
        <v>43.043010752688176</v>
      </c>
      <c r="Q822" t="str" cm="1">
        <f t="array" ref="Q822:R822">_xlfn.TEXTSPLIT(N822,"/")</f>
        <v>music</v>
      </c>
      <c r="R822" t="str">
        <v>rock</v>
      </c>
      <c r="S822" s="14">
        <f t="shared" si="51"/>
        <v>43310.208333333328</v>
      </c>
      <c r="T822" s="14">
        <f t="shared" si="52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t="s">
        <v>20</v>
      </c>
      <c r="G823" s="8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9">
        <f t="shared" si="49"/>
        <v>2.9128571428571428</v>
      </c>
      <c r="P823" s="5">
        <f t="shared" si="50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4">
        <f t="shared" si="51"/>
        <v>42794.25</v>
      </c>
      <c r="T823" s="14">
        <f t="shared" si="52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t="s">
        <v>20</v>
      </c>
      <c r="G824" s="8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9">
        <f t="shared" si="49"/>
        <v>3.4996666666666667</v>
      </c>
      <c r="P824" s="5">
        <f t="shared" si="50"/>
        <v>89.991428571428571</v>
      </c>
      <c r="Q824" t="str" cm="1">
        <f t="array" ref="Q824:R824">_xlfn.TEXTSPLIT(N824,"/")</f>
        <v>music</v>
      </c>
      <c r="R824" t="str">
        <v>rock</v>
      </c>
      <c r="S824" s="14">
        <f t="shared" si="51"/>
        <v>41698.25</v>
      </c>
      <c r="T824" s="14">
        <f t="shared" si="52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t="s">
        <v>20</v>
      </c>
      <c r="G825" s="8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9">
        <f t="shared" si="49"/>
        <v>3.5707317073170732</v>
      </c>
      <c r="P825" s="5">
        <f t="shared" si="50"/>
        <v>58.095238095238095</v>
      </c>
      <c r="Q825" t="str" cm="1">
        <f t="array" ref="Q825:R825">_xlfn.TEXTSPLIT(N825,"/")</f>
        <v>music</v>
      </c>
      <c r="R825" t="str">
        <v>rock</v>
      </c>
      <c r="S825" s="14">
        <f t="shared" si="51"/>
        <v>41892.208333333336</v>
      </c>
      <c r="T825" s="14">
        <f t="shared" si="52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t="s">
        <v>20</v>
      </c>
      <c r="G826" s="8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9">
        <f t="shared" si="49"/>
        <v>1.2648941176470587</v>
      </c>
      <c r="P826" s="5">
        <f t="shared" si="50"/>
        <v>83.996875000000003</v>
      </c>
      <c r="Q826" t="str" cm="1">
        <f t="array" ref="Q826:R826">_xlfn.TEXTSPLIT(N826,"/")</f>
        <v>publishing</v>
      </c>
      <c r="R826" t="str">
        <v>nonfiction</v>
      </c>
      <c r="S826" s="14">
        <f t="shared" si="51"/>
        <v>40348.208333333336</v>
      </c>
      <c r="T826" s="14">
        <f t="shared" si="52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t="s">
        <v>20</v>
      </c>
      <c r="G827" s="8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9">
        <f t="shared" si="49"/>
        <v>3.875</v>
      </c>
      <c r="P827" s="5">
        <f t="shared" si="50"/>
        <v>88.853503184713375</v>
      </c>
      <c r="Q827" t="str" cm="1">
        <f t="array" ref="Q827:R827">_xlfn.TEXTSPLIT(N827,"/")</f>
        <v>film &amp; video</v>
      </c>
      <c r="R827" t="str">
        <v>shorts</v>
      </c>
      <c r="S827" s="14">
        <f t="shared" si="51"/>
        <v>42941.208333333328</v>
      </c>
      <c r="T827" s="14">
        <f t="shared" si="52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t="s">
        <v>20</v>
      </c>
      <c r="G828" s="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9">
        <f t="shared" si="49"/>
        <v>4.5703571428571426</v>
      </c>
      <c r="P828" s="5">
        <f t="shared" si="50"/>
        <v>65.963917525773198</v>
      </c>
      <c r="Q828" t="str" cm="1">
        <f t="array" ref="Q828:R828">_xlfn.TEXTSPLIT(N828,"/")</f>
        <v>theater</v>
      </c>
      <c r="R828" t="str">
        <v>plays</v>
      </c>
      <c r="S828" s="14">
        <f t="shared" si="51"/>
        <v>40525.25</v>
      </c>
      <c r="T828" s="14">
        <f t="shared" si="52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t="s">
        <v>20</v>
      </c>
      <c r="G829" s="8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9">
        <f t="shared" si="49"/>
        <v>2.6669565217391304</v>
      </c>
      <c r="P829" s="5">
        <f t="shared" si="50"/>
        <v>74.804878048780495</v>
      </c>
      <c r="Q829" t="str" cm="1">
        <f t="array" ref="Q829:R829">_xlfn.TEXTSPLIT(N829,"/")</f>
        <v>film &amp; video</v>
      </c>
      <c r="R829" t="str">
        <v>drama</v>
      </c>
      <c r="S829" s="14">
        <f t="shared" si="51"/>
        <v>40666.208333333336</v>
      </c>
      <c r="T829" s="14">
        <f t="shared" si="52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t="s">
        <v>14</v>
      </c>
      <c r="G830" s="8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9">
        <f t="shared" si="49"/>
        <v>0.69</v>
      </c>
      <c r="P830" s="5">
        <f t="shared" si="50"/>
        <v>69.98571428571428</v>
      </c>
      <c r="Q830" t="str" cm="1">
        <f t="array" ref="Q830:R830">_xlfn.TEXTSPLIT(N830,"/")</f>
        <v>theater</v>
      </c>
      <c r="R830" t="str">
        <v>plays</v>
      </c>
      <c r="S830" s="14">
        <f t="shared" si="51"/>
        <v>43340.208333333328</v>
      </c>
      <c r="T830" s="14">
        <f t="shared" si="52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t="s">
        <v>14</v>
      </c>
      <c r="G831" s="8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9">
        <f t="shared" si="49"/>
        <v>0.51343749999999999</v>
      </c>
      <c r="P831" s="5">
        <f t="shared" si="50"/>
        <v>32.006493506493506</v>
      </c>
      <c r="Q831" t="str" cm="1">
        <f t="array" ref="Q831:R831">_xlfn.TEXTSPLIT(N831,"/")</f>
        <v>theater</v>
      </c>
      <c r="R831" t="str">
        <v>plays</v>
      </c>
      <c r="S831" s="14">
        <f t="shared" si="51"/>
        <v>42164.208333333328</v>
      </c>
      <c r="T831" s="14">
        <f t="shared" si="52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t="s">
        <v>14</v>
      </c>
      <c r="G832" s="8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9">
        <f t="shared" si="49"/>
        <v>1.1710526315789473E-2</v>
      </c>
      <c r="P832" s="5">
        <f t="shared" si="50"/>
        <v>64.727272727272734</v>
      </c>
      <c r="Q832" t="str" cm="1">
        <f t="array" ref="Q832:R832">_xlfn.TEXTSPLIT(N832,"/")</f>
        <v>theater</v>
      </c>
      <c r="R832" t="str">
        <v>plays</v>
      </c>
      <c r="S832" s="14">
        <f t="shared" si="51"/>
        <v>43103.25</v>
      </c>
      <c r="T832" s="14">
        <f t="shared" si="52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t="s">
        <v>20</v>
      </c>
      <c r="G833" s="8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9">
        <f t="shared" si="49"/>
        <v>1.089773429454171</v>
      </c>
      <c r="P833" s="5">
        <f t="shared" si="50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4">
        <f t="shared" si="51"/>
        <v>40994.208333333336</v>
      </c>
      <c r="T833" s="14">
        <f t="shared" si="52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t="s">
        <v>20</v>
      </c>
      <c r="G834" s="8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9">
        <f t="shared" si="49"/>
        <v>3.1517592592592591</v>
      </c>
      <c r="P834" s="5">
        <f t="shared" si="50"/>
        <v>104.97764070932922</v>
      </c>
      <c r="Q834" t="str" cm="1">
        <f t="array" ref="Q834:R834">_xlfn.TEXTSPLIT(N834,"/")</f>
        <v>publishing</v>
      </c>
      <c r="R834" t="str">
        <v>translations</v>
      </c>
      <c r="S834" s="14">
        <f t="shared" si="51"/>
        <v>42299.208333333328</v>
      </c>
      <c r="T834" s="14">
        <f t="shared" si="52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t="s">
        <v>20</v>
      </c>
      <c r="G835" s="8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9">
        <f t="shared" ref="O835:O898" si="53">(E835/D835)</f>
        <v>1.5769117647058823</v>
      </c>
      <c r="P835" s="5">
        <f t="shared" ref="P835:P898" si="54">(E835/G835)</f>
        <v>64.987878787878785</v>
      </c>
      <c r="Q835" t="str" cm="1">
        <f t="array" ref="Q835:R835">_xlfn.TEXTSPLIT(N835,"/")</f>
        <v>publishing</v>
      </c>
      <c r="R835" t="str">
        <v>translations</v>
      </c>
      <c r="S835" s="14">
        <f t="shared" ref="S835:S898" si="55">(((J835/60)/60)/24)+DATE(1970,1,1)</f>
        <v>40588.25</v>
      </c>
      <c r="T835" s="14">
        <f t="shared" si="52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t="s">
        <v>20</v>
      </c>
      <c r="G836" s="8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9">
        <f t="shared" si="53"/>
        <v>1.5380821917808218</v>
      </c>
      <c r="P836" s="5">
        <f t="shared" si="54"/>
        <v>94.352941176470594</v>
      </c>
      <c r="Q836" t="str" cm="1">
        <f t="array" ref="Q836:R836">_xlfn.TEXTSPLIT(N836,"/")</f>
        <v>theater</v>
      </c>
      <c r="R836" t="str">
        <v>plays</v>
      </c>
      <c r="S836" s="14">
        <f t="shared" si="55"/>
        <v>41448.208333333336</v>
      </c>
      <c r="T836" s="14">
        <f t="shared" si="52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t="s">
        <v>14</v>
      </c>
      <c r="G837" s="8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9">
        <f t="shared" si="53"/>
        <v>0.89738979118329465</v>
      </c>
      <c r="P837" s="5">
        <f t="shared" si="54"/>
        <v>44.001706484641637</v>
      </c>
      <c r="Q837" t="str" cm="1">
        <f t="array" ref="Q837:R837">_xlfn.TEXTSPLIT(N837,"/")</f>
        <v>technology</v>
      </c>
      <c r="R837" t="str">
        <v>web</v>
      </c>
      <c r="S837" s="14">
        <f t="shared" si="55"/>
        <v>42063.25</v>
      </c>
      <c r="T837" s="14">
        <f t="shared" si="52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t="s">
        <v>14</v>
      </c>
      <c r="G838" s="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9">
        <f t="shared" si="53"/>
        <v>0.75135802469135804</v>
      </c>
      <c r="P838" s="5">
        <f t="shared" si="54"/>
        <v>64.744680851063833</v>
      </c>
      <c r="Q838" t="str" cm="1">
        <f t="array" ref="Q838:R838">_xlfn.TEXTSPLIT(N838,"/")</f>
        <v>music</v>
      </c>
      <c r="R838" t="str">
        <v>indie rock</v>
      </c>
      <c r="S838" s="14">
        <f t="shared" si="55"/>
        <v>40214.25</v>
      </c>
      <c r="T838" s="14">
        <f t="shared" si="52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t="s">
        <v>20</v>
      </c>
      <c r="G839" s="8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9">
        <f t="shared" si="53"/>
        <v>8.5288135593220336</v>
      </c>
      <c r="P839" s="5">
        <f t="shared" si="54"/>
        <v>84.00667779632721</v>
      </c>
      <c r="Q839" t="str" cm="1">
        <f t="array" ref="Q839:R839">_xlfn.TEXTSPLIT(N839,"/")</f>
        <v>music</v>
      </c>
      <c r="R839" t="str">
        <v>jazz</v>
      </c>
      <c r="S839" s="14">
        <f t="shared" si="55"/>
        <v>40629.208333333336</v>
      </c>
      <c r="T839" s="14">
        <f t="shared" si="52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t="s">
        <v>20</v>
      </c>
      <c r="G840" s="8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9">
        <f t="shared" si="53"/>
        <v>1.3890625000000001</v>
      </c>
      <c r="P840" s="5">
        <f t="shared" si="54"/>
        <v>34.061302681992338</v>
      </c>
      <c r="Q840" t="str" cm="1">
        <f t="array" ref="Q840:R840">_xlfn.TEXTSPLIT(N840,"/")</f>
        <v>theater</v>
      </c>
      <c r="R840" t="str">
        <v>plays</v>
      </c>
      <c r="S840" s="14">
        <f t="shared" si="55"/>
        <v>43370.208333333328</v>
      </c>
      <c r="T840" s="14">
        <f t="shared" si="52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t="s">
        <v>20</v>
      </c>
      <c r="G841" s="8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9">
        <f t="shared" si="53"/>
        <v>1.9018181818181819</v>
      </c>
      <c r="P841" s="5">
        <f t="shared" si="54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4">
        <f t="shared" si="55"/>
        <v>41715.208333333336</v>
      </c>
      <c r="T841" s="14">
        <f t="shared" si="52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t="s">
        <v>20</v>
      </c>
      <c r="G842" s="8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9">
        <f t="shared" si="53"/>
        <v>1.0024333619948409</v>
      </c>
      <c r="P842" s="5">
        <f t="shared" si="54"/>
        <v>32.998301726577978</v>
      </c>
      <c r="Q842" t="str" cm="1">
        <f t="array" ref="Q842:R842">_xlfn.TEXTSPLIT(N842,"/")</f>
        <v>theater</v>
      </c>
      <c r="R842" t="str">
        <v>plays</v>
      </c>
      <c r="S842" s="14">
        <f t="shared" si="55"/>
        <v>41836.208333333336</v>
      </c>
      <c r="T842" s="14">
        <f t="shared" si="52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t="s">
        <v>20</v>
      </c>
      <c r="G843" s="8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9">
        <f t="shared" si="53"/>
        <v>1.4275824175824177</v>
      </c>
      <c r="P843" s="5">
        <f t="shared" si="54"/>
        <v>83.812903225806451</v>
      </c>
      <c r="Q843" t="str" cm="1">
        <f t="array" ref="Q843:R843">_xlfn.TEXTSPLIT(N843,"/")</f>
        <v>technology</v>
      </c>
      <c r="R843" t="str">
        <v>web</v>
      </c>
      <c r="S843" s="14">
        <f t="shared" si="55"/>
        <v>42419.25</v>
      </c>
      <c r="T843" s="14">
        <f t="shared" si="52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t="s">
        <v>20</v>
      </c>
      <c r="G844" s="8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9">
        <f t="shared" si="53"/>
        <v>5.6313333333333331</v>
      </c>
      <c r="P844" s="5">
        <f t="shared" si="54"/>
        <v>63.992424242424242</v>
      </c>
      <c r="Q844" t="str" cm="1">
        <f t="array" ref="Q844:R844">_xlfn.TEXTSPLIT(N844,"/")</f>
        <v>technology</v>
      </c>
      <c r="R844" t="str">
        <v>wearables</v>
      </c>
      <c r="S844" s="14">
        <f t="shared" si="55"/>
        <v>43266.208333333328</v>
      </c>
      <c r="T844" s="14">
        <f t="shared" si="52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t="s">
        <v>14</v>
      </c>
      <c r="G845" s="8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9">
        <f t="shared" si="53"/>
        <v>0.30715909090909088</v>
      </c>
      <c r="P845" s="5">
        <f t="shared" si="54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4">
        <f t="shared" si="55"/>
        <v>43338.208333333328</v>
      </c>
      <c r="T845" s="14">
        <f t="shared" ref="T845:T876" si="56">(((K845/60)/60)/24)+DATE(1970,1,1)</f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t="s">
        <v>74</v>
      </c>
      <c r="G846" s="8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9">
        <f t="shared" si="53"/>
        <v>0.99397727272727276</v>
      </c>
      <c r="P846" s="5">
        <f t="shared" si="54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4">
        <f t="shared" si="55"/>
        <v>40930.25</v>
      </c>
      <c r="T846" s="14">
        <f t="shared" si="56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t="s">
        <v>20</v>
      </c>
      <c r="G847" s="8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9">
        <f t="shared" si="53"/>
        <v>1.9754935622317598</v>
      </c>
      <c r="P847" s="5">
        <f t="shared" si="54"/>
        <v>101.98449039881831</v>
      </c>
      <c r="Q847" t="str" cm="1">
        <f t="array" ref="Q847:R847">_xlfn.TEXTSPLIT(N847,"/")</f>
        <v>technology</v>
      </c>
      <c r="R847" t="str">
        <v>web</v>
      </c>
      <c r="S847" s="14">
        <f t="shared" si="55"/>
        <v>43235.208333333328</v>
      </c>
      <c r="T847" s="14">
        <f t="shared" si="56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t="s">
        <v>20</v>
      </c>
      <c r="G848" s="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9">
        <f t="shared" si="53"/>
        <v>5.085</v>
      </c>
      <c r="P848" s="5">
        <f t="shared" si="54"/>
        <v>105.9375</v>
      </c>
      <c r="Q848" t="str" cm="1">
        <f t="array" ref="Q848:R848">_xlfn.TEXTSPLIT(N848,"/")</f>
        <v>technology</v>
      </c>
      <c r="R848" t="str">
        <v>web</v>
      </c>
      <c r="S848" s="14">
        <f t="shared" si="55"/>
        <v>43302.208333333328</v>
      </c>
      <c r="T848" s="14">
        <f t="shared" si="56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t="s">
        <v>20</v>
      </c>
      <c r="G849" s="8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9">
        <f t="shared" si="53"/>
        <v>2.3774468085106384</v>
      </c>
      <c r="P849" s="5">
        <f t="shared" si="54"/>
        <v>101.58181818181818</v>
      </c>
      <c r="Q849" t="str" cm="1">
        <f t="array" ref="Q849:R849">_xlfn.TEXTSPLIT(N849,"/")</f>
        <v>food</v>
      </c>
      <c r="R849" t="str">
        <v>food trucks</v>
      </c>
      <c r="S849" s="14">
        <f t="shared" si="55"/>
        <v>43107.25</v>
      </c>
      <c r="T849" s="14">
        <f t="shared" si="56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t="s">
        <v>20</v>
      </c>
      <c r="G850" s="8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9">
        <f t="shared" si="53"/>
        <v>3.3846875000000001</v>
      </c>
      <c r="P850" s="5">
        <f t="shared" si="54"/>
        <v>62.970930232558139</v>
      </c>
      <c r="Q850" t="str" cm="1">
        <f t="array" ref="Q850:R850">_xlfn.TEXTSPLIT(N850,"/")</f>
        <v>film &amp; video</v>
      </c>
      <c r="R850" t="str">
        <v>drama</v>
      </c>
      <c r="S850" s="14">
        <f t="shared" si="55"/>
        <v>40341.208333333336</v>
      </c>
      <c r="T850" s="14">
        <f t="shared" si="56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t="s">
        <v>20</v>
      </c>
      <c r="G851" s="8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9">
        <f t="shared" si="53"/>
        <v>1.3308955223880596</v>
      </c>
      <c r="P851" s="5">
        <f t="shared" si="54"/>
        <v>29.045602605863191</v>
      </c>
      <c r="Q851" t="str" cm="1">
        <f t="array" ref="Q851:R851">_xlfn.TEXTSPLIT(N851,"/")</f>
        <v>music</v>
      </c>
      <c r="R851" t="str">
        <v>indie rock</v>
      </c>
      <c r="S851" s="14">
        <f t="shared" si="55"/>
        <v>40948.25</v>
      </c>
      <c r="T851" s="14">
        <f t="shared" si="56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t="s">
        <v>14</v>
      </c>
      <c r="G852" s="8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9">
        <f t="shared" si="53"/>
        <v>0.01</v>
      </c>
      <c r="P852" s="5">
        <f t="shared" si="54"/>
        <v>1</v>
      </c>
      <c r="Q852" t="str" cm="1">
        <f t="array" ref="Q852:R852">_xlfn.TEXTSPLIT(N852,"/")</f>
        <v>music</v>
      </c>
      <c r="R852" t="str">
        <v>rock</v>
      </c>
      <c r="S852" s="14">
        <f t="shared" si="55"/>
        <v>40866.25</v>
      </c>
      <c r="T852" s="14">
        <f t="shared" si="56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t="s">
        <v>20</v>
      </c>
      <c r="G853" s="8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9">
        <f t="shared" si="53"/>
        <v>2.0779999999999998</v>
      </c>
      <c r="P853" s="5">
        <f t="shared" si="54"/>
        <v>77.924999999999997</v>
      </c>
      <c r="Q853" t="str" cm="1">
        <f t="array" ref="Q853:R853">_xlfn.TEXTSPLIT(N853,"/")</f>
        <v>music</v>
      </c>
      <c r="R853" t="str">
        <v>electric music</v>
      </c>
      <c r="S853" s="14">
        <f t="shared" si="55"/>
        <v>41031.208333333336</v>
      </c>
      <c r="T853" s="14">
        <f t="shared" si="56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t="s">
        <v>14</v>
      </c>
      <c r="G854" s="8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9">
        <f t="shared" si="53"/>
        <v>0.51122448979591839</v>
      </c>
      <c r="P854" s="5">
        <f t="shared" si="54"/>
        <v>80.806451612903231</v>
      </c>
      <c r="Q854" t="str" cm="1">
        <f t="array" ref="Q854:R854">_xlfn.TEXTSPLIT(N854,"/")</f>
        <v>games</v>
      </c>
      <c r="R854" t="str">
        <v>video games</v>
      </c>
      <c r="S854" s="14">
        <f t="shared" si="55"/>
        <v>40740.208333333336</v>
      </c>
      <c r="T854" s="14">
        <f t="shared" si="56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t="s">
        <v>20</v>
      </c>
      <c r="G855" s="8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9">
        <f t="shared" si="53"/>
        <v>6.5205847953216374</v>
      </c>
      <c r="P855" s="5">
        <f t="shared" si="54"/>
        <v>76.006816632583508</v>
      </c>
      <c r="Q855" t="str" cm="1">
        <f t="array" ref="Q855:R855">_xlfn.TEXTSPLIT(N855,"/")</f>
        <v>music</v>
      </c>
      <c r="R855" t="str">
        <v>indie rock</v>
      </c>
      <c r="S855" s="14">
        <f t="shared" si="55"/>
        <v>40714.208333333336</v>
      </c>
      <c r="T855" s="14">
        <f t="shared" si="56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t="s">
        <v>20</v>
      </c>
      <c r="G856" s="8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9">
        <f t="shared" si="53"/>
        <v>1.1363099415204678</v>
      </c>
      <c r="P856" s="5">
        <f t="shared" si="54"/>
        <v>72.993613824192337</v>
      </c>
      <c r="Q856" t="str" cm="1">
        <f t="array" ref="Q856:R856">_xlfn.TEXTSPLIT(N856,"/")</f>
        <v>publishing</v>
      </c>
      <c r="R856" t="str">
        <v>fiction</v>
      </c>
      <c r="S856" s="14">
        <f t="shared" si="55"/>
        <v>43787.25</v>
      </c>
      <c r="T856" s="14">
        <f t="shared" si="56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t="s">
        <v>20</v>
      </c>
      <c r="G857" s="8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9">
        <f t="shared" si="53"/>
        <v>1.0237606837606839</v>
      </c>
      <c r="P857" s="5">
        <f t="shared" si="54"/>
        <v>53</v>
      </c>
      <c r="Q857" t="str" cm="1">
        <f t="array" ref="Q857:R857">_xlfn.TEXTSPLIT(N857,"/")</f>
        <v>theater</v>
      </c>
      <c r="R857" t="str">
        <v>plays</v>
      </c>
      <c r="S857" s="14">
        <f t="shared" si="55"/>
        <v>40712.208333333336</v>
      </c>
      <c r="T857" s="14">
        <f t="shared" si="56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t="s">
        <v>20</v>
      </c>
      <c r="G858" s="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9">
        <f t="shared" si="53"/>
        <v>3.5658333333333334</v>
      </c>
      <c r="P858" s="5">
        <f t="shared" si="54"/>
        <v>54.164556962025316</v>
      </c>
      <c r="Q858" t="str" cm="1">
        <f t="array" ref="Q858:R858">_xlfn.TEXTSPLIT(N858,"/")</f>
        <v>food</v>
      </c>
      <c r="R858" t="str">
        <v>food trucks</v>
      </c>
      <c r="S858" s="14">
        <f t="shared" si="55"/>
        <v>41023.208333333336</v>
      </c>
      <c r="T858" s="14">
        <f t="shared" si="56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t="s">
        <v>20</v>
      </c>
      <c r="G859" s="8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9">
        <f t="shared" si="53"/>
        <v>1.3986792452830188</v>
      </c>
      <c r="P859" s="5">
        <f t="shared" si="54"/>
        <v>32.946666666666665</v>
      </c>
      <c r="Q859" t="str" cm="1">
        <f t="array" ref="Q859:R859">_xlfn.TEXTSPLIT(N859,"/")</f>
        <v>film &amp; video</v>
      </c>
      <c r="R859" t="str">
        <v>shorts</v>
      </c>
      <c r="S859" s="14">
        <f t="shared" si="55"/>
        <v>40944.25</v>
      </c>
      <c r="T859" s="14">
        <f t="shared" si="56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t="s">
        <v>14</v>
      </c>
      <c r="G860" s="8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9">
        <f t="shared" si="53"/>
        <v>0.69450000000000001</v>
      </c>
      <c r="P860" s="5">
        <f t="shared" si="54"/>
        <v>79.371428571428567</v>
      </c>
      <c r="Q860" t="str" cm="1">
        <f t="array" ref="Q860:R860">_xlfn.TEXTSPLIT(N860,"/")</f>
        <v>food</v>
      </c>
      <c r="R860" t="str">
        <v>food trucks</v>
      </c>
      <c r="S860" s="14">
        <f t="shared" si="55"/>
        <v>43211.208333333328</v>
      </c>
      <c r="T860" s="14">
        <f t="shared" si="56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t="s">
        <v>14</v>
      </c>
      <c r="G861" s="8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9">
        <f t="shared" si="53"/>
        <v>0.35534246575342465</v>
      </c>
      <c r="P861" s="5">
        <f t="shared" si="54"/>
        <v>41.174603174603178</v>
      </c>
      <c r="Q861" t="str" cm="1">
        <f t="array" ref="Q861:R861">_xlfn.TEXTSPLIT(N861,"/")</f>
        <v>theater</v>
      </c>
      <c r="R861" t="str">
        <v>plays</v>
      </c>
      <c r="S861" s="14">
        <f t="shared" si="55"/>
        <v>41334.25</v>
      </c>
      <c r="T861" s="14">
        <f t="shared" si="56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t="s">
        <v>20</v>
      </c>
      <c r="G862" s="8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9">
        <f t="shared" si="53"/>
        <v>2.5165000000000002</v>
      </c>
      <c r="P862" s="5">
        <f t="shared" si="54"/>
        <v>77.430769230769229</v>
      </c>
      <c r="Q862" t="str" cm="1">
        <f t="array" ref="Q862:R862">_xlfn.TEXTSPLIT(N862,"/")</f>
        <v>technology</v>
      </c>
      <c r="R862" t="str">
        <v>wearables</v>
      </c>
      <c r="S862" s="14">
        <f t="shared" si="55"/>
        <v>43515.25</v>
      </c>
      <c r="T862" s="14">
        <f t="shared" si="56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t="s">
        <v>20</v>
      </c>
      <c r="G863" s="8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9">
        <f t="shared" si="53"/>
        <v>1.0587500000000001</v>
      </c>
      <c r="P863" s="5">
        <f t="shared" si="54"/>
        <v>57.159509202453989</v>
      </c>
      <c r="Q863" t="str" cm="1">
        <f t="array" ref="Q863:R863">_xlfn.TEXTSPLIT(N863,"/")</f>
        <v>theater</v>
      </c>
      <c r="R863" t="str">
        <v>plays</v>
      </c>
      <c r="S863" s="14">
        <f t="shared" si="55"/>
        <v>40258.208333333336</v>
      </c>
      <c r="T863" s="14">
        <f t="shared" si="56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t="s">
        <v>20</v>
      </c>
      <c r="G864" s="8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9">
        <f t="shared" si="53"/>
        <v>1.8742857142857143</v>
      </c>
      <c r="P864" s="5">
        <f t="shared" si="54"/>
        <v>77.17647058823529</v>
      </c>
      <c r="Q864" t="str" cm="1">
        <f t="array" ref="Q864:R864">_xlfn.TEXTSPLIT(N864,"/")</f>
        <v>theater</v>
      </c>
      <c r="R864" t="str">
        <v>plays</v>
      </c>
      <c r="S864" s="14">
        <f t="shared" si="55"/>
        <v>40756.208333333336</v>
      </c>
      <c r="T864" s="14">
        <f t="shared" si="56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t="s">
        <v>20</v>
      </c>
      <c r="G865" s="8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9">
        <f t="shared" si="53"/>
        <v>3.8678571428571429</v>
      </c>
      <c r="P865" s="5">
        <f t="shared" si="54"/>
        <v>24.953917050691246</v>
      </c>
      <c r="Q865" t="str" cm="1">
        <f t="array" ref="Q865:R865">_xlfn.TEXTSPLIT(N865,"/")</f>
        <v>film &amp; video</v>
      </c>
      <c r="R865" t="str">
        <v>television</v>
      </c>
      <c r="S865" s="14">
        <f t="shared" si="55"/>
        <v>42172.208333333328</v>
      </c>
      <c r="T865" s="14">
        <f t="shared" si="56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t="s">
        <v>20</v>
      </c>
      <c r="G866" s="8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9">
        <f t="shared" si="53"/>
        <v>3.4707142857142856</v>
      </c>
      <c r="P866" s="5">
        <f t="shared" si="54"/>
        <v>97.18</v>
      </c>
      <c r="Q866" t="str" cm="1">
        <f t="array" ref="Q866:R866">_xlfn.TEXTSPLIT(N866,"/")</f>
        <v>film &amp; video</v>
      </c>
      <c r="R866" t="str">
        <v>shorts</v>
      </c>
      <c r="S866" s="14">
        <f t="shared" si="55"/>
        <v>42601.208333333328</v>
      </c>
      <c r="T866" s="14">
        <f t="shared" si="56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t="s">
        <v>20</v>
      </c>
      <c r="G867" s="8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9">
        <f t="shared" si="53"/>
        <v>1.8582098765432098</v>
      </c>
      <c r="P867" s="5">
        <f t="shared" si="54"/>
        <v>46.000916870415651</v>
      </c>
      <c r="Q867" t="str" cm="1">
        <f t="array" ref="Q867:R867">_xlfn.TEXTSPLIT(N867,"/")</f>
        <v>theater</v>
      </c>
      <c r="R867" t="str">
        <v>plays</v>
      </c>
      <c r="S867" s="14">
        <f t="shared" si="55"/>
        <v>41897.208333333336</v>
      </c>
      <c r="T867" s="14">
        <f t="shared" si="56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t="s">
        <v>74</v>
      </c>
      <c r="G868" s="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9">
        <f t="shared" si="53"/>
        <v>0.43241247264770238</v>
      </c>
      <c r="P868" s="5">
        <f t="shared" si="54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4">
        <f t="shared" si="55"/>
        <v>40671.208333333336</v>
      </c>
      <c r="T868" s="14">
        <f t="shared" si="56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t="s">
        <v>20</v>
      </c>
      <c r="G869" s="8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9">
        <f t="shared" si="53"/>
        <v>1.6243749999999999</v>
      </c>
      <c r="P869" s="5">
        <f t="shared" si="54"/>
        <v>25.99</v>
      </c>
      <c r="Q869" t="str" cm="1">
        <f t="array" ref="Q869:R869">_xlfn.TEXTSPLIT(N869,"/")</f>
        <v>food</v>
      </c>
      <c r="R869" t="str">
        <v>food trucks</v>
      </c>
      <c r="S869" s="14">
        <f t="shared" si="55"/>
        <v>43382.208333333328</v>
      </c>
      <c r="T869" s="14">
        <f t="shared" si="56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t="s">
        <v>20</v>
      </c>
      <c r="G870" s="8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9">
        <f t="shared" si="53"/>
        <v>1.8484285714285715</v>
      </c>
      <c r="P870" s="5">
        <f t="shared" si="54"/>
        <v>102.69047619047619</v>
      </c>
      <c r="Q870" t="str" cm="1">
        <f t="array" ref="Q870:R870">_xlfn.TEXTSPLIT(N870,"/")</f>
        <v>theater</v>
      </c>
      <c r="R870" t="str">
        <v>plays</v>
      </c>
      <c r="S870" s="14">
        <f t="shared" si="55"/>
        <v>41559.208333333336</v>
      </c>
      <c r="T870" s="14">
        <f t="shared" si="56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t="s">
        <v>14</v>
      </c>
      <c r="G871" s="8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9">
        <f t="shared" si="53"/>
        <v>0.23703520691785052</v>
      </c>
      <c r="P871" s="5">
        <f t="shared" si="54"/>
        <v>72.958174904942965</v>
      </c>
      <c r="Q871" t="str" cm="1">
        <f t="array" ref="Q871:R871">_xlfn.TEXTSPLIT(N871,"/")</f>
        <v>film &amp; video</v>
      </c>
      <c r="R871" t="str">
        <v>drama</v>
      </c>
      <c r="S871" s="14">
        <f t="shared" si="55"/>
        <v>40350.208333333336</v>
      </c>
      <c r="T871" s="14">
        <f t="shared" si="56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t="s">
        <v>14</v>
      </c>
      <c r="G872" s="8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9">
        <f t="shared" si="53"/>
        <v>0.89870129870129867</v>
      </c>
      <c r="P872" s="5">
        <f t="shared" si="54"/>
        <v>57.190082644628099</v>
      </c>
      <c r="Q872" t="str" cm="1">
        <f t="array" ref="Q872:R872">_xlfn.TEXTSPLIT(N872,"/")</f>
        <v>theater</v>
      </c>
      <c r="R872" t="str">
        <v>plays</v>
      </c>
      <c r="S872" s="14">
        <f t="shared" si="55"/>
        <v>42240.208333333328</v>
      </c>
      <c r="T872" s="14">
        <f t="shared" si="56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t="s">
        <v>20</v>
      </c>
      <c r="G873" s="8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9">
        <f t="shared" si="53"/>
        <v>2.7260419580419581</v>
      </c>
      <c r="P873" s="5">
        <f t="shared" si="54"/>
        <v>84.013793103448279</v>
      </c>
      <c r="Q873" t="str" cm="1">
        <f t="array" ref="Q873:R873">_xlfn.TEXTSPLIT(N873,"/")</f>
        <v>theater</v>
      </c>
      <c r="R873" t="str">
        <v>plays</v>
      </c>
      <c r="S873" s="14">
        <f t="shared" si="55"/>
        <v>43040.208333333328</v>
      </c>
      <c r="T873" s="14">
        <f t="shared" si="56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t="s">
        <v>20</v>
      </c>
      <c r="G874" s="8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9">
        <f t="shared" si="53"/>
        <v>1.7004255319148935</v>
      </c>
      <c r="P874" s="5">
        <f t="shared" si="54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4">
        <f t="shared" si="55"/>
        <v>43346.208333333328</v>
      </c>
      <c r="T874" s="14">
        <f t="shared" si="56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t="s">
        <v>20</v>
      </c>
      <c r="G875" s="8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9">
        <f t="shared" si="53"/>
        <v>1.8828503562945369</v>
      </c>
      <c r="P875" s="5">
        <f t="shared" si="54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4">
        <f t="shared" si="55"/>
        <v>41647.25</v>
      </c>
      <c r="T875" s="14">
        <f t="shared" si="56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t="s">
        <v>20</v>
      </c>
      <c r="G876" s="8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9">
        <f t="shared" si="53"/>
        <v>3.4693532338308457</v>
      </c>
      <c r="P876" s="5">
        <f t="shared" si="54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4">
        <f t="shared" si="55"/>
        <v>40291.208333333336</v>
      </c>
      <c r="T876" s="14">
        <f t="shared" si="56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t="s">
        <v>14</v>
      </c>
      <c r="G877" s="8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9">
        <f t="shared" si="53"/>
        <v>0.6917721518987342</v>
      </c>
      <c r="P877" s="5">
        <f t="shared" si="54"/>
        <v>81.567164179104481</v>
      </c>
      <c r="Q877" t="str" cm="1">
        <f t="array" ref="Q877:R877">_xlfn.TEXTSPLIT(N877,"/")</f>
        <v>music</v>
      </c>
      <c r="R877" t="str">
        <v>rock</v>
      </c>
      <c r="S877" s="14">
        <f t="shared" si="55"/>
        <v>40556.25</v>
      </c>
      <c r="T877" s="14">
        <f t="shared" ref="T877:T908" si="57">(((K877/60)/60)/24)+DATE(1970,1,1)</f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t="s">
        <v>14</v>
      </c>
      <c r="G878" s="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9">
        <f t="shared" si="53"/>
        <v>0.25433734939759034</v>
      </c>
      <c r="P878" s="5">
        <f t="shared" si="54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4">
        <f t="shared" si="55"/>
        <v>43624.208333333328</v>
      </c>
      <c r="T878" s="14">
        <f t="shared" si="57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t="s">
        <v>14</v>
      </c>
      <c r="G879" s="8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9">
        <f t="shared" si="53"/>
        <v>0.77400977995110021</v>
      </c>
      <c r="P879" s="5">
        <f t="shared" si="54"/>
        <v>103.033360455655</v>
      </c>
      <c r="Q879" t="str" cm="1">
        <f t="array" ref="Q879:R879">_xlfn.TEXTSPLIT(N879,"/")</f>
        <v>food</v>
      </c>
      <c r="R879" t="str">
        <v>food trucks</v>
      </c>
      <c r="S879" s="14">
        <f t="shared" si="55"/>
        <v>42577.208333333328</v>
      </c>
      <c r="T879" s="14">
        <f t="shared" si="57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t="s">
        <v>14</v>
      </c>
      <c r="G880" s="8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9">
        <f t="shared" si="53"/>
        <v>0.37481481481481482</v>
      </c>
      <c r="P880" s="5">
        <f t="shared" si="54"/>
        <v>84.333333333333329</v>
      </c>
      <c r="Q880" t="str" cm="1">
        <f t="array" ref="Q880:R880">_xlfn.TEXTSPLIT(N880,"/")</f>
        <v>music</v>
      </c>
      <c r="R880" t="str">
        <v>metal</v>
      </c>
      <c r="S880" s="14">
        <f t="shared" si="55"/>
        <v>43845.25</v>
      </c>
      <c r="T880" s="14">
        <f t="shared" si="57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t="s">
        <v>20</v>
      </c>
      <c r="G881" s="8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9">
        <f t="shared" si="53"/>
        <v>5.4379999999999997</v>
      </c>
      <c r="P881" s="5">
        <f t="shared" si="54"/>
        <v>102.60377358490567</v>
      </c>
      <c r="Q881" t="str" cm="1">
        <f t="array" ref="Q881:R881">_xlfn.TEXTSPLIT(N881,"/")</f>
        <v>publishing</v>
      </c>
      <c r="R881" t="str">
        <v>nonfiction</v>
      </c>
      <c r="S881" s="14">
        <f t="shared" si="55"/>
        <v>42788.25</v>
      </c>
      <c r="T881" s="14">
        <f t="shared" si="57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t="s">
        <v>20</v>
      </c>
      <c r="G882" s="8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9">
        <f t="shared" si="53"/>
        <v>2.2852189349112426</v>
      </c>
      <c r="P882" s="5">
        <f t="shared" si="54"/>
        <v>79.992129246064621</v>
      </c>
      <c r="Q882" t="str" cm="1">
        <f t="array" ref="Q882:R882">_xlfn.TEXTSPLIT(N882,"/")</f>
        <v>music</v>
      </c>
      <c r="R882" t="str">
        <v>electric music</v>
      </c>
      <c r="S882" s="14">
        <f t="shared" si="55"/>
        <v>43667.208333333328</v>
      </c>
      <c r="T882" s="14">
        <f t="shared" si="57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t="s">
        <v>14</v>
      </c>
      <c r="G883" s="8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9">
        <f t="shared" si="53"/>
        <v>0.38948339483394834</v>
      </c>
      <c r="P883" s="5">
        <f t="shared" si="54"/>
        <v>70.055309734513273</v>
      </c>
      <c r="Q883" t="str" cm="1">
        <f t="array" ref="Q883:R883">_xlfn.TEXTSPLIT(N883,"/")</f>
        <v>theater</v>
      </c>
      <c r="R883" t="str">
        <v>plays</v>
      </c>
      <c r="S883" s="14">
        <f t="shared" si="55"/>
        <v>42194.208333333328</v>
      </c>
      <c r="T883" s="14">
        <f t="shared" si="57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t="s">
        <v>20</v>
      </c>
      <c r="G884" s="8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9">
        <f t="shared" si="53"/>
        <v>3.7</v>
      </c>
      <c r="P884" s="5">
        <f t="shared" si="54"/>
        <v>37</v>
      </c>
      <c r="Q884" t="str" cm="1">
        <f t="array" ref="Q884:R884">_xlfn.TEXTSPLIT(N884,"/")</f>
        <v>theater</v>
      </c>
      <c r="R884" t="str">
        <v>plays</v>
      </c>
      <c r="S884" s="14">
        <f t="shared" si="55"/>
        <v>42025.25</v>
      </c>
      <c r="T884" s="14">
        <f t="shared" si="57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t="s">
        <v>20</v>
      </c>
      <c r="G885" s="8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9">
        <f t="shared" si="53"/>
        <v>2.3791176470588233</v>
      </c>
      <c r="P885" s="5">
        <f t="shared" si="54"/>
        <v>41.911917098445599</v>
      </c>
      <c r="Q885" t="str" cm="1">
        <f t="array" ref="Q885:R885">_xlfn.TEXTSPLIT(N885,"/")</f>
        <v>film &amp; video</v>
      </c>
      <c r="R885" t="str">
        <v>shorts</v>
      </c>
      <c r="S885" s="14">
        <f t="shared" si="55"/>
        <v>40323.208333333336</v>
      </c>
      <c r="T885" s="14">
        <f t="shared" si="57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t="s">
        <v>14</v>
      </c>
      <c r="G886" s="8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9">
        <f t="shared" si="53"/>
        <v>0.64036299765807958</v>
      </c>
      <c r="P886" s="5">
        <f t="shared" si="54"/>
        <v>57.992576882290564</v>
      </c>
      <c r="Q886" t="str" cm="1">
        <f t="array" ref="Q886:R886">_xlfn.TEXTSPLIT(N886,"/")</f>
        <v>theater</v>
      </c>
      <c r="R886" t="str">
        <v>plays</v>
      </c>
      <c r="S886" s="14">
        <f t="shared" si="55"/>
        <v>41763.208333333336</v>
      </c>
      <c r="T886" s="14">
        <f t="shared" si="57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t="s">
        <v>20</v>
      </c>
      <c r="G887" s="8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9">
        <f t="shared" si="53"/>
        <v>1.1827777777777777</v>
      </c>
      <c r="P887" s="5">
        <f t="shared" si="54"/>
        <v>40.942307692307693</v>
      </c>
      <c r="Q887" t="str" cm="1">
        <f t="array" ref="Q887:R887">_xlfn.TEXTSPLIT(N887,"/")</f>
        <v>theater</v>
      </c>
      <c r="R887" t="str">
        <v>plays</v>
      </c>
      <c r="S887" s="14">
        <f t="shared" si="55"/>
        <v>40335.208333333336</v>
      </c>
      <c r="T887" s="14">
        <f t="shared" si="57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t="s">
        <v>14</v>
      </c>
      <c r="G888" s="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9">
        <f t="shared" si="53"/>
        <v>0.84824037184594958</v>
      </c>
      <c r="P888" s="5">
        <f t="shared" si="54"/>
        <v>69.9972602739726</v>
      </c>
      <c r="Q888" t="str" cm="1">
        <f t="array" ref="Q888:R888">_xlfn.TEXTSPLIT(N888,"/")</f>
        <v>music</v>
      </c>
      <c r="R888" t="str">
        <v>indie rock</v>
      </c>
      <c r="S888" s="14">
        <f t="shared" si="55"/>
        <v>40416.208333333336</v>
      </c>
      <c r="T888" s="14">
        <f t="shared" si="57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t="s">
        <v>14</v>
      </c>
      <c r="G889" s="8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9">
        <f t="shared" si="53"/>
        <v>0.29346153846153844</v>
      </c>
      <c r="P889" s="5">
        <f t="shared" si="54"/>
        <v>73.838709677419359</v>
      </c>
      <c r="Q889" t="str" cm="1">
        <f t="array" ref="Q889:R889">_xlfn.TEXTSPLIT(N889,"/")</f>
        <v>theater</v>
      </c>
      <c r="R889" t="str">
        <v>plays</v>
      </c>
      <c r="S889" s="14">
        <f t="shared" si="55"/>
        <v>42202.208333333328</v>
      </c>
      <c r="T889" s="14">
        <f t="shared" si="57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t="s">
        <v>20</v>
      </c>
      <c r="G890" s="8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9">
        <f t="shared" si="53"/>
        <v>2.0989655172413793</v>
      </c>
      <c r="P890" s="5">
        <f t="shared" si="54"/>
        <v>41.979310344827589</v>
      </c>
      <c r="Q890" t="str" cm="1">
        <f t="array" ref="Q890:R890">_xlfn.TEXTSPLIT(N890,"/")</f>
        <v>theater</v>
      </c>
      <c r="R890" t="str">
        <v>plays</v>
      </c>
      <c r="S890" s="14">
        <f t="shared" si="55"/>
        <v>42836.208333333328</v>
      </c>
      <c r="T890" s="14">
        <f t="shared" si="57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t="s">
        <v>20</v>
      </c>
      <c r="G891" s="8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9">
        <f t="shared" si="53"/>
        <v>1.697857142857143</v>
      </c>
      <c r="P891" s="5">
        <f t="shared" si="54"/>
        <v>77.93442622950819</v>
      </c>
      <c r="Q891" t="str" cm="1">
        <f t="array" ref="Q891:R891">_xlfn.TEXTSPLIT(N891,"/")</f>
        <v>music</v>
      </c>
      <c r="R891" t="str">
        <v>electric music</v>
      </c>
      <c r="S891" s="14">
        <f t="shared" si="55"/>
        <v>41710.208333333336</v>
      </c>
      <c r="T891" s="14">
        <f t="shared" si="57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t="s">
        <v>20</v>
      </c>
      <c r="G892" s="8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9">
        <f t="shared" si="53"/>
        <v>1.1595907738095239</v>
      </c>
      <c r="P892" s="5">
        <f t="shared" si="54"/>
        <v>106.01972789115646</v>
      </c>
      <c r="Q892" t="str" cm="1">
        <f t="array" ref="Q892:R892">_xlfn.TEXTSPLIT(N892,"/")</f>
        <v>music</v>
      </c>
      <c r="R892" t="str">
        <v>indie rock</v>
      </c>
      <c r="S892" s="14">
        <f t="shared" si="55"/>
        <v>43640.208333333328</v>
      </c>
      <c r="T892" s="14">
        <f t="shared" si="57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t="s">
        <v>20</v>
      </c>
      <c r="G893" s="8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9">
        <f t="shared" si="53"/>
        <v>2.5859999999999999</v>
      </c>
      <c r="P893" s="5">
        <f t="shared" si="54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4">
        <f t="shared" si="55"/>
        <v>40880.25</v>
      </c>
      <c r="T893" s="14">
        <f t="shared" si="57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t="s">
        <v>20</v>
      </c>
      <c r="G894" s="8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9">
        <f t="shared" si="53"/>
        <v>2.3058333333333332</v>
      </c>
      <c r="P894" s="5">
        <f t="shared" si="54"/>
        <v>76.016483516483518</v>
      </c>
      <c r="Q894" t="str" cm="1">
        <f t="array" ref="Q894:R894">_xlfn.TEXTSPLIT(N894,"/")</f>
        <v>publishing</v>
      </c>
      <c r="R894" t="str">
        <v>translations</v>
      </c>
      <c r="S894" s="14">
        <f t="shared" si="55"/>
        <v>40319.208333333336</v>
      </c>
      <c r="T894" s="14">
        <f t="shared" si="57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t="s">
        <v>20</v>
      </c>
      <c r="G895" s="8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9">
        <f t="shared" si="53"/>
        <v>1.2821428571428573</v>
      </c>
      <c r="P895" s="5">
        <f t="shared" si="54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4">
        <f t="shared" si="55"/>
        <v>42170.208333333328</v>
      </c>
      <c r="T895" s="14">
        <f t="shared" si="57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t="s">
        <v>20</v>
      </c>
      <c r="G896" s="8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9">
        <f t="shared" si="53"/>
        <v>1.8870588235294117</v>
      </c>
      <c r="P896" s="5">
        <f t="shared" si="54"/>
        <v>57.285714285714285</v>
      </c>
      <c r="Q896" t="str" cm="1">
        <f t="array" ref="Q896:R896">_xlfn.TEXTSPLIT(N896,"/")</f>
        <v>film &amp; video</v>
      </c>
      <c r="R896" t="str">
        <v>television</v>
      </c>
      <c r="S896" s="14">
        <f t="shared" si="55"/>
        <v>41466.208333333336</v>
      </c>
      <c r="T896" s="14">
        <f t="shared" si="57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t="s">
        <v>14</v>
      </c>
      <c r="G897" s="8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9">
        <f t="shared" si="53"/>
        <v>6.9511889862327911E-2</v>
      </c>
      <c r="P897" s="5">
        <f t="shared" si="54"/>
        <v>103.81308411214954</v>
      </c>
      <c r="Q897" t="str" cm="1">
        <f t="array" ref="Q897:R897">_xlfn.TEXTSPLIT(N897,"/")</f>
        <v>theater</v>
      </c>
      <c r="R897" t="str">
        <v>plays</v>
      </c>
      <c r="S897" s="14">
        <f t="shared" si="55"/>
        <v>43134.25</v>
      </c>
      <c r="T897" s="14">
        <f t="shared" si="57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t="s">
        <v>20</v>
      </c>
      <c r="G898" s="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9">
        <f t="shared" si="53"/>
        <v>7.7443434343434348</v>
      </c>
      <c r="P898" s="5">
        <f t="shared" si="54"/>
        <v>105.02602739726028</v>
      </c>
      <c r="Q898" t="str" cm="1">
        <f t="array" ref="Q898:R898">_xlfn.TEXTSPLIT(N898,"/")</f>
        <v>food</v>
      </c>
      <c r="R898" t="str">
        <v>food trucks</v>
      </c>
      <c r="S898" s="14">
        <f t="shared" si="55"/>
        <v>40738.208333333336</v>
      </c>
      <c r="T898" s="14">
        <f t="shared" si="57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t="s">
        <v>14</v>
      </c>
      <c r="G899" s="8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9">
        <f t="shared" ref="O899:O962" si="58">(E899/D899)</f>
        <v>0.27693181818181817</v>
      </c>
      <c r="P899" s="5">
        <f t="shared" ref="P899:P962" si="59">(E899/G899)</f>
        <v>90.259259259259252</v>
      </c>
      <c r="Q899" t="str" cm="1">
        <f t="array" ref="Q899:R899">_xlfn.TEXTSPLIT(N899,"/")</f>
        <v>theater</v>
      </c>
      <c r="R899" t="str">
        <v>plays</v>
      </c>
      <c r="S899" s="14">
        <f t="shared" ref="S899:S962" si="60">(((J899/60)/60)/24)+DATE(1970,1,1)</f>
        <v>43583.208333333328</v>
      </c>
      <c r="T899" s="14">
        <f t="shared" si="57"/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t="s">
        <v>14</v>
      </c>
      <c r="G900" s="8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9">
        <f t="shared" si="58"/>
        <v>0.52479620323841425</v>
      </c>
      <c r="P900" s="5">
        <f t="shared" si="59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4">
        <f t="shared" si="60"/>
        <v>43815.25</v>
      </c>
      <c r="T900" s="14">
        <f t="shared" si="57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t="s">
        <v>20</v>
      </c>
      <c r="G901" s="8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9">
        <f t="shared" si="58"/>
        <v>4.0709677419354842</v>
      </c>
      <c r="P901" s="5">
        <f t="shared" si="59"/>
        <v>102.60162601626017</v>
      </c>
      <c r="Q901" t="str" cm="1">
        <f t="array" ref="Q901:R901">_xlfn.TEXTSPLIT(N901,"/")</f>
        <v>music</v>
      </c>
      <c r="R901" t="str">
        <v>jazz</v>
      </c>
      <c r="S901" s="14">
        <f t="shared" si="60"/>
        <v>41554.208333333336</v>
      </c>
      <c r="T901" s="14">
        <f t="shared" si="57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t="s">
        <v>14</v>
      </c>
      <c r="G902" s="8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9">
        <f t="shared" si="58"/>
        <v>0.02</v>
      </c>
      <c r="P902" s="5">
        <f t="shared" si="59"/>
        <v>2</v>
      </c>
      <c r="Q902" t="str" cm="1">
        <f t="array" ref="Q902:R902">_xlfn.TEXTSPLIT(N902,"/")</f>
        <v>technology</v>
      </c>
      <c r="R902" t="str">
        <v>web</v>
      </c>
      <c r="S902" s="14">
        <f t="shared" si="60"/>
        <v>41901.208333333336</v>
      </c>
      <c r="T902" s="14">
        <f t="shared" si="57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t="s">
        <v>20</v>
      </c>
      <c r="G903" s="8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9">
        <f t="shared" si="58"/>
        <v>1.5617857142857143</v>
      </c>
      <c r="P903" s="5">
        <f t="shared" si="59"/>
        <v>55.0062893081761</v>
      </c>
      <c r="Q903" t="str" cm="1">
        <f t="array" ref="Q903:R903">_xlfn.TEXTSPLIT(N903,"/")</f>
        <v>music</v>
      </c>
      <c r="R903" t="str">
        <v>rock</v>
      </c>
      <c r="S903" s="14">
        <f t="shared" si="60"/>
        <v>43298.208333333328</v>
      </c>
      <c r="T903" s="14">
        <f t="shared" si="57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t="s">
        <v>20</v>
      </c>
      <c r="G904" s="8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9">
        <f t="shared" si="58"/>
        <v>2.5242857142857145</v>
      </c>
      <c r="P904" s="5">
        <f t="shared" si="59"/>
        <v>32.127272727272725</v>
      </c>
      <c r="Q904" t="str" cm="1">
        <f t="array" ref="Q904:R904">_xlfn.TEXTSPLIT(N904,"/")</f>
        <v>technology</v>
      </c>
      <c r="R904" t="str">
        <v>web</v>
      </c>
      <c r="S904" s="14">
        <f t="shared" si="60"/>
        <v>42399.25</v>
      </c>
      <c r="T904" s="14">
        <f t="shared" si="57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t="s">
        <v>47</v>
      </c>
      <c r="G905" s="8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9">
        <f t="shared" si="58"/>
        <v>1.729268292682927E-2</v>
      </c>
      <c r="P905" s="5">
        <f t="shared" si="59"/>
        <v>50.642857142857146</v>
      </c>
      <c r="Q905" t="str" cm="1">
        <f t="array" ref="Q905:R905">_xlfn.TEXTSPLIT(N905,"/")</f>
        <v>publishing</v>
      </c>
      <c r="R905" t="str">
        <v>nonfiction</v>
      </c>
      <c r="S905" s="14">
        <f t="shared" si="60"/>
        <v>41034.208333333336</v>
      </c>
      <c r="T905" s="14">
        <f t="shared" si="57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t="s">
        <v>14</v>
      </c>
      <c r="G906" s="8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9">
        <f t="shared" si="58"/>
        <v>0.12230769230769231</v>
      </c>
      <c r="P906" s="5">
        <f t="shared" si="59"/>
        <v>49.6875</v>
      </c>
      <c r="Q906" t="str" cm="1">
        <f t="array" ref="Q906:R906">_xlfn.TEXTSPLIT(N906,"/")</f>
        <v>publishing</v>
      </c>
      <c r="R906" t="str">
        <v>radio &amp; podcasts</v>
      </c>
      <c r="S906" s="14">
        <f t="shared" si="60"/>
        <v>41186.208333333336</v>
      </c>
      <c r="T906" s="14">
        <f t="shared" si="57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t="s">
        <v>20</v>
      </c>
      <c r="G907" s="8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9">
        <f t="shared" si="58"/>
        <v>1.6398734177215191</v>
      </c>
      <c r="P907" s="5">
        <f t="shared" si="59"/>
        <v>54.894067796610166</v>
      </c>
      <c r="Q907" t="str" cm="1">
        <f t="array" ref="Q907:R907">_xlfn.TEXTSPLIT(N907,"/")</f>
        <v>theater</v>
      </c>
      <c r="R907" t="str">
        <v>plays</v>
      </c>
      <c r="S907" s="14">
        <f t="shared" si="60"/>
        <v>41536.208333333336</v>
      </c>
      <c r="T907" s="14">
        <f t="shared" si="57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t="s">
        <v>20</v>
      </c>
      <c r="G908" s="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9">
        <f t="shared" si="58"/>
        <v>1.6298181818181818</v>
      </c>
      <c r="P908" s="5">
        <f t="shared" si="59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4">
        <f t="shared" si="60"/>
        <v>42868.208333333328</v>
      </c>
      <c r="T908" s="14">
        <f t="shared" si="57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t="s">
        <v>14</v>
      </c>
      <c r="G909" s="8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9">
        <f t="shared" si="58"/>
        <v>0.20252747252747252</v>
      </c>
      <c r="P909" s="5">
        <f t="shared" si="59"/>
        <v>44.951219512195124</v>
      </c>
      <c r="Q909" t="str" cm="1">
        <f t="array" ref="Q909:R909">_xlfn.TEXTSPLIT(N909,"/")</f>
        <v>theater</v>
      </c>
      <c r="R909" t="str">
        <v>plays</v>
      </c>
      <c r="S909" s="14">
        <f t="shared" si="60"/>
        <v>40660.208333333336</v>
      </c>
      <c r="T909" s="14">
        <f t="shared" ref="T909:T940" si="61">(((K909/60)/60)/24)+DATE(1970,1,1)</f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t="s">
        <v>20</v>
      </c>
      <c r="G910" s="8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9">
        <f t="shared" si="58"/>
        <v>3.1924083769633507</v>
      </c>
      <c r="P910" s="5">
        <f t="shared" si="59"/>
        <v>30.99898322318251</v>
      </c>
      <c r="Q910" t="str" cm="1">
        <f t="array" ref="Q910:R910">_xlfn.TEXTSPLIT(N910,"/")</f>
        <v>games</v>
      </c>
      <c r="R910" t="str">
        <v>video games</v>
      </c>
      <c r="S910" s="14">
        <f t="shared" si="60"/>
        <v>41031.208333333336</v>
      </c>
      <c r="T910" s="14">
        <f t="shared" si="61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t="s">
        <v>20</v>
      </c>
      <c r="G911" s="8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9">
        <f t="shared" si="58"/>
        <v>4.7894444444444444</v>
      </c>
      <c r="P911" s="5">
        <f t="shared" si="59"/>
        <v>107.7625</v>
      </c>
      <c r="Q911" t="str" cm="1">
        <f t="array" ref="Q911:R911">_xlfn.TEXTSPLIT(N911,"/")</f>
        <v>theater</v>
      </c>
      <c r="R911" t="str">
        <v>plays</v>
      </c>
      <c r="S911" s="14">
        <f t="shared" si="60"/>
        <v>43255.208333333328</v>
      </c>
      <c r="T911" s="14">
        <f t="shared" si="61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t="s">
        <v>74</v>
      </c>
      <c r="G912" s="8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9">
        <f t="shared" si="58"/>
        <v>0.19556634304207121</v>
      </c>
      <c r="P912" s="5">
        <f t="shared" si="59"/>
        <v>102.07770270270271</v>
      </c>
      <c r="Q912" t="str" cm="1">
        <f t="array" ref="Q912:R912">_xlfn.TEXTSPLIT(N912,"/")</f>
        <v>theater</v>
      </c>
      <c r="R912" t="str">
        <v>plays</v>
      </c>
      <c r="S912" s="14">
        <f t="shared" si="60"/>
        <v>42026.25</v>
      </c>
      <c r="T912" s="14">
        <f t="shared" si="61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t="s">
        <v>20</v>
      </c>
      <c r="G913" s="8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9">
        <f t="shared" si="58"/>
        <v>1.9894827586206896</v>
      </c>
      <c r="P913" s="5">
        <f t="shared" si="59"/>
        <v>24.976190476190474</v>
      </c>
      <c r="Q913" t="str" cm="1">
        <f t="array" ref="Q913:R913">_xlfn.TEXTSPLIT(N913,"/")</f>
        <v>technology</v>
      </c>
      <c r="R913" t="str">
        <v>web</v>
      </c>
      <c r="S913" s="14">
        <f t="shared" si="60"/>
        <v>43717.208333333328</v>
      </c>
      <c r="T913" s="14">
        <f t="shared" si="61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t="s">
        <v>20</v>
      </c>
      <c r="G914" s="8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9">
        <f t="shared" si="58"/>
        <v>7.95</v>
      </c>
      <c r="P914" s="5">
        <f t="shared" si="59"/>
        <v>79.944134078212286</v>
      </c>
      <c r="Q914" t="str" cm="1">
        <f t="array" ref="Q914:R914">_xlfn.TEXTSPLIT(N914,"/")</f>
        <v>film &amp; video</v>
      </c>
      <c r="R914" t="str">
        <v>drama</v>
      </c>
      <c r="S914" s="14">
        <f t="shared" si="60"/>
        <v>41157.208333333336</v>
      </c>
      <c r="T914" s="14">
        <f t="shared" si="61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t="s">
        <v>14</v>
      </c>
      <c r="G915" s="8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9">
        <f t="shared" si="58"/>
        <v>0.50621082621082625</v>
      </c>
      <c r="P915" s="5">
        <f t="shared" si="59"/>
        <v>67.946462715105156</v>
      </c>
      <c r="Q915" t="str" cm="1">
        <f t="array" ref="Q915:R915">_xlfn.TEXTSPLIT(N915,"/")</f>
        <v>film &amp; video</v>
      </c>
      <c r="R915" t="str">
        <v>drama</v>
      </c>
      <c r="S915" s="14">
        <f t="shared" si="60"/>
        <v>43597.208333333328</v>
      </c>
      <c r="T915" s="14">
        <f t="shared" si="61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t="s">
        <v>14</v>
      </c>
      <c r="G916" s="8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9">
        <f t="shared" si="58"/>
        <v>0.57437499999999997</v>
      </c>
      <c r="P916" s="5">
        <f t="shared" si="59"/>
        <v>26.070921985815602</v>
      </c>
      <c r="Q916" t="str" cm="1">
        <f t="array" ref="Q916:R916">_xlfn.TEXTSPLIT(N916,"/")</f>
        <v>theater</v>
      </c>
      <c r="R916" t="str">
        <v>plays</v>
      </c>
      <c r="S916" s="14">
        <f t="shared" si="60"/>
        <v>41490.208333333336</v>
      </c>
      <c r="T916" s="14">
        <f t="shared" si="61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t="s">
        <v>20</v>
      </c>
      <c r="G917" s="8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9">
        <f t="shared" si="58"/>
        <v>1.5562827640984909</v>
      </c>
      <c r="P917" s="5">
        <f t="shared" si="59"/>
        <v>105.0032154340836</v>
      </c>
      <c r="Q917" t="str" cm="1">
        <f t="array" ref="Q917:R917">_xlfn.TEXTSPLIT(N917,"/")</f>
        <v>film &amp; video</v>
      </c>
      <c r="R917" t="str">
        <v>television</v>
      </c>
      <c r="S917" s="14">
        <f t="shared" si="60"/>
        <v>42976.208333333328</v>
      </c>
      <c r="T917" s="14">
        <f t="shared" si="61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t="s">
        <v>14</v>
      </c>
      <c r="G918" s="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9">
        <f t="shared" si="58"/>
        <v>0.36297297297297298</v>
      </c>
      <c r="P918" s="5">
        <f t="shared" si="59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4">
        <f t="shared" si="60"/>
        <v>41991.25</v>
      </c>
      <c r="T918" s="14">
        <f t="shared" si="61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t="s">
        <v>47</v>
      </c>
      <c r="G919" s="8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9">
        <f t="shared" si="58"/>
        <v>0.58250000000000002</v>
      </c>
      <c r="P919" s="5">
        <f t="shared" si="59"/>
        <v>77.666666666666671</v>
      </c>
      <c r="Q919" t="str" cm="1">
        <f t="array" ref="Q919:R919">_xlfn.TEXTSPLIT(N919,"/")</f>
        <v>film &amp; video</v>
      </c>
      <c r="R919" t="str">
        <v>shorts</v>
      </c>
      <c r="S919" s="14">
        <f t="shared" si="60"/>
        <v>40722.208333333336</v>
      </c>
      <c r="T919" s="14">
        <f t="shared" si="61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t="s">
        <v>20</v>
      </c>
      <c r="G920" s="8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9">
        <f t="shared" si="58"/>
        <v>2.3739473684210526</v>
      </c>
      <c r="P920" s="5">
        <f t="shared" si="59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4">
        <f t="shared" si="60"/>
        <v>41117.208333333336</v>
      </c>
      <c r="T920" s="14">
        <f t="shared" si="61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t="s">
        <v>14</v>
      </c>
      <c r="G921" s="8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9">
        <f t="shared" si="58"/>
        <v>0.58750000000000002</v>
      </c>
      <c r="P921" s="5">
        <f t="shared" si="59"/>
        <v>92.955555555555549</v>
      </c>
      <c r="Q921" t="str" cm="1">
        <f t="array" ref="Q921:R921">_xlfn.TEXTSPLIT(N921,"/")</f>
        <v>theater</v>
      </c>
      <c r="R921" t="str">
        <v>plays</v>
      </c>
      <c r="S921" s="14">
        <f t="shared" si="60"/>
        <v>43022.208333333328</v>
      </c>
      <c r="T921" s="14">
        <f t="shared" si="61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t="s">
        <v>20</v>
      </c>
      <c r="G922" s="8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9">
        <f t="shared" si="58"/>
        <v>1.8256603773584905</v>
      </c>
      <c r="P922" s="5">
        <f t="shared" si="59"/>
        <v>37.945098039215686</v>
      </c>
      <c r="Q922" t="str" cm="1">
        <f t="array" ref="Q922:R922">_xlfn.TEXTSPLIT(N922,"/")</f>
        <v>film &amp; video</v>
      </c>
      <c r="R922" t="str">
        <v>animation</v>
      </c>
      <c r="S922" s="14">
        <f t="shared" si="60"/>
        <v>43503.25</v>
      </c>
      <c r="T922" s="14">
        <f t="shared" si="61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t="s">
        <v>14</v>
      </c>
      <c r="G923" s="8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9">
        <f t="shared" si="58"/>
        <v>7.5436408977556111E-3</v>
      </c>
      <c r="P923" s="5">
        <f t="shared" si="59"/>
        <v>31.842105263157894</v>
      </c>
      <c r="Q923" t="str" cm="1">
        <f t="array" ref="Q923:R923">_xlfn.TEXTSPLIT(N923,"/")</f>
        <v>technology</v>
      </c>
      <c r="R923" t="str">
        <v>web</v>
      </c>
      <c r="S923" s="14">
        <f t="shared" si="60"/>
        <v>40951.25</v>
      </c>
      <c r="T923" s="14">
        <f t="shared" si="61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t="s">
        <v>20</v>
      </c>
      <c r="G924" s="8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9">
        <f t="shared" si="58"/>
        <v>1.7595330739299611</v>
      </c>
      <c r="P924" s="5">
        <f t="shared" si="59"/>
        <v>40</v>
      </c>
      <c r="Q924" t="str" cm="1">
        <f t="array" ref="Q924:R924">_xlfn.TEXTSPLIT(N924,"/")</f>
        <v>music</v>
      </c>
      <c r="R924" t="str">
        <v>world music</v>
      </c>
      <c r="S924" s="14">
        <f t="shared" si="60"/>
        <v>43443.25</v>
      </c>
      <c r="T924" s="14">
        <f t="shared" si="61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t="s">
        <v>20</v>
      </c>
      <c r="G925" s="8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9">
        <f t="shared" si="58"/>
        <v>2.3788235294117648</v>
      </c>
      <c r="P925" s="5">
        <f t="shared" si="59"/>
        <v>101.1</v>
      </c>
      <c r="Q925" t="str" cm="1">
        <f t="array" ref="Q925:R925">_xlfn.TEXTSPLIT(N925,"/")</f>
        <v>theater</v>
      </c>
      <c r="R925" t="str">
        <v>plays</v>
      </c>
      <c r="S925" s="14">
        <f t="shared" si="60"/>
        <v>40373.208333333336</v>
      </c>
      <c r="T925" s="14">
        <f t="shared" si="61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t="s">
        <v>20</v>
      </c>
      <c r="G926" s="8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9">
        <f t="shared" si="58"/>
        <v>4.8805076142131982</v>
      </c>
      <c r="P926" s="5">
        <f t="shared" si="59"/>
        <v>84.006989951944078</v>
      </c>
      <c r="Q926" t="str" cm="1">
        <f t="array" ref="Q926:R926">_xlfn.TEXTSPLIT(N926,"/")</f>
        <v>theater</v>
      </c>
      <c r="R926" t="str">
        <v>plays</v>
      </c>
      <c r="S926" s="14">
        <f t="shared" si="60"/>
        <v>43769.208333333328</v>
      </c>
      <c r="T926" s="14">
        <f t="shared" si="61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t="s">
        <v>20</v>
      </c>
      <c r="G927" s="8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9">
        <f t="shared" si="58"/>
        <v>2.2406666666666668</v>
      </c>
      <c r="P927" s="5">
        <f t="shared" si="59"/>
        <v>103.41538461538461</v>
      </c>
      <c r="Q927" t="str" cm="1">
        <f t="array" ref="Q927:R927">_xlfn.TEXTSPLIT(N927,"/")</f>
        <v>theater</v>
      </c>
      <c r="R927" t="str">
        <v>plays</v>
      </c>
      <c r="S927" s="14">
        <f t="shared" si="60"/>
        <v>43000.208333333328</v>
      </c>
      <c r="T927" s="14">
        <f t="shared" si="61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t="s">
        <v>14</v>
      </c>
      <c r="G928" s="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9">
        <f t="shared" si="58"/>
        <v>0.18126436781609195</v>
      </c>
      <c r="P928" s="5">
        <f t="shared" si="59"/>
        <v>105.13333333333334</v>
      </c>
      <c r="Q928" t="str" cm="1">
        <f t="array" ref="Q928:R928">_xlfn.TEXTSPLIT(N928,"/")</f>
        <v>food</v>
      </c>
      <c r="R928" t="str">
        <v>food trucks</v>
      </c>
      <c r="S928" s="14">
        <f t="shared" si="60"/>
        <v>42502.208333333328</v>
      </c>
      <c r="T928" s="14">
        <f t="shared" si="61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t="s">
        <v>14</v>
      </c>
      <c r="G929" s="8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9">
        <f t="shared" si="58"/>
        <v>0.45847222222222223</v>
      </c>
      <c r="P929" s="5">
        <f t="shared" si="59"/>
        <v>89.21621621621621</v>
      </c>
      <c r="Q929" t="str" cm="1">
        <f t="array" ref="Q929:R929">_xlfn.TEXTSPLIT(N929,"/")</f>
        <v>theater</v>
      </c>
      <c r="R929" t="str">
        <v>plays</v>
      </c>
      <c r="S929" s="14">
        <f t="shared" si="60"/>
        <v>41102.208333333336</v>
      </c>
      <c r="T929" s="14">
        <f t="shared" si="61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t="s">
        <v>20</v>
      </c>
      <c r="G930" s="8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9">
        <f t="shared" si="58"/>
        <v>1.1731541218637993</v>
      </c>
      <c r="P930" s="5">
        <f t="shared" si="59"/>
        <v>51.995234312946785</v>
      </c>
      <c r="Q930" t="str" cm="1">
        <f t="array" ref="Q930:R930">_xlfn.TEXTSPLIT(N930,"/")</f>
        <v>technology</v>
      </c>
      <c r="R930" t="str">
        <v>web</v>
      </c>
      <c r="S930" s="14">
        <f t="shared" si="60"/>
        <v>41637.25</v>
      </c>
      <c r="T930" s="14">
        <f t="shared" si="61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t="s">
        <v>20</v>
      </c>
      <c r="G931" s="8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9">
        <f t="shared" si="58"/>
        <v>2.173090909090909</v>
      </c>
      <c r="P931" s="5">
        <f t="shared" si="59"/>
        <v>64.956521739130437</v>
      </c>
      <c r="Q931" t="str" cm="1">
        <f t="array" ref="Q931:R931">_xlfn.TEXTSPLIT(N931,"/")</f>
        <v>theater</v>
      </c>
      <c r="R931" t="str">
        <v>plays</v>
      </c>
      <c r="S931" s="14">
        <f t="shared" si="60"/>
        <v>42858.208333333328</v>
      </c>
      <c r="T931" s="14">
        <f t="shared" si="61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t="s">
        <v>20</v>
      </c>
      <c r="G932" s="8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9">
        <f t="shared" si="58"/>
        <v>1.1228571428571428</v>
      </c>
      <c r="P932" s="5">
        <f t="shared" si="59"/>
        <v>46.235294117647058</v>
      </c>
      <c r="Q932" t="str" cm="1">
        <f t="array" ref="Q932:R932">_xlfn.TEXTSPLIT(N932,"/")</f>
        <v>theater</v>
      </c>
      <c r="R932" t="str">
        <v>plays</v>
      </c>
      <c r="S932" s="14">
        <f t="shared" si="60"/>
        <v>42060.25</v>
      </c>
      <c r="T932" s="14">
        <f t="shared" si="61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t="s">
        <v>14</v>
      </c>
      <c r="G933" s="8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9">
        <f t="shared" si="58"/>
        <v>0.72518987341772156</v>
      </c>
      <c r="P933" s="5">
        <f t="shared" si="59"/>
        <v>51.151785714285715</v>
      </c>
      <c r="Q933" t="str" cm="1">
        <f t="array" ref="Q933:R933">_xlfn.TEXTSPLIT(N933,"/")</f>
        <v>theater</v>
      </c>
      <c r="R933" t="str">
        <v>plays</v>
      </c>
      <c r="S933" s="14">
        <f t="shared" si="60"/>
        <v>41818.208333333336</v>
      </c>
      <c r="T933" s="14">
        <f t="shared" si="61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t="s">
        <v>20</v>
      </c>
      <c r="G934" s="8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9">
        <f t="shared" si="58"/>
        <v>2.1230434782608696</v>
      </c>
      <c r="P934" s="5">
        <f t="shared" si="59"/>
        <v>33.909722222222221</v>
      </c>
      <c r="Q934" t="str" cm="1">
        <f t="array" ref="Q934:R934">_xlfn.TEXTSPLIT(N934,"/")</f>
        <v>music</v>
      </c>
      <c r="R934" t="str">
        <v>rock</v>
      </c>
      <c r="S934" s="14">
        <f t="shared" si="60"/>
        <v>41709.208333333336</v>
      </c>
      <c r="T934" s="14">
        <f t="shared" si="61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t="s">
        <v>20</v>
      </c>
      <c r="G935" s="8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9">
        <f t="shared" si="58"/>
        <v>2.3974657534246577</v>
      </c>
      <c r="P935" s="5">
        <f t="shared" si="59"/>
        <v>92.016298633017882</v>
      </c>
      <c r="Q935" t="str" cm="1">
        <f t="array" ref="Q935:R935">_xlfn.TEXTSPLIT(N935,"/")</f>
        <v>theater</v>
      </c>
      <c r="R935" t="str">
        <v>plays</v>
      </c>
      <c r="S935" s="14">
        <f t="shared" si="60"/>
        <v>41372.208333333336</v>
      </c>
      <c r="T935" s="14">
        <f t="shared" si="61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t="s">
        <v>20</v>
      </c>
      <c r="G936" s="8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9">
        <f t="shared" si="58"/>
        <v>1.8193548387096774</v>
      </c>
      <c r="P936" s="5">
        <f t="shared" si="59"/>
        <v>107.42857142857143</v>
      </c>
      <c r="Q936" t="str" cm="1">
        <f t="array" ref="Q936:R936">_xlfn.TEXTSPLIT(N936,"/")</f>
        <v>theater</v>
      </c>
      <c r="R936" t="str">
        <v>plays</v>
      </c>
      <c r="S936" s="14">
        <f t="shared" si="60"/>
        <v>42422.25</v>
      </c>
      <c r="T936" s="14">
        <f t="shared" si="61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t="s">
        <v>20</v>
      </c>
      <c r="G937" s="8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9">
        <f t="shared" si="58"/>
        <v>1.6413114754098361</v>
      </c>
      <c r="P937" s="5">
        <f t="shared" si="59"/>
        <v>75.848484848484844</v>
      </c>
      <c r="Q937" t="str" cm="1">
        <f t="array" ref="Q937:R937">_xlfn.TEXTSPLIT(N937,"/")</f>
        <v>theater</v>
      </c>
      <c r="R937" t="str">
        <v>plays</v>
      </c>
      <c r="S937" s="14">
        <f t="shared" si="60"/>
        <v>42209.208333333328</v>
      </c>
      <c r="T937" s="14">
        <f t="shared" si="61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t="s">
        <v>14</v>
      </c>
      <c r="G938" s="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9">
        <f t="shared" si="58"/>
        <v>1.6375968992248063E-2</v>
      </c>
      <c r="P938" s="5">
        <f t="shared" si="59"/>
        <v>80.476190476190482</v>
      </c>
      <c r="Q938" t="str" cm="1">
        <f t="array" ref="Q938:R938">_xlfn.TEXTSPLIT(N938,"/")</f>
        <v>theater</v>
      </c>
      <c r="R938" t="str">
        <v>plays</v>
      </c>
      <c r="S938" s="14">
        <f t="shared" si="60"/>
        <v>43668.208333333328</v>
      </c>
      <c r="T938" s="14">
        <f t="shared" si="61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t="s">
        <v>74</v>
      </c>
      <c r="G939" s="8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9">
        <f t="shared" si="58"/>
        <v>0.49643859649122807</v>
      </c>
      <c r="P939" s="5">
        <f t="shared" si="59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4">
        <f t="shared" si="60"/>
        <v>42334.25</v>
      </c>
      <c r="T939" s="14">
        <f t="shared" si="61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t="s">
        <v>20</v>
      </c>
      <c r="G940" s="8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9">
        <f t="shared" si="58"/>
        <v>1.0970652173913042</v>
      </c>
      <c r="P940" s="5">
        <f t="shared" si="59"/>
        <v>105.13541666666667</v>
      </c>
      <c r="Q940" t="str" cm="1">
        <f t="array" ref="Q940:R940">_xlfn.TEXTSPLIT(N940,"/")</f>
        <v>publishing</v>
      </c>
      <c r="R940" t="str">
        <v>fiction</v>
      </c>
      <c r="S940" s="14">
        <f t="shared" si="60"/>
        <v>43263.208333333328</v>
      </c>
      <c r="T940" s="14">
        <f t="shared" si="61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t="s">
        <v>14</v>
      </c>
      <c r="G941" s="8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9">
        <f t="shared" si="58"/>
        <v>0.49217948717948717</v>
      </c>
      <c r="P941" s="5">
        <f t="shared" si="59"/>
        <v>57.298507462686565</v>
      </c>
      <c r="Q941" t="str" cm="1">
        <f t="array" ref="Q941:R941">_xlfn.TEXTSPLIT(N941,"/")</f>
        <v>games</v>
      </c>
      <c r="R941" t="str">
        <v>video games</v>
      </c>
      <c r="S941" s="14">
        <f t="shared" si="60"/>
        <v>40670.208333333336</v>
      </c>
      <c r="T941" s="14">
        <f t="shared" ref="T941:T972" si="62">(((K941/60)/60)/24)+DATE(1970,1,1)</f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t="s">
        <v>47</v>
      </c>
      <c r="G942" s="8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9">
        <f t="shared" si="58"/>
        <v>0.62232323232323228</v>
      </c>
      <c r="P942" s="5">
        <f t="shared" si="59"/>
        <v>93.348484848484844</v>
      </c>
      <c r="Q942" t="str" cm="1">
        <f t="array" ref="Q942:R942">_xlfn.TEXTSPLIT(N942,"/")</f>
        <v>technology</v>
      </c>
      <c r="R942" t="str">
        <v>web</v>
      </c>
      <c r="S942" s="14">
        <f t="shared" si="60"/>
        <v>41244.25</v>
      </c>
      <c r="T942" s="14">
        <f t="shared" si="62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t="s">
        <v>14</v>
      </c>
      <c r="G943" s="8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9">
        <f t="shared" si="58"/>
        <v>0.1305813953488372</v>
      </c>
      <c r="P943" s="5">
        <f t="shared" si="59"/>
        <v>71.987179487179489</v>
      </c>
      <c r="Q943" t="str" cm="1">
        <f t="array" ref="Q943:R943">_xlfn.TEXTSPLIT(N943,"/")</f>
        <v>theater</v>
      </c>
      <c r="R943" t="str">
        <v>plays</v>
      </c>
      <c r="S943" s="14">
        <f t="shared" si="60"/>
        <v>40552.25</v>
      </c>
      <c r="T943" s="14">
        <f t="shared" si="62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t="s">
        <v>14</v>
      </c>
      <c r="G944" s="8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9">
        <f t="shared" si="58"/>
        <v>0.64635416666666667</v>
      </c>
      <c r="P944" s="5">
        <f t="shared" si="59"/>
        <v>92.611940298507463</v>
      </c>
      <c r="Q944" t="str" cm="1">
        <f t="array" ref="Q944:R944">_xlfn.TEXTSPLIT(N944,"/")</f>
        <v>theater</v>
      </c>
      <c r="R944" t="str">
        <v>plays</v>
      </c>
      <c r="S944" s="14">
        <f t="shared" si="60"/>
        <v>40568.25</v>
      </c>
      <c r="T944" s="14">
        <f t="shared" si="62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t="s">
        <v>20</v>
      </c>
      <c r="G945" s="8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9">
        <f t="shared" si="58"/>
        <v>1.5958666666666668</v>
      </c>
      <c r="P945" s="5">
        <f t="shared" si="59"/>
        <v>104.99122807017544</v>
      </c>
      <c r="Q945" t="str" cm="1">
        <f t="array" ref="Q945:R945">_xlfn.TEXTSPLIT(N945,"/")</f>
        <v>food</v>
      </c>
      <c r="R945" t="str">
        <v>food trucks</v>
      </c>
      <c r="S945" s="14">
        <f t="shared" si="60"/>
        <v>41906.208333333336</v>
      </c>
      <c r="T945" s="14">
        <f t="shared" si="62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t="s">
        <v>14</v>
      </c>
      <c r="G946" s="8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9">
        <f t="shared" si="58"/>
        <v>0.81420000000000003</v>
      </c>
      <c r="P946" s="5">
        <f t="shared" si="59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4">
        <f t="shared" si="60"/>
        <v>42776.25</v>
      </c>
      <c r="T946" s="14">
        <f t="shared" si="62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t="s">
        <v>14</v>
      </c>
      <c r="G947" s="8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9">
        <f t="shared" si="58"/>
        <v>0.32444767441860467</v>
      </c>
      <c r="P947" s="5">
        <f t="shared" si="59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4">
        <f t="shared" si="60"/>
        <v>41004.208333333336</v>
      </c>
      <c r="T947" s="14">
        <f t="shared" si="62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t="s">
        <v>14</v>
      </c>
      <c r="G948" s="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9">
        <f t="shared" si="58"/>
        <v>9.9141184124918666E-2</v>
      </c>
      <c r="P948" s="5">
        <f t="shared" si="59"/>
        <v>84.187845303867405</v>
      </c>
      <c r="Q948" t="str" cm="1">
        <f t="array" ref="Q948:R948">_xlfn.TEXTSPLIT(N948,"/")</f>
        <v>theater</v>
      </c>
      <c r="R948" t="str">
        <v>plays</v>
      </c>
      <c r="S948" s="14">
        <f t="shared" si="60"/>
        <v>40710.208333333336</v>
      </c>
      <c r="T948" s="14">
        <f t="shared" si="62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t="s">
        <v>14</v>
      </c>
      <c r="G949" s="8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9">
        <f t="shared" si="58"/>
        <v>0.26694444444444443</v>
      </c>
      <c r="P949" s="5">
        <f t="shared" si="59"/>
        <v>73.92307692307692</v>
      </c>
      <c r="Q949" t="str" cm="1">
        <f t="array" ref="Q949:R949">_xlfn.TEXTSPLIT(N949,"/")</f>
        <v>theater</v>
      </c>
      <c r="R949" t="str">
        <v>plays</v>
      </c>
      <c r="S949" s="14">
        <f t="shared" si="60"/>
        <v>41908.208333333336</v>
      </c>
      <c r="T949" s="14">
        <f t="shared" si="62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t="s">
        <v>74</v>
      </c>
      <c r="G950" s="8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9">
        <f t="shared" si="58"/>
        <v>0.62957446808510642</v>
      </c>
      <c r="P950" s="5">
        <f t="shared" si="59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4">
        <f t="shared" si="60"/>
        <v>41985.25</v>
      </c>
      <c r="T950" s="14">
        <f t="shared" si="62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t="s">
        <v>20</v>
      </c>
      <c r="G951" s="8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9">
        <f t="shared" si="58"/>
        <v>1.6135593220338984</v>
      </c>
      <c r="P951" s="5">
        <f t="shared" si="59"/>
        <v>46.896551724137929</v>
      </c>
      <c r="Q951" t="str" cm="1">
        <f t="array" ref="Q951:R951">_xlfn.TEXTSPLIT(N951,"/")</f>
        <v>technology</v>
      </c>
      <c r="R951" t="str">
        <v>web</v>
      </c>
      <c r="S951" s="14">
        <f t="shared" si="60"/>
        <v>42112.208333333328</v>
      </c>
      <c r="T951" s="14">
        <f t="shared" si="62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t="s">
        <v>14</v>
      </c>
      <c r="G952" s="8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9">
        <f t="shared" si="58"/>
        <v>0.05</v>
      </c>
      <c r="P952" s="5">
        <f t="shared" si="59"/>
        <v>5</v>
      </c>
      <c r="Q952" t="str" cm="1">
        <f t="array" ref="Q952:R952">_xlfn.TEXTSPLIT(N952,"/")</f>
        <v>theater</v>
      </c>
      <c r="R952" t="str">
        <v>plays</v>
      </c>
      <c r="S952" s="14">
        <f t="shared" si="60"/>
        <v>43571.208333333328</v>
      </c>
      <c r="T952" s="14">
        <f t="shared" si="62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t="s">
        <v>20</v>
      </c>
      <c r="G953" s="8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9">
        <f t="shared" si="58"/>
        <v>10.969379310344827</v>
      </c>
      <c r="P953" s="5">
        <f t="shared" si="59"/>
        <v>102.02437459910199</v>
      </c>
      <c r="Q953" t="str" cm="1">
        <f t="array" ref="Q953:R953">_xlfn.TEXTSPLIT(N953,"/")</f>
        <v>music</v>
      </c>
      <c r="R953" t="str">
        <v>rock</v>
      </c>
      <c r="S953" s="14">
        <f t="shared" si="60"/>
        <v>42730.25</v>
      </c>
      <c r="T953" s="14">
        <f t="shared" si="62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t="s">
        <v>74</v>
      </c>
      <c r="G954" s="8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9">
        <f t="shared" si="58"/>
        <v>0.70094158075601376</v>
      </c>
      <c r="P954" s="5">
        <f t="shared" si="59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4">
        <f t="shared" si="60"/>
        <v>42591.208333333328</v>
      </c>
      <c r="T954" s="14">
        <f t="shared" si="62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t="s">
        <v>14</v>
      </c>
      <c r="G955" s="8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9">
        <f t="shared" si="58"/>
        <v>0.6</v>
      </c>
      <c r="P955" s="5">
        <f t="shared" si="59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4">
        <f t="shared" si="60"/>
        <v>42358.25</v>
      </c>
      <c r="T955" s="14">
        <f t="shared" si="62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t="s">
        <v>20</v>
      </c>
      <c r="G956" s="8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9">
        <f t="shared" si="58"/>
        <v>3.6709859154929578</v>
      </c>
      <c r="P956" s="5">
        <f t="shared" si="59"/>
        <v>101.02325581395348</v>
      </c>
      <c r="Q956" t="str" cm="1">
        <f t="array" ref="Q956:R956">_xlfn.TEXTSPLIT(N956,"/")</f>
        <v>technology</v>
      </c>
      <c r="R956" t="str">
        <v>web</v>
      </c>
      <c r="S956" s="14">
        <f t="shared" si="60"/>
        <v>41174.208333333336</v>
      </c>
      <c r="T956" s="14">
        <f t="shared" si="62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t="s">
        <v>20</v>
      </c>
      <c r="G957" s="8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9">
        <f t="shared" si="58"/>
        <v>11.09</v>
      </c>
      <c r="P957" s="5">
        <f t="shared" si="59"/>
        <v>97.037499999999994</v>
      </c>
      <c r="Q957" t="str" cm="1">
        <f t="array" ref="Q957:R957">_xlfn.TEXTSPLIT(N957,"/")</f>
        <v>theater</v>
      </c>
      <c r="R957" t="str">
        <v>plays</v>
      </c>
      <c r="S957" s="14">
        <f t="shared" si="60"/>
        <v>41238.25</v>
      </c>
      <c r="T957" s="14">
        <f t="shared" si="62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t="s">
        <v>14</v>
      </c>
      <c r="G958" s="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9">
        <f t="shared" si="58"/>
        <v>0.19028784648187633</v>
      </c>
      <c r="P958" s="5">
        <f t="shared" si="59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4">
        <f t="shared" si="60"/>
        <v>42360.25</v>
      </c>
      <c r="T958" s="14">
        <f t="shared" si="62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t="s">
        <v>20</v>
      </c>
      <c r="G959" s="8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9">
        <f t="shared" si="58"/>
        <v>1.2687755102040816</v>
      </c>
      <c r="P959" s="5">
        <f t="shared" si="59"/>
        <v>94.916030534351151</v>
      </c>
      <c r="Q959" t="str" cm="1">
        <f t="array" ref="Q959:R959">_xlfn.TEXTSPLIT(N959,"/")</f>
        <v>theater</v>
      </c>
      <c r="R959" t="str">
        <v>plays</v>
      </c>
      <c r="S959" s="14">
        <f t="shared" si="60"/>
        <v>40955.25</v>
      </c>
      <c r="T959" s="14">
        <f t="shared" si="62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t="s">
        <v>20</v>
      </c>
      <c r="G960" s="8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9">
        <f t="shared" si="58"/>
        <v>7.3463636363636367</v>
      </c>
      <c r="P960" s="5">
        <f t="shared" si="59"/>
        <v>72.151785714285708</v>
      </c>
      <c r="Q960" t="str" cm="1">
        <f t="array" ref="Q960:R960">_xlfn.TEXTSPLIT(N960,"/")</f>
        <v>film &amp; video</v>
      </c>
      <c r="R960" t="str">
        <v>animation</v>
      </c>
      <c r="S960" s="14">
        <f t="shared" si="60"/>
        <v>40350.208333333336</v>
      </c>
      <c r="T960" s="14">
        <f t="shared" si="62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t="s">
        <v>14</v>
      </c>
      <c r="G961" s="8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9">
        <f t="shared" si="58"/>
        <v>4.5731034482758622E-2</v>
      </c>
      <c r="P961" s="5">
        <f t="shared" si="59"/>
        <v>51.007692307692309</v>
      </c>
      <c r="Q961" t="str" cm="1">
        <f t="array" ref="Q961:R961">_xlfn.TEXTSPLIT(N961,"/")</f>
        <v>publishing</v>
      </c>
      <c r="R961" t="str">
        <v>translations</v>
      </c>
      <c r="S961" s="14">
        <f t="shared" si="60"/>
        <v>40357.208333333336</v>
      </c>
      <c r="T961" s="14">
        <f t="shared" si="62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t="s">
        <v>14</v>
      </c>
      <c r="G962" s="8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9">
        <f t="shared" si="58"/>
        <v>0.85054545454545449</v>
      </c>
      <c r="P962" s="5">
        <f t="shared" si="59"/>
        <v>85.054545454545448</v>
      </c>
      <c r="Q962" t="str" cm="1">
        <f t="array" ref="Q962:R962">_xlfn.TEXTSPLIT(N962,"/")</f>
        <v>technology</v>
      </c>
      <c r="R962" t="str">
        <v>web</v>
      </c>
      <c r="S962" s="14">
        <f t="shared" si="60"/>
        <v>42408.25</v>
      </c>
      <c r="T962" s="14">
        <f t="shared" si="62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t="s">
        <v>20</v>
      </c>
      <c r="G963" s="8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9">
        <f t="shared" ref="O963:O1001" si="63">(E963/D963)</f>
        <v>1.1929824561403508</v>
      </c>
      <c r="P963" s="5">
        <f t="shared" ref="P963:P1000" si="64">(E963/G963)</f>
        <v>43.87096774193548</v>
      </c>
      <c r="Q963" t="str" cm="1">
        <f t="array" ref="Q963:R963">_xlfn.TEXTSPLIT(N963,"/")</f>
        <v>publishing</v>
      </c>
      <c r="R963" t="str">
        <v>translations</v>
      </c>
      <c r="S963" s="14">
        <f t="shared" ref="S963:S1001" si="65">(((J963/60)/60)/24)+DATE(1970,1,1)</f>
        <v>40591.25</v>
      </c>
      <c r="T963" s="14">
        <f t="shared" si="62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t="s">
        <v>20</v>
      </c>
      <c r="G964" s="8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9">
        <f t="shared" si="63"/>
        <v>2.9602777777777778</v>
      </c>
      <c r="P964" s="5">
        <f t="shared" si="64"/>
        <v>40.063909774436091</v>
      </c>
      <c r="Q964" t="str" cm="1">
        <f t="array" ref="Q964:R964">_xlfn.TEXTSPLIT(N964,"/")</f>
        <v>food</v>
      </c>
      <c r="R964" t="str">
        <v>food trucks</v>
      </c>
      <c r="S964" s="14">
        <f t="shared" si="65"/>
        <v>41592.25</v>
      </c>
      <c r="T964" s="14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t="s">
        <v>14</v>
      </c>
      <c r="G965" s="8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9">
        <f t="shared" si="63"/>
        <v>0.84694915254237291</v>
      </c>
      <c r="P965" s="5">
        <f t="shared" si="64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4">
        <f t="shared" si="65"/>
        <v>40607.25</v>
      </c>
      <c r="T965" s="14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t="s">
        <v>20</v>
      </c>
      <c r="G966" s="8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9">
        <f t="shared" si="63"/>
        <v>3.5578378378378379</v>
      </c>
      <c r="P966" s="5">
        <f t="shared" si="64"/>
        <v>84.92903225806451</v>
      </c>
      <c r="Q966" t="str" cm="1">
        <f t="array" ref="Q966:R966">_xlfn.TEXTSPLIT(N966,"/")</f>
        <v>theater</v>
      </c>
      <c r="R966" t="str">
        <v>plays</v>
      </c>
      <c r="S966" s="14">
        <f t="shared" si="65"/>
        <v>42135.208333333328</v>
      </c>
      <c r="T966" s="14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t="s">
        <v>20</v>
      </c>
      <c r="G967" s="8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9">
        <f t="shared" si="63"/>
        <v>3.8640909090909092</v>
      </c>
      <c r="P967" s="5">
        <f t="shared" si="64"/>
        <v>41.067632850241544</v>
      </c>
      <c r="Q967" t="str" cm="1">
        <f t="array" ref="Q967:R967">_xlfn.TEXTSPLIT(N967,"/")</f>
        <v>music</v>
      </c>
      <c r="R967" t="str">
        <v>rock</v>
      </c>
      <c r="S967" s="14">
        <f t="shared" si="65"/>
        <v>40203.25</v>
      </c>
      <c r="T967" s="14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t="s">
        <v>20</v>
      </c>
      <c r="G968" s="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9">
        <f t="shared" si="63"/>
        <v>7.9223529411764702</v>
      </c>
      <c r="P968" s="5">
        <f t="shared" si="64"/>
        <v>54.971428571428568</v>
      </c>
      <c r="Q968" t="str" cm="1">
        <f t="array" ref="Q968:R968">_xlfn.TEXTSPLIT(N968,"/")</f>
        <v>theater</v>
      </c>
      <c r="R968" t="str">
        <v>plays</v>
      </c>
      <c r="S968" s="14">
        <f t="shared" si="65"/>
        <v>42901.208333333328</v>
      </c>
      <c r="T968" s="14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t="s">
        <v>20</v>
      </c>
      <c r="G969" s="8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9">
        <f t="shared" si="63"/>
        <v>1.3703393665158372</v>
      </c>
      <c r="P969" s="5">
        <f t="shared" si="64"/>
        <v>77.010807374443743</v>
      </c>
      <c r="Q969" t="str" cm="1">
        <f t="array" ref="Q969:R969">_xlfn.TEXTSPLIT(N969,"/")</f>
        <v>music</v>
      </c>
      <c r="R969" t="str">
        <v>world music</v>
      </c>
      <c r="S969" s="14">
        <f t="shared" si="65"/>
        <v>41005.208333333336</v>
      </c>
      <c r="T969" s="14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t="s">
        <v>20</v>
      </c>
      <c r="G970" s="8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9">
        <f t="shared" si="63"/>
        <v>3.3820833333333336</v>
      </c>
      <c r="P970" s="5">
        <f t="shared" si="64"/>
        <v>71.201754385964918</v>
      </c>
      <c r="Q970" t="str" cm="1">
        <f t="array" ref="Q970:R970">_xlfn.TEXTSPLIT(N970,"/")</f>
        <v>food</v>
      </c>
      <c r="R970" t="str">
        <v>food trucks</v>
      </c>
      <c r="S970" s="14">
        <f t="shared" si="65"/>
        <v>40544.25</v>
      </c>
      <c r="T970" s="14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t="s">
        <v>20</v>
      </c>
      <c r="G971" s="8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9">
        <f t="shared" si="63"/>
        <v>1.0822784810126582</v>
      </c>
      <c r="P971" s="5">
        <f t="shared" si="64"/>
        <v>91.935483870967744</v>
      </c>
      <c r="Q971" t="str" cm="1">
        <f t="array" ref="Q971:R971">_xlfn.TEXTSPLIT(N971,"/")</f>
        <v>theater</v>
      </c>
      <c r="R971" t="str">
        <v>plays</v>
      </c>
      <c r="S971" s="14">
        <f t="shared" si="65"/>
        <v>43821.25</v>
      </c>
      <c r="T971" s="14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t="s">
        <v>14</v>
      </c>
      <c r="G972" s="8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9">
        <f t="shared" si="63"/>
        <v>0.60757639620653314</v>
      </c>
      <c r="P972" s="5">
        <f t="shared" si="64"/>
        <v>97.069023569023571</v>
      </c>
      <c r="Q972" t="str" cm="1">
        <f t="array" ref="Q972:R972">_xlfn.TEXTSPLIT(N972,"/")</f>
        <v>theater</v>
      </c>
      <c r="R972" t="str">
        <v>plays</v>
      </c>
      <c r="S972" s="14">
        <f t="shared" si="65"/>
        <v>40672.208333333336</v>
      </c>
      <c r="T972" s="14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t="s">
        <v>14</v>
      </c>
      <c r="G973" s="8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9">
        <f t="shared" si="63"/>
        <v>0.27725490196078434</v>
      </c>
      <c r="P973" s="5">
        <f t="shared" si="64"/>
        <v>58.916666666666664</v>
      </c>
      <c r="Q973" t="str" cm="1">
        <f t="array" ref="Q973:R973">_xlfn.TEXTSPLIT(N973,"/")</f>
        <v>film &amp; video</v>
      </c>
      <c r="R973" t="str">
        <v>television</v>
      </c>
      <c r="S973" s="14">
        <f t="shared" si="65"/>
        <v>41555.208333333336</v>
      </c>
      <c r="T973" s="14">
        <f t="shared" ref="T973:T1001" si="66">(((K973/60)/60)/24)+DATE(1970,1,1)</f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t="s">
        <v>20</v>
      </c>
      <c r="G974" s="8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9">
        <f t="shared" si="63"/>
        <v>2.283934426229508</v>
      </c>
      <c r="P974" s="5">
        <f t="shared" si="64"/>
        <v>58.015466983938133</v>
      </c>
      <c r="Q974" t="str" cm="1">
        <f t="array" ref="Q974:R974">_xlfn.TEXTSPLIT(N974,"/")</f>
        <v>technology</v>
      </c>
      <c r="R974" t="str">
        <v>web</v>
      </c>
      <c r="S974" s="14">
        <f t="shared" si="65"/>
        <v>41792.208333333336</v>
      </c>
      <c r="T974" s="14">
        <f t="shared" si="66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t="s">
        <v>14</v>
      </c>
      <c r="G975" s="8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9">
        <f t="shared" si="63"/>
        <v>0.21615194054500414</v>
      </c>
      <c r="P975" s="5">
        <f t="shared" si="64"/>
        <v>103.87301587301587</v>
      </c>
      <c r="Q975" t="str" cm="1">
        <f t="array" ref="Q975:R975">_xlfn.TEXTSPLIT(N975,"/")</f>
        <v>theater</v>
      </c>
      <c r="R975" t="str">
        <v>plays</v>
      </c>
      <c r="S975" s="14">
        <f t="shared" si="65"/>
        <v>40522.25</v>
      </c>
      <c r="T975" s="14">
        <f t="shared" si="66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t="s">
        <v>20</v>
      </c>
      <c r="G976" s="8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9">
        <f t="shared" si="63"/>
        <v>3.73875</v>
      </c>
      <c r="P976" s="5">
        <f t="shared" si="64"/>
        <v>93.46875</v>
      </c>
      <c r="Q976" t="str" cm="1">
        <f t="array" ref="Q976:R976">_xlfn.TEXTSPLIT(N976,"/")</f>
        <v>music</v>
      </c>
      <c r="R976" t="str">
        <v>indie rock</v>
      </c>
      <c r="S976" s="14">
        <f t="shared" si="65"/>
        <v>41412.208333333336</v>
      </c>
      <c r="T976" s="14">
        <f t="shared" si="66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t="s">
        <v>20</v>
      </c>
      <c r="G977" s="8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9">
        <f t="shared" si="63"/>
        <v>1.5492592592592593</v>
      </c>
      <c r="P977" s="5">
        <f t="shared" si="64"/>
        <v>61.970370370370368</v>
      </c>
      <c r="Q977" t="str" cm="1">
        <f t="array" ref="Q977:R977">_xlfn.TEXTSPLIT(N977,"/")</f>
        <v>theater</v>
      </c>
      <c r="R977" t="str">
        <v>plays</v>
      </c>
      <c r="S977" s="14">
        <f t="shared" si="65"/>
        <v>42337.25</v>
      </c>
      <c r="T977" s="14">
        <f t="shared" si="66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t="s">
        <v>20</v>
      </c>
      <c r="G978" s="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9">
        <f t="shared" si="63"/>
        <v>3.2214999999999998</v>
      </c>
      <c r="P978" s="5">
        <f t="shared" si="64"/>
        <v>92.042857142857144</v>
      </c>
      <c r="Q978" t="str" cm="1">
        <f t="array" ref="Q978:R978">_xlfn.TEXTSPLIT(N978,"/")</f>
        <v>theater</v>
      </c>
      <c r="R978" t="str">
        <v>plays</v>
      </c>
      <c r="S978" s="14">
        <f t="shared" si="65"/>
        <v>40571.25</v>
      </c>
      <c r="T978" s="14">
        <f t="shared" si="66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t="s">
        <v>14</v>
      </c>
      <c r="G979" s="8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9">
        <f t="shared" si="63"/>
        <v>0.73957142857142855</v>
      </c>
      <c r="P979" s="5">
        <f t="shared" si="64"/>
        <v>77.268656716417908</v>
      </c>
      <c r="Q979" t="str" cm="1">
        <f t="array" ref="Q979:R979">_xlfn.TEXTSPLIT(N979,"/")</f>
        <v>food</v>
      </c>
      <c r="R979" t="str">
        <v>food trucks</v>
      </c>
      <c r="S979" s="14">
        <f t="shared" si="65"/>
        <v>43138.25</v>
      </c>
      <c r="T979" s="14">
        <f t="shared" si="66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t="s">
        <v>20</v>
      </c>
      <c r="G980" s="8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9">
        <f t="shared" si="63"/>
        <v>8.641</v>
      </c>
      <c r="P980" s="5">
        <f t="shared" si="64"/>
        <v>93.923913043478265</v>
      </c>
      <c r="Q980" t="str" cm="1">
        <f t="array" ref="Q980:R980">_xlfn.TEXTSPLIT(N980,"/")</f>
        <v>games</v>
      </c>
      <c r="R980" t="str">
        <v>video games</v>
      </c>
      <c r="S980" s="14">
        <f t="shared" si="65"/>
        <v>42686.25</v>
      </c>
      <c r="T980" s="14">
        <f t="shared" si="66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t="s">
        <v>20</v>
      </c>
      <c r="G981" s="8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9">
        <f t="shared" si="63"/>
        <v>1.432624584717608</v>
      </c>
      <c r="P981" s="5">
        <f t="shared" si="64"/>
        <v>84.969458128078813</v>
      </c>
      <c r="Q981" t="str" cm="1">
        <f t="array" ref="Q981:R981">_xlfn.TEXTSPLIT(N981,"/")</f>
        <v>theater</v>
      </c>
      <c r="R981" t="str">
        <v>plays</v>
      </c>
      <c r="S981" s="14">
        <f t="shared" si="65"/>
        <v>42078.208333333328</v>
      </c>
      <c r="T981" s="14">
        <f t="shared" si="66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t="s">
        <v>14</v>
      </c>
      <c r="G982" s="8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9">
        <f t="shared" si="63"/>
        <v>0.40281762295081969</v>
      </c>
      <c r="P982" s="5">
        <f t="shared" si="64"/>
        <v>105.97035040431267</v>
      </c>
      <c r="Q982" t="str" cm="1">
        <f t="array" ref="Q982:R982">_xlfn.TEXTSPLIT(N982,"/")</f>
        <v>publishing</v>
      </c>
      <c r="R982" t="str">
        <v>nonfiction</v>
      </c>
      <c r="S982" s="14">
        <f t="shared" si="65"/>
        <v>42307.208333333328</v>
      </c>
      <c r="T982" s="14">
        <f t="shared" si="66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t="s">
        <v>20</v>
      </c>
      <c r="G983" s="8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9">
        <f t="shared" si="63"/>
        <v>1.7822388059701493</v>
      </c>
      <c r="P983" s="5">
        <f t="shared" si="64"/>
        <v>36.969040247678016</v>
      </c>
      <c r="Q983" t="str" cm="1">
        <f t="array" ref="Q983:R983">_xlfn.TEXTSPLIT(N983,"/")</f>
        <v>technology</v>
      </c>
      <c r="R983" t="str">
        <v>web</v>
      </c>
      <c r="S983" s="14">
        <f t="shared" si="65"/>
        <v>43094.25</v>
      </c>
      <c r="T983" s="14">
        <f t="shared" si="66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t="s">
        <v>14</v>
      </c>
      <c r="G984" s="8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9">
        <f t="shared" si="63"/>
        <v>0.84930555555555554</v>
      </c>
      <c r="P984" s="5">
        <f t="shared" si="64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4">
        <f t="shared" si="65"/>
        <v>40743.208333333336</v>
      </c>
      <c r="T984" s="14">
        <f t="shared" si="66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t="s">
        <v>20</v>
      </c>
      <c r="G985" s="8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9">
        <f t="shared" si="63"/>
        <v>1.4593648334624323</v>
      </c>
      <c r="P985" s="5">
        <f t="shared" si="64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4">
        <f t="shared" si="65"/>
        <v>43681.208333333328</v>
      </c>
      <c r="T985" s="14">
        <f t="shared" si="66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t="s">
        <v>20</v>
      </c>
      <c r="G986" s="8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9">
        <f t="shared" si="63"/>
        <v>1.5246153846153847</v>
      </c>
      <c r="P986" s="5">
        <f t="shared" si="64"/>
        <v>26.010498687664043</v>
      </c>
      <c r="Q986" t="str" cm="1">
        <f t="array" ref="Q986:R986">_xlfn.TEXTSPLIT(N986,"/")</f>
        <v>theater</v>
      </c>
      <c r="R986" t="str">
        <v>plays</v>
      </c>
      <c r="S986" s="14">
        <f t="shared" si="65"/>
        <v>43716.208333333328</v>
      </c>
      <c r="T986" s="14">
        <f t="shared" si="66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t="s">
        <v>14</v>
      </c>
      <c r="G987" s="8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9">
        <f t="shared" si="63"/>
        <v>0.67129542790152408</v>
      </c>
      <c r="P987" s="5">
        <f t="shared" si="64"/>
        <v>25.998410896708286</v>
      </c>
      <c r="Q987" t="str" cm="1">
        <f t="array" ref="Q987:R987">_xlfn.TEXTSPLIT(N987,"/")</f>
        <v>music</v>
      </c>
      <c r="R987" t="str">
        <v>rock</v>
      </c>
      <c r="S987" s="14">
        <f t="shared" si="65"/>
        <v>41614.25</v>
      </c>
      <c r="T987" s="14">
        <f t="shared" si="66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t="s">
        <v>14</v>
      </c>
      <c r="G988" s="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9">
        <f t="shared" si="63"/>
        <v>0.40307692307692305</v>
      </c>
      <c r="P988" s="5">
        <f t="shared" si="64"/>
        <v>34.173913043478258</v>
      </c>
      <c r="Q988" t="str" cm="1">
        <f t="array" ref="Q988:R988">_xlfn.TEXTSPLIT(N988,"/")</f>
        <v>music</v>
      </c>
      <c r="R988" t="str">
        <v>rock</v>
      </c>
      <c r="S988" s="14">
        <f t="shared" si="65"/>
        <v>40638.208333333336</v>
      </c>
      <c r="T988" s="14">
        <f t="shared" si="66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t="s">
        <v>20</v>
      </c>
      <c r="G989" s="8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9">
        <f t="shared" si="63"/>
        <v>2.1679032258064517</v>
      </c>
      <c r="P989" s="5">
        <f t="shared" si="64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4">
        <f t="shared" si="65"/>
        <v>42852.208333333328</v>
      </c>
      <c r="T989" s="14">
        <f t="shared" si="66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t="s">
        <v>14</v>
      </c>
      <c r="G990" s="8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9">
        <f t="shared" si="63"/>
        <v>0.52117021276595743</v>
      </c>
      <c r="P990" s="5">
        <f t="shared" si="64"/>
        <v>76.546875</v>
      </c>
      <c r="Q990" t="str" cm="1">
        <f t="array" ref="Q990:R990">_xlfn.TEXTSPLIT(N990,"/")</f>
        <v>publishing</v>
      </c>
      <c r="R990" t="str">
        <v>radio &amp; podcasts</v>
      </c>
      <c r="S990" s="14">
        <f t="shared" si="65"/>
        <v>42686.25</v>
      </c>
      <c r="T990" s="14">
        <f t="shared" si="66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t="s">
        <v>20</v>
      </c>
      <c r="G991" s="8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9">
        <f t="shared" si="63"/>
        <v>4.9958333333333336</v>
      </c>
      <c r="P991" s="5">
        <f t="shared" si="64"/>
        <v>53.053097345132741</v>
      </c>
      <c r="Q991" t="str" cm="1">
        <f t="array" ref="Q991:R991">_xlfn.TEXTSPLIT(N991,"/")</f>
        <v>publishing</v>
      </c>
      <c r="R991" t="str">
        <v>translations</v>
      </c>
      <c r="S991" s="14">
        <f t="shared" si="65"/>
        <v>43571.208333333328</v>
      </c>
      <c r="T991" s="14">
        <f t="shared" si="66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t="s">
        <v>14</v>
      </c>
      <c r="G992" s="8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9">
        <f t="shared" si="63"/>
        <v>0.87679487179487181</v>
      </c>
      <c r="P992" s="5">
        <f t="shared" si="64"/>
        <v>106.859375</v>
      </c>
      <c r="Q992" t="str" cm="1">
        <f t="array" ref="Q992:R992">_xlfn.TEXTSPLIT(N992,"/")</f>
        <v>film &amp; video</v>
      </c>
      <c r="R992" t="str">
        <v>drama</v>
      </c>
      <c r="S992" s="14">
        <f t="shared" si="65"/>
        <v>42432.25</v>
      </c>
      <c r="T992" s="14">
        <f t="shared" si="66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t="s">
        <v>20</v>
      </c>
      <c r="G993" s="8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9">
        <f t="shared" si="63"/>
        <v>1.131734693877551</v>
      </c>
      <c r="P993" s="5">
        <f t="shared" si="64"/>
        <v>46.020746887966808</v>
      </c>
      <c r="Q993" t="str" cm="1">
        <f t="array" ref="Q993:R993">_xlfn.TEXTSPLIT(N993,"/")</f>
        <v>music</v>
      </c>
      <c r="R993" t="str">
        <v>rock</v>
      </c>
      <c r="S993" s="14">
        <f t="shared" si="65"/>
        <v>41907.208333333336</v>
      </c>
      <c r="T993" s="14">
        <f t="shared" si="66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t="s">
        <v>20</v>
      </c>
      <c r="G994" s="8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9">
        <f t="shared" si="63"/>
        <v>4.2654838709677421</v>
      </c>
      <c r="P994" s="5">
        <f t="shared" si="64"/>
        <v>100.17424242424242</v>
      </c>
      <c r="Q994" t="str" cm="1">
        <f t="array" ref="Q994:R994">_xlfn.TEXTSPLIT(N994,"/")</f>
        <v>film &amp; video</v>
      </c>
      <c r="R994" t="str">
        <v>drama</v>
      </c>
      <c r="S994" s="14">
        <f t="shared" si="65"/>
        <v>43227.208333333328</v>
      </c>
      <c r="T994" s="14">
        <f t="shared" si="66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t="s">
        <v>74</v>
      </c>
      <c r="G995" s="8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9">
        <f t="shared" si="63"/>
        <v>0.77632653061224488</v>
      </c>
      <c r="P995" s="5">
        <f t="shared" si="64"/>
        <v>101.44</v>
      </c>
      <c r="Q995" t="str" cm="1">
        <f t="array" ref="Q995:R995">_xlfn.TEXTSPLIT(N995,"/")</f>
        <v>photography</v>
      </c>
      <c r="R995" t="str">
        <v>photography books</v>
      </c>
      <c r="S995" s="14">
        <f t="shared" si="65"/>
        <v>42362.25</v>
      </c>
      <c r="T995" s="14">
        <f t="shared" si="66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t="s">
        <v>14</v>
      </c>
      <c r="G996" s="8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9">
        <f t="shared" si="63"/>
        <v>0.52496810772501767</v>
      </c>
      <c r="P996" s="5">
        <f t="shared" si="64"/>
        <v>87.972684085510693</v>
      </c>
      <c r="Q996" t="str" cm="1">
        <f t="array" ref="Q996:R996">_xlfn.TEXTSPLIT(N996,"/")</f>
        <v>publishing</v>
      </c>
      <c r="R996" t="str">
        <v>translations</v>
      </c>
      <c r="S996" s="14">
        <f t="shared" si="65"/>
        <v>41929.208333333336</v>
      </c>
      <c r="T996" s="14">
        <f t="shared" si="66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t="s">
        <v>20</v>
      </c>
      <c r="G997" s="8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9">
        <f t="shared" si="63"/>
        <v>1.5746762589928058</v>
      </c>
      <c r="P997" s="5">
        <f t="shared" si="64"/>
        <v>74.995594713656388</v>
      </c>
      <c r="Q997" t="str" cm="1">
        <f t="array" ref="Q997:R997">_xlfn.TEXTSPLIT(N997,"/")</f>
        <v>food</v>
      </c>
      <c r="R997" t="str">
        <v>food trucks</v>
      </c>
      <c r="S997" s="14">
        <f t="shared" si="65"/>
        <v>43408.208333333328</v>
      </c>
      <c r="T997" s="14">
        <f t="shared" si="66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t="s">
        <v>14</v>
      </c>
      <c r="G998" s="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9">
        <f t="shared" si="63"/>
        <v>0.72939393939393937</v>
      </c>
      <c r="P998" s="5">
        <f t="shared" si="64"/>
        <v>42.982142857142854</v>
      </c>
      <c r="Q998" t="str" cm="1">
        <f t="array" ref="Q998:R998">_xlfn.TEXTSPLIT(N998,"/")</f>
        <v>theater</v>
      </c>
      <c r="R998" t="str">
        <v>plays</v>
      </c>
      <c r="S998" s="14">
        <f t="shared" si="65"/>
        <v>41276.25</v>
      </c>
      <c r="T998" s="14">
        <f t="shared" si="66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t="s">
        <v>74</v>
      </c>
      <c r="G999" s="8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9">
        <f t="shared" si="63"/>
        <v>0.60565789473684206</v>
      </c>
      <c r="P999" s="5">
        <f t="shared" si="64"/>
        <v>33.115107913669064</v>
      </c>
      <c r="Q999" t="str" cm="1">
        <f t="array" ref="Q999:R999">_xlfn.TEXTSPLIT(N999,"/")</f>
        <v>theater</v>
      </c>
      <c r="R999" t="str">
        <v>plays</v>
      </c>
      <c r="S999" s="14">
        <f t="shared" si="65"/>
        <v>41659.25</v>
      </c>
      <c r="T999" s="14">
        <f t="shared" si="66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t="s">
        <v>14</v>
      </c>
      <c r="G1000" s="8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9">
        <f t="shared" si="63"/>
        <v>0.5679129129129129</v>
      </c>
      <c r="P1000" s="5">
        <f t="shared" si="64"/>
        <v>101.13101604278074</v>
      </c>
      <c r="Q1000" t="str" cm="1">
        <f t="array" ref="Q1000:R1000">_xlfn.TEXTSPLIT(N1000,"/")</f>
        <v>music</v>
      </c>
      <c r="R1000" t="str">
        <v>indie rock</v>
      </c>
      <c r="S1000" s="14">
        <f t="shared" si="65"/>
        <v>40220.25</v>
      </c>
      <c r="T1000" s="14">
        <f t="shared" si="66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t="s">
        <v>74</v>
      </c>
      <c r="G1001" s="8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9">
        <f t="shared" si="63"/>
        <v>0.56542754275427543</v>
      </c>
      <c r="P1001" s="5">
        <f>(E1001/G1001)</f>
        <v>55.98841354723708</v>
      </c>
      <c r="Q1001" t="str" cm="1">
        <f t="array" ref="Q1001:R1001">_xlfn.TEXTSPLIT(N1001,"/")</f>
        <v>food</v>
      </c>
      <c r="R1001" t="str">
        <v>food trucks</v>
      </c>
      <c r="S1001" s="14">
        <f t="shared" si="65"/>
        <v>42550.208333333328</v>
      </c>
      <c r="T1001" s="14">
        <f t="shared" si="66"/>
        <v>42557.208333333328</v>
      </c>
    </row>
  </sheetData>
  <autoFilter ref="F1:F1001" xr:uid="{00000000-0001-0000-0000-000000000000}"/>
  <conditionalFormatting sqref="F1:F1048576">
    <cfRule type="containsText" dxfId="15" priority="18" operator="containsText" text="live">
      <formula>NOT(ISERROR(SEARCH("live",F1)))</formula>
    </cfRule>
    <cfRule type="containsText" dxfId="14" priority="19" operator="containsText" text="canceled">
      <formula>NOT(ISERROR(SEARCH("canceled",F1)))</formula>
    </cfRule>
    <cfRule type="containsText" dxfId="13" priority="20" operator="containsText" text="failed">
      <formula>NOT(ISERROR(SEARCH("failed",F1)))</formula>
    </cfRule>
    <cfRule type="containsText" dxfId="12" priority="21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FC28-1280-4141-ADD2-D0942C88FC42}">
  <sheetPr>
    <tabColor rgb="FFFFC000"/>
  </sheetPr>
  <dimension ref="A2:G16"/>
  <sheetViews>
    <sheetView topLeftCell="A4" workbookViewId="0">
      <selection activeCell="F39" sqref="F3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  <col min="8" max="8" width="10.5" bestFit="1" customWidth="1"/>
    <col min="9" max="9" width="7.25" bestFit="1" customWidth="1"/>
    <col min="10" max="10" width="11" bestFit="1" customWidth="1"/>
  </cols>
  <sheetData>
    <row r="2" spans="1:7" x14ac:dyDescent="0.25">
      <c r="A2" s="12" t="s">
        <v>6</v>
      </c>
      <c r="B2" t="s">
        <v>2037</v>
      </c>
    </row>
    <row r="4" spans="1:7" x14ac:dyDescent="0.25">
      <c r="A4" s="12" t="s">
        <v>2039</v>
      </c>
      <c r="B4" s="12" t="s">
        <v>2038</v>
      </c>
    </row>
    <row r="5" spans="1:7" x14ac:dyDescent="0.25">
      <c r="A5" s="12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  <c r="G5" t="s">
        <v>2036</v>
      </c>
    </row>
    <row r="6" spans="1:7" x14ac:dyDescent="0.25">
      <c r="A6" s="13" t="s">
        <v>2040</v>
      </c>
      <c r="B6">
        <v>11</v>
      </c>
      <c r="C6">
        <v>60</v>
      </c>
      <c r="D6">
        <v>5</v>
      </c>
      <c r="E6">
        <v>102</v>
      </c>
      <c r="G6">
        <v>178</v>
      </c>
    </row>
    <row r="7" spans="1:7" x14ac:dyDescent="0.25">
      <c r="A7" s="13" t="s">
        <v>2041</v>
      </c>
      <c r="B7">
        <v>4</v>
      </c>
      <c r="C7">
        <v>20</v>
      </c>
      <c r="E7">
        <v>22</v>
      </c>
      <c r="G7">
        <v>46</v>
      </c>
    </row>
    <row r="8" spans="1:7" x14ac:dyDescent="0.25">
      <c r="A8" s="13" t="s">
        <v>2042</v>
      </c>
      <c r="B8">
        <v>1</v>
      </c>
      <c r="C8">
        <v>23</v>
      </c>
      <c r="D8">
        <v>3</v>
      </c>
      <c r="E8">
        <v>21</v>
      </c>
      <c r="G8">
        <v>48</v>
      </c>
    </row>
    <row r="9" spans="1:7" x14ac:dyDescent="0.25">
      <c r="A9" s="13" t="s">
        <v>2048</v>
      </c>
      <c r="E9">
        <v>4</v>
      </c>
      <c r="G9">
        <v>4</v>
      </c>
    </row>
    <row r="10" spans="1:7" x14ac:dyDescent="0.25">
      <c r="A10" s="13" t="s">
        <v>2043</v>
      </c>
      <c r="B10">
        <v>10</v>
      </c>
      <c r="C10">
        <v>66</v>
      </c>
      <c r="E10">
        <v>99</v>
      </c>
      <c r="G10">
        <v>175</v>
      </c>
    </row>
    <row r="11" spans="1:7" x14ac:dyDescent="0.25">
      <c r="A11" s="13" t="s">
        <v>2044</v>
      </c>
      <c r="B11">
        <v>4</v>
      </c>
      <c r="C11">
        <v>11</v>
      </c>
      <c r="D11">
        <v>1</v>
      </c>
      <c r="E11">
        <v>26</v>
      </c>
      <c r="G11">
        <v>42</v>
      </c>
    </row>
    <row r="12" spans="1:7" x14ac:dyDescent="0.25">
      <c r="A12" s="13" t="s">
        <v>2045</v>
      </c>
      <c r="B12">
        <v>2</v>
      </c>
      <c r="C12">
        <v>24</v>
      </c>
      <c r="D12">
        <v>1</v>
      </c>
      <c r="E12">
        <v>40</v>
      </c>
      <c r="G12">
        <v>67</v>
      </c>
    </row>
    <row r="13" spans="1:7" x14ac:dyDescent="0.25">
      <c r="A13" s="13" t="s">
        <v>2046</v>
      </c>
      <c r="B13">
        <v>2</v>
      </c>
      <c r="C13">
        <v>28</v>
      </c>
      <c r="D13">
        <v>2</v>
      </c>
      <c r="E13">
        <v>64</v>
      </c>
      <c r="G13">
        <v>96</v>
      </c>
    </row>
    <row r="14" spans="1:7" x14ac:dyDescent="0.25">
      <c r="A14" s="13" t="s">
        <v>2047</v>
      </c>
      <c r="B14">
        <v>23</v>
      </c>
      <c r="C14">
        <v>132</v>
      </c>
      <c r="D14">
        <v>2</v>
      </c>
      <c r="E14">
        <v>187</v>
      </c>
      <c r="G14">
        <v>344</v>
      </c>
    </row>
    <row r="15" spans="1:7" hidden="1" x14ac:dyDescent="0.25">
      <c r="A15" s="13" t="s">
        <v>2035</v>
      </c>
    </row>
    <row r="16" spans="1:7" x14ac:dyDescent="0.25">
      <c r="A16" s="13" t="s">
        <v>2036</v>
      </c>
      <c r="B16">
        <v>57</v>
      </c>
      <c r="C16">
        <v>364</v>
      </c>
      <c r="D16">
        <v>14</v>
      </c>
      <c r="E16">
        <v>565</v>
      </c>
      <c r="G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BDA8-50C6-46D3-BDED-6EA385B49D95}">
  <sheetPr>
    <tabColor rgb="FF92D050"/>
  </sheetPr>
  <dimension ref="A1:E18"/>
  <sheetViews>
    <sheetView workbookViewId="0">
      <selection sqref="A1:XFD104857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12" t="s">
        <v>2032</v>
      </c>
      <c r="B1" t="s">
        <v>2037</v>
      </c>
    </row>
    <row r="2" spans="1:5" x14ac:dyDescent="0.25">
      <c r="A2" s="12" t="s">
        <v>2088</v>
      </c>
      <c r="B2" t="s">
        <v>2037</v>
      </c>
    </row>
    <row r="4" spans="1:5" x14ac:dyDescent="0.25">
      <c r="A4" s="12" t="s">
        <v>2039</v>
      </c>
      <c r="B4" s="12" t="s">
        <v>2038</v>
      </c>
    </row>
    <row r="5" spans="1:5" x14ac:dyDescent="0.25">
      <c r="A5" s="12" t="s">
        <v>2034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5">
      <c r="A6" s="13" t="s">
        <v>2076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3" t="s">
        <v>2077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3" t="s">
        <v>2078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3" t="s">
        <v>2079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3" t="s">
        <v>2080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3" t="s">
        <v>2081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3" t="s">
        <v>2082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3" t="s">
        <v>2083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3" t="s">
        <v>2084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3" t="s">
        <v>2085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3" t="s">
        <v>2086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3" t="s">
        <v>2087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3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46F6-0C6F-4AE5-AF58-EE2716B4A031}">
  <sheetPr>
    <tabColor rgb="FFFFFF00"/>
  </sheetPr>
  <dimension ref="A1:G31"/>
  <sheetViews>
    <sheetView workbookViewId="0">
      <selection activeCell="A8" sqref="A8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  <col min="8" max="8" width="10.5" bestFit="1" customWidth="1"/>
    <col min="9" max="9" width="7.25" bestFit="1" customWidth="1"/>
    <col min="10" max="10" width="13.375" bestFit="1" customWidth="1"/>
    <col min="11" max="11" width="11.25" bestFit="1" customWidth="1"/>
    <col min="12" max="12" width="4.875" bestFit="1" customWidth="1"/>
    <col min="13" max="13" width="6.25" bestFit="1" customWidth="1"/>
    <col min="14" max="14" width="5.75" bestFit="1" customWidth="1"/>
    <col min="15" max="15" width="12.125" bestFit="1" customWidth="1"/>
    <col min="16" max="16" width="9.75" bestFit="1" customWidth="1"/>
    <col min="17" max="17" width="10.5" bestFit="1" customWidth="1"/>
    <col min="18" max="18" width="7.25" bestFit="1" customWidth="1"/>
    <col min="19" max="19" width="10.5" bestFit="1" customWidth="1"/>
    <col min="20" max="20" width="11.25" bestFit="1" customWidth="1"/>
    <col min="21" max="21" width="6.25" bestFit="1" customWidth="1"/>
    <col min="22" max="22" width="12.125" bestFit="1" customWidth="1"/>
    <col min="23" max="23" width="9.75" bestFit="1" customWidth="1"/>
    <col min="24" max="24" width="10.5" bestFit="1" customWidth="1"/>
    <col min="25" max="25" width="7.25" bestFit="1" customWidth="1"/>
    <col min="26" max="26" width="8.75" bestFit="1" customWidth="1"/>
    <col min="27" max="27" width="11.25" bestFit="1" customWidth="1"/>
    <col min="28" max="28" width="4.875" bestFit="1" customWidth="1"/>
    <col min="29" max="29" width="6.25" bestFit="1" customWidth="1"/>
    <col min="30" max="30" width="9.875" bestFit="1" customWidth="1"/>
    <col min="31" max="31" width="5.75" bestFit="1" customWidth="1"/>
    <col min="32" max="32" width="12.125" bestFit="1" customWidth="1"/>
    <col min="33" max="33" width="9.75" bestFit="1" customWidth="1"/>
    <col min="34" max="34" width="10.5" bestFit="1" customWidth="1"/>
    <col min="35" max="35" width="7.25" bestFit="1" customWidth="1"/>
    <col min="36" max="36" width="14.25" bestFit="1" customWidth="1"/>
    <col min="37" max="37" width="8.625" bestFit="1" customWidth="1"/>
    <col min="38" max="38" width="11.75" bestFit="1" customWidth="1"/>
    <col min="39" max="39" width="11" bestFit="1" customWidth="1"/>
    <col min="40" max="40" width="9.25" bestFit="1" customWidth="1"/>
    <col min="41" max="41" width="12.125" bestFit="1" customWidth="1"/>
    <col min="42" max="42" width="8.625" bestFit="1" customWidth="1"/>
    <col min="43" max="43" width="11.75" bestFit="1" customWidth="1"/>
    <col min="44" max="44" width="11" bestFit="1" customWidth="1"/>
  </cols>
  <sheetData>
    <row r="1" spans="1:7" x14ac:dyDescent="0.25">
      <c r="A1" s="12" t="s">
        <v>6</v>
      </c>
      <c r="B1" t="s">
        <v>2037</v>
      </c>
    </row>
    <row r="2" spans="1:7" x14ac:dyDescent="0.25">
      <c r="A2" s="12" t="s">
        <v>2032</v>
      </c>
      <c r="B2" t="s">
        <v>2037</v>
      </c>
    </row>
    <row r="4" spans="1:7" x14ac:dyDescent="0.25">
      <c r="A4" s="12" t="s">
        <v>2073</v>
      </c>
      <c r="B4" s="12" t="s">
        <v>2038</v>
      </c>
    </row>
    <row r="5" spans="1:7" x14ac:dyDescent="0.25">
      <c r="A5" s="12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  <c r="G5" t="s">
        <v>2036</v>
      </c>
    </row>
    <row r="6" spans="1:7" x14ac:dyDescent="0.25">
      <c r="A6" s="13" t="s">
        <v>2049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5">
      <c r="A7" s="13" t="s">
        <v>2050</v>
      </c>
      <c r="E7">
        <v>4</v>
      </c>
      <c r="G7">
        <v>4</v>
      </c>
    </row>
    <row r="8" spans="1:7" x14ac:dyDescent="0.25">
      <c r="A8" s="13" t="s">
        <v>2051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5">
      <c r="A9" s="13" t="s">
        <v>2052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5">
      <c r="A10" s="13" t="s">
        <v>2053</v>
      </c>
      <c r="C10">
        <v>8</v>
      </c>
      <c r="E10">
        <v>10</v>
      </c>
      <c r="G10">
        <v>18</v>
      </c>
    </row>
    <row r="11" spans="1:7" x14ac:dyDescent="0.25">
      <c r="A11" s="13" t="s">
        <v>2054</v>
      </c>
      <c r="B11">
        <v>1</v>
      </c>
      <c r="C11">
        <v>7</v>
      </c>
      <c r="E11">
        <v>9</v>
      </c>
      <c r="G11">
        <v>17</v>
      </c>
    </row>
    <row r="12" spans="1:7" x14ac:dyDescent="0.25">
      <c r="A12" s="13" t="s">
        <v>2055</v>
      </c>
      <c r="B12">
        <v>4</v>
      </c>
      <c r="C12">
        <v>20</v>
      </c>
      <c r="E12">
        <v>22</v>
      </c>
      <c r="G12">
        <v>46</v>
      </c>
    </row>
    <row r="13" spans="1:7" x14ac:dyDescent="0.25">
      <c r="A13" s="13" t="s">
        <v>2056</v>
      </c>
      <c r="B13">
        <v>3</v>
      </c>
      <c r="C13">
        <v>19</v>
      </c>
      <c r="E13">
        <v>23</v>
      </c>
      <c r="G13">
        <v>45</v>
      </c>
    </row>
    <row r="14" spans="1:7" x14ac:dyDescent="0.25">
      <c r="A14" s="13" t="s">
        <v>2057</v>
      </c>
      <c r="B14">
        <v>1</v>
      </c>
      <c r="C14">
        <v>6</v>
      </c>
      <c r="E14">
        <v>10</v>
      </c>
      <c r="G14">
        <v>17</v>
      </c>
    </row>
    <row r="15" spans="1:7" x14ac:dyDescent="0.25">
      <c r="A15" s="13" t="s">
        <v>2058</v>
      </c>
      <c r="C15">
        <v>3</v>
      </c>
      <c r="E15">
        <v>4</v>
      </c>
      <c r="G15">
        <v>7</v>
      </c>
    </row>
    <row r="16" spans="1:7" x14ac:dyDescent="0.25">
      <c r="A16" s="13" t="s">
        <v>2059</v>
      </c>
      <c r="C16">
        <v>8</v>
      </c>
      <c r="D16">
        <v>1</v>
      </c>
      <c r="E16">
        <v>4</v>
      </c>
      <c r="G16">
        <v>13</v>
      </c>
    </row>
    <row r="17" spans="1:7" x14ac:dyDescent="0.25">
      <c r="A17" s="13" t="s">
        <v>2060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5">
      <c r="A18" s="13" t="s">
        <v>2061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5">
      <c r="A19" s="13" t="s">
        <v>2062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5">
      <c r="A20" s="13" t="s">
        <v>2063</v>
      </c>
      <c r="C20">
        <v>4</v>
      </c>
      <c r="E20">
        <v>4</v>
      </c>
      <c r="G20">
        <v>8</v>
      </c>
    </row>
    <row r="21" spans="1:7" x14ac:dyDescent="0.25">
      <c r="A21" s="13" t="s">
        <v>2064</v>
      </c>
      <c r="B21">
        <v>6</v>
      </c>
      <c r="C21">
        <v>30</v>
      </c>
      <c r="E21">
        <v>49</v>
      </c>
      <c r="G21">
        <v>85</v>
      </c>
    </row>
    <row r="22" spans="1:7" x14ac:dyDescent="0.25">
      <c r="A22" s="13" t="s">
        <v>2065</v>
      </c>
      <c r="C22">
        <v>9</v>
      </c>
      <c r="E22">
        <v>5</v>
      </c>
      <c r="G22">
        <v>14</v>
      </c>
    </row>
    <row r="23" spans="1:7" x14ac:dyDescent="0.25">
      <c r="A23" s="13" t="s">
        <v>2066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5">
      <c r="A24" s="13" t="s">
        <v>2067</v>
      </c>
      <c r="B24">
        <v>3</v>
      </c>
      <c r="C24">
        <v>3</v>
      </c>
      <c r="E24">
        <v>11</v>
      </c>
      <c r="G24">
        <v>17</v>
      </c>
    </row>
    <row r="25" spans="1:7" x14ac:dyDescent="0.25">
      <c r="A25" s="13" t="s">
        <v>2068</v>
      </c>
      <c r="C25">
        <v>7</v>
      </c>
      <c r="E25">
        <v>14</v>
      </c>
      <c r="G25">
        <v>21</v>
      </c>
    </row>
    <row r="26" spans="1:7" x14ac:dyDescent="0.25">
      <c r="A26" s="13" t="s">
        <v>2069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5">
      <c r="A27" s="13" t="s">
        <v>2070</v>
      </c>
      <c r="C27">
        <v>16</v>
      </c>
      <c r="D27">
        <v>1</v>
      </c>
      <c r="E27">
        <v>28</v>
      </c>
      <c r="G27">
        <v>45</v>
      </c>
    </row>
    <row r="28" spans="1:7" x14ac:dyDescent="0.25">
      <c r="A28" s="13" t="s">
        <v>2071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hidden="1" x14ac:dyDescent="0.25">
      <c r="A29" s="13" t="s">
        <v>2072</v>
      </c>
      <c r="E29">
        <v>3</v>
      </c>
      <c r="G29">
        <v>3</v>
      </c>
    </row>
    <row r="30" spans="1:7" x14ac:dyDescent="0.25">
      <c r="A30" s="13" t="s">
        <v>2035</v>
      </c>
    </row>
    <row r="31" spans="1:7" x14ac:dyDescent="0.25">
      <c r="A31" s="13" t="s">
        <v>2036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7368-0FA0-47AE-A959-61DC1D4ADC38}">
  <dimension ref="A1:I13"/>
  <sheetViews>
    <sheetView workbookViewId="0">
      <selection activeCell="B2" sqref="B2"/>
    </sheetView>
  </sheetViews>
  <sheetFormatPr defaultRowHeight="15.75" x14ac:dyDescent="0.25"/>
  <cols>
    <col min="1" max="1" width="26.5" customWidth="1"/>
    <col min="2" max="2" width="17.375" customWidth="1"/>
    <col min="3" max="3" width="14.625" customWidth="1"/>
    <col min="4" max="4" width="16.125" customWidth="1"/>
    <col min="5" max="5" width="12.75" customWidth="1"/>
    <col min="6" max="6" width="20.75" customWidth="1"/>
    <col min="7" max="7" width="16.5" customWidth="1"/>
    <col min="8" max="8" width="19.25" customWidth="1"/>
  </cols>
  <sheetData>
    <row r="1" spans="1:9" x14ac:dyDescent="0.25">
      <c r="A1" s="11" t="s">
        <v>2089</v>
      </c>
      <c r="B1" s="11" t="s">
        <v>2090</v>
      </c>
      <c r="C1" s="11" t="s">
        <v>2091</v>
      </c>
      <c r="D1" s="11" t="s">
        <v>2092</v>
      </c>
      <c r="E1" s="11" t="s">
        <v>2093</v>
      </c>
      <c r="F1" s="11" t="s">
        <v>2094</v>
      </c>
      <c r="G1" s="11" t="s">
        <v>2095</v>
      </c>
      <c r="H1" s="11" t="s">
        <v>2096</v>
      </c>
      <c r="I1" s="11"/>
    </row>
    <row r="2" spans="1:9" x14ac:dyDescent="0.25">
      <c r="A2" t="s">
        <v>2097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9" x14ac:dyDescent="0.25">
      <c r="A3" t="s">
        <v>2098</v>
      </c>
      <c r="B3">
        <f>COUNTIFS(Outcome,"successful",Goal,"&gt;=1000",Goal, "&lt;=4999")</f>
        <v>191</v>
      </c>
      <c r="C3">
        <f>COUNTIFS(Outcome,"failed",Goal,"&gt;=1000",Goal, "&lt;=4999")</f>
        <v>38</v>
      </c>
      <c r="D3">
        <f>COUNTIFS(Outcome,"canceled",Goal,"&gt;=1000",Goal, "&lt;=4999")</f>
        <v>2</v>
      </c>
      <c r="E3">
        <f t="shared" ref="E3:E13" si="0">SUM(B3:D3)</f>
        <v>231</v>
      </c>
      <c r="F3" s="15">
        <f t="shared" ref="F3:F13" si="1">B3/E3</f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9" x14ac:dyDescent="0.25">
      <c r="A4" t="s">
        <v>2099</v>
      </c>
      <c r="B4">
        <f>COUNTIFS(Outcome,"successful",Goal,"&gt;=5000",Goal, "&lt;=9999")</f>
        <v>164</v>
      </c>
      <c r="C4">
        <f>COUNTIFS(Outcome,"failed",Goal,"&gt;=5000",Goal, "&lt;=9999")</f>
        <v>126</v>
      </c>
      <c r="D4">
        <f>COUNTIFS(Outcome,"canceled",Goal,"&gt;=5000",Goal, "&lt;=9999")</f>
        <v>25</v>
      </c>
      <c r="E4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9" x14ac:dyDescent="0.25">
      <c r="A5" t="s">
        <v>2100</v>
      </c>
      <c r="B5">
        <f>COUNTIFS(Outcome,"successful",Goal,"&gt;=10000",Goal, "&lt;=14999")</f>
        <v>4</v>
      </c>
      <c r="C5">
        <f>COUNTIFS(Outcome,"failed",Goal,"&gt;=10000",Goal, "&lt;=14999")</f>
        <v>5</v>
      </c>
      <c r="D5">
        <f>COUNTIFS(Outcome,"canceled",Goal,"&gt;=10000",Goal, "&lt;=14999")</f>
        <v>0</v>
      </c>
      <c r="E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9" x14ac:dyDescent="0.25">
      <c r="A6" t="s">
        <v>2101</v>
      </c>
      <c r="B6">
        <f>COUNTIFS(Outcome,"successful",Goal,"&gt;=15000",Goal, "&lt;=19999")</f>
        <v>10</v>
      </c>
      <c r="C6">
        <f>COUNTIFS(Outcome,"failed",Goal,"&gt;=15000",Goal, "&lt;=19999")</f>
        <v>0</v>
      </c>
      <c r="D6">
        <f>COUNTIFS(Outcome,"canceled",Goal,"&gt;=15000",Goal, "&lt;=19999")</f>
        <v>0</v>
      </c>
      <c r="E6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9" x14ac:dyDescent="0.25">
      <c r="A7" t="s">
        <v>2102</v>
      </c>
      <c r="B7">
        <f>COUNTIFS(Outcome,"successful",Goal,"&gt;=20000",Goal, "&lt;=24999")</f>
        <v>7</v>
      </c>
      <c r="C7">
        <f>COUNTIFS(Outcome,"failed",Goal,"&gt;=20000",Goal, "&lt;=24999")</f>
        <v>0</v>
      </c>
      <c r="D7">
        <f>COUNTIFS(Outcome,"canceled",Goal,"&gt;=20000",Goal, "&lt;=24999")</f>
        <v>0</v>
      </c>
      <c r="E7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9" x14ac:dyDescent="0.25">
      <c r="A8" t="s">
        <v>2103</v>
      </c>
      <c r="B8">
        <f>COUNTIFS(Outcome,"successful",Goal,"&gt;=25000",Goal, "&lt;=29999")</f>
        <v>11</v>
      </c>
      <c r="C8">
        <f>COUNTIFS(Outcome,"failed",Goal,"&gt;=25000",Goal, "&lt;=29999")</f>
        <v>3</v>
      </c>
      <c r="D8">
        <f>COUNTIFS(Outcome,"canceled",Goal,"&gt;=25000",Goal, "&lt;=29999")</f>
        <v>0</v>
      </c>
      <c r="E8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9" x14ac:dyDescent="0.25">
      <c r="A9" t="s">
        <v>2104</v>
      </c>
      <c r="B9">
        <f>COUNTIFS(Outcome,"successful",Goal,"&gt;=30000",Goal, "&lt;=34999")</f>
        <v>7</v>
      </c>
      <c r="C9">
        <f>COUNTIFS(Outcome,"failed",Goal,"&gt;=30000",Goal, "&lt;=34999")</f>
        <v>0</v>
      </c>
      <c r="D9">
        <f>COUNTIFS(Outcome,"canceled",Goal,"&gt;=30000",Goal, "&lt;=34999")</f>
        <v>0</v>
      </c>
      <c r="E9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9" x14ac:dyDescent="0.25">
      <c r="A10" t="s">
        <v>2105</v>
      </c>
      <c r="B10">
        <f>COUNTIFS(Outcome,"successful",Goal,"&gt;=35000",Goal, "&lt;=39999")</f>
        <v>8</v>
      </c>
      <c r="C10">
        <f>COUNTIFS(Outcome,"failed",Goal,"&gt;=35000",Goal, "&lt;=39999")</f>
        <v>3</v>
      </c>
      <c r="D10">
        <f>COUNTIFS(Outcome,"canceled",Goal,"&gt;=35000",Goal, "&lt;=39999")</f>
        <v>1</v>
      </c>
      <c r="E10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9" x14ac:dyDescent="0.25">
      <c r="A11" t="s">
        <v>2106</v>
      </c>
      <c r="B11">
        <f>COUNTIFS(Outcome,"successful",Goal,"&gt;=40000",Goal, "&lt;=44999")</f>
        <v>11</v>
      </c>
      <c r="C11">
        <f>COUNTIFS(Outcome,"failed",Goal,"&gt;=40000",Goal, "&lt;=44999")</f>
        <v>3</v>
      </c>
      <c r="D11">
        <f>COUNTIFS(Outcome,"canceled",Goal,"&gt;=40000",Goal, "&lt;=44999")</f>
        <v>0</v>
      </c>
      <c r="E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9" x14ac:dyDescent="0.25">
      <c r="A12" t="s">
        <v>2107</v>
      </c>
      <c r="B12">
        <f>COUNTIFS(Outcome,"successful",Goal,"&gt;=45000",Goal, "&lt;=49999")</f>
        <v>8</v>
      </c>
      <c r="C12">
        <f>COUNTIFS(Outcome,"failed",Goal,"&gt;=45000",Goal, "&lt;=49999")</f>
        <v>3</v>
      </c>
      <c r="D12">
        <f>COUNTIFS(Outcome,"canceled",Goal,"&gt;=45000",Goal, "&lt;=49999")</f>
        <v>0</v>
      </c>
      <c r="E12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9" x14ac:dyDescent="0.25">
      <c r="A13" t="s">
        <v>2108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honeticPr fontId="2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BAB2-B146-429C-995E-A9E6BE8E48E6}">
  <dimension ref="A1:K566"/>
  <sheetViews>
    <sheetView tabSelected="1" workbookViewId="0">
      <selection activeCell="K7" sqref="G1:K7"/>
    </sheetView>
  </sheetViews>
  <sheetFormatPr defaultRowHeight="15.75" x14ac:dyDescent="0.25"/>
  <cols>
    <col min="1" max="1" width="13" customWidth="1"/>
    <col min="2" max="2" width="13.375" customWidth="1"/>
    <col min="3" max="3" width="8" customWidth="1"/>
    <col min="4" max="4" width="13" customWidth="1"/>
    <col min="5" max="5" width="13.625" customWidth="1"/>
    <col min="8" max="8" width="10" customWidth="1"/>
    <col min="9" max="9" width="2.75" customWidth="1"/>
    <col min="11" max="11" width="11.375" customWidth="1"/>
  </cols>
  <sheetData>
    <row r="1" spans="1:11" x14ac:dyDescent="0.25">
      <c r="A1" s="1" t="s">
        <v>4</v>
      </c>
      <c r="B1" s="7" t="s">
        <v>5</v>
      </c>
      <c r="D1" s="1" t="s">
        <v>4</v>
      </c>
      <c r="E1" s="7" t="s">
        <v>5</v>
      </c>
      <c r="H1" s="11" t="s">
        <v>2115</v>
      </c>
      <c r="K1" s="11" t="s">
        <v>2116</v>
      </c>
    </row>
    <row r="2" spans="1:11" x14ac:dyDescent="0.25">
      <c r="A2" t="s">
        <v>20</v>
      </c>
      <c r="B2" s="8">
        <v>158</v>
      </c>
      <c r="D2" t="s">
        <v>14</v>
      </c>
      <c r="E2" s="8">
        <v>0</v>
      </c>
      <c r="G2" s="11" t="s">
        <v>2109</v>
      </c>
      <c r="H2">
        <f>AVERAGE(B2:B566)</f>
        <v>851.14690265486729</v>
      </c>
      <c r="J2" s="11" t="s">
        <v>2109</v>
      </c>
      <c r="K2">
        <f>AVERAGE(E2:E365)</f>
        <v>585.61538461538464</v>
      </c>
    </row>
    <row r="3" spans="1:11" x14ac:dyDescent="0.25">
      <c r="A3" t="s">
        <v>20</v>
      </c>
      <c r="B3" s="8">
        <v>1425</v>
      </c>
      <c r="D3" t="s">
        <v>14</v>
      </c>
      <c r="E3" s="8">
        <v>24</v>
      </c>
      <c r="G3" s="11" t="s">
        <v>2111</v>
      </c>
      <c r="H3">
        <f>MEDIAN(B2:B566)</f>
        <v>201</v>
      </c>
      <c r="J3" s="11" t="s">
        <v>2111</v>
      </c>
      <c r="K3">
        <f>MEDIAN(E2:E365)</f>
        <v>114.5</v>
      </c>
    </row>
    <row r="4" spans="1:11" x14ac:dyDescent="0.25">
      <c r="A4" t="s">
        <v>20</v>
      </c>
      <c r="B4" s="8">
        <v>174</v>
      </c>
      <c r="D4" t="s">
        <v>14</v>
      </c>
      <c r="E4" s="8">
        <v>53</v>
      </c>
      <c r="G4" s="11" t="s">
        <v>2112</v>
      </c>
      <c r="H4">
        <f>MIN(B2:B566)</f>
        <v>16</v>
      </c>
      <c r="J4" s="11" t="s">
        <v>2112</v>
      </c>
      <c r="K4">
        <f>MIN(E2:E365)</f>
        <v>0</v>
      </c>
    </row>
    <row r="5" spans="1:11" x14ac:dyDescent="0.25">
      <c r="A5" t="s">
        <v>20</v>
      </c>
      <c r="B5" s="8">
        <v>227</v>
      </c>
      <c r="D5" t="s">
        <v>14</v>
      </c>
      <c r="E5" s="8">
        <v>18</v>
      </c>
      <c r="G5" s="11" t="s">
        <v>2113</v>
      </c>
      <c r="H5">
        <f>MAX(B2:B566)</f>
        <v>7295</v>
      </c>
      <c r="J5" s="11" t="s">
        <v>2113</v>
      </c>
      <c r="K5">
        <f>MAX(E2:E365)</f>
        <v>6080</v>
      </c>
    </row>
    <row r="6" spans="1:11" x14ac:dyDescent="0.25">
      <c r="A6" t="s">
        <v>20</v>
      </c>
      <c r="B6" s="8">
        <v>220</v>
      </c>
      <c r="D6" t="s">
        <v>14</v>
      </c>
      <c r="E6" s="8">
        <v>44</v>
      </c>
      <c r="G6" s="11" t="s">
        <v>2110</v>
      </c>
      <c r="H6">
        <f>_xlfn.VAR.P(B2:B566)</f>
        <v>1603373.7324019109</v>
      </c>
      <c r="J6" s="11" t="s">
        <v>2110</v>
      </c>
      <c r="K6">
        <f>_xlfn.VAR.P(E2:E365)</f>
        <v>921574.68174133555</v>
      </c>
    </row>
    <row r="7" spans="1:11" x14ac:dyDescent="0.25">
      <c r="A7" t="s">
        <v>20</v>
      </c>
      <c r="B7" s="8">
        <v>98</v>
      </c>
      <c r="D7" t="s">
        <v>14</v>
      </c>
      <c r="E7" s="8">
        <v>27</v>
      </c>
      <c r="G7" s="11" t="s">
        <v>2114</v>
      </c>
      <c r="H7">
        <f>_xlfn.STDEV.P(B2:B566)</f>
        <v>1266.2439466397898</v>
      </c>
      <c r="J7" s="11" t="s">
        <v>2114</v>
      </c>
      <c r="K7">
        <f>_xlfn.STDEV.P(B2:E365)</f>
        <v>1175.1038906407307</v>
      </c>
    </row>
    <row r="8" spans="1:11" x14ac:dyDescent="0.25">
      <c r="A8" t="s">
        <v>20</v>
      </c>
      <c r="B8" s="8">
        <v>100</v>
      </c>
      <c r="D8" t="s">
        <v>14</v>
      </c>
      <c r="E8" s="8">
        <v>55</v>
      </c>
    </row>
    <row r="9" spans="1:11" x14ac:dyDescent="0.25">
      <c r="A9" t="s">
        <v>20</v>
      </c>
      <c r="B9" s="8">
        <v>1249</v>
      </c>
      <c r="D9" t="s">
        <v>14</v>
      </c>
      <c r="E9" s="8">
        <v>200</v>
      </c>
    </row>
    <row r="10" spans="1:11" x14ac:dyDescent="0.25">
      <c r="A10" t="s">
        <v>20</v>
      </c>
      <c r="B10" s="8">
        <v>1396</v>
      </c>
      <c r="D10" t="s">
        <v>14</v>
      </c>
      <c r="E10" s="8">
        <v>452</v>
      </c>
    </row>
    <row r="11" spans="1:11" x14ac:dyDescent="0.25">
      <c r="A11" t="s">
        <v>20</v>
      </c>
      <c r="B11" s="8">
        <v>890</v>
      </c>
      <c r="D11" t="s">
        <v>14</v>
      </c>
      <c r="E11" s="8">
        <v>674</v>
      </c>
    </row>
    <row r="12" spans="1:11" x14ac:dyDescent="0.25">
      <c r="A12" t="s">
        <v>20</v>
      </c>
      <c r="B12" s="8">
        <v>142</v>
      </c>
      <c r="D12" t="s">
        <v>14</v>
      </c>
      <c r="E12" s="8">
        <v>558</v>
      </c>
    </row>
    <row r="13" spans="1:11" x14ac:dyDescent="0.25">
      <c r="A13" t="s">
        <v>20</v>
      </c>
      <c r="B13" s="8">
        <v>2673</v>
      </c>
      <c r="D13" t="s">
        <v>14</v>
      </c>
      <c r="E13" s="8">
        <v>15</v>
      </c>
    </row>
    <row r="14" spans="1:11" x14ac:dyDescent="0.25">
      <c r="A14" t="s">
        <v>20</v>
      </c>
      <c r="B14" s="8">
        <v>163</v>
      </c>
      <c r="D14" t="s">
        <v>14</v>
      </c>
      <c r="E14" s="8">
        <v>2307</v>
      </c>
    </row>
    <row r="15" spans="1:11" x14ac:dyDescent="0.25">
      <c r="A15" t="s">
        <v>20</v>
      </c>
      <c r="B15" s="8">
        <v>2220</v>
      </c>
      <c r="D15" t="s">
        <v>14</v>
      </c>
      <c r="E15" s="8">
        <v>88</v>
      </c>
    </row>
    <row r="16" spans="1:11" x14ac:dyDescent="0.25">
      <c r="A16" t="s">
        <v>20</v>
      </c>
      <c r="B16" s="8">
        <v>1606</v>
      </c>
      <c r="D16" t="s">
        <v>14</v>
      </c>
      <c r="E16" s="8">
        <v>48</v>
      </c>
    </row>
    <row r="17" spans="1:5" x14ac:dyDescent="0.25">
      <c r="A17" t="s">
        <v>20</v>
      </c>
      <c r="B17" s="8">
        <v>129</v>
      </c>
      <c r="D17" t="s">
        <v>14</v>
      </c>
      <c r="E17" s="8">
        <v>1</v>
      </c>
    </row>
    <row r="18" spans="1:5" x14ac:dyDescent="0.25">
      <c r="A18" t="s">
        <v>20</v>
      </c>
      <c r="B18" s="8">
        <v>226</v>
      </c>
      <c r="D18" t="s">
        <v>14</v>
      </c>
      <c r="E18" s="8">
        <v>1467</v>
      </c>
    </row>
    <row r="19" spans="1:5" x14ac:dyDescent="0.25">
      <c r="A19" t="s">
        <v>20</v>
      </c>
      <c r="B19" s="8">
        <v>5419</v>
      </c>
      <c r="D19" t="s">
        <v>14</v>
      </c>
      <c r="E19" s="8">
        <v>75</v>
      </c>
    </row>
    <row r="20" spans="1:5" x14ac:dyDescent="0.25">
      <c r="A20" t="s">
        <v>20</v>
      </c>
      <c r="B20" s="8">
        <v>165</v>
      </c>
      <c r="D20" t="s">
        <v>14</v>
      </c>
      <c r="E20" s="8">
        <v>120</v>
      </c>
    </row>
    <row r="21" spans="1:5" x14ac:dyDescent="0.25">
      <c r="A21" t="s">
        <v>20</v>
      </c>
      <c r="B21" s="8">
        <v>1965</v>
      </c>
      <c r="D21" t="s">
        <v>14</v>
      </c>
      <c r="E21" s="8">
        <v>2253</v>
      </c>
    </row>
    <row r="22" spans="1:5" x14ac:dyDescent="0.25">
      <c r="A22" t="s">
        <v>20</v>
      </c>
      <c r="B22" s="8">
        <v>16</v>
      </c>
      <c r="D22" t="s">
        <v>14</v>
      </c>
      <c r="E22" s="8">
        <v>5</v>
      </c>
    </row>
    <row r="23" spans="1:5" x14ac:dyDescent="0.25">
      <c r="A23" t="s">
        <v>20</v>
      </c>
      <c r="B23" s="8">
        <v>107</v>
      </c>
      <c r="D23" t="s">
        <v>14</v>
      </c>
      <c r="E23" s="8">
        <v>38</v>
      </c>
    </row>
    <row r="24" spans="1:5" x14ac:dyDescent="0.25">
      <c r="A24" t="s">
        <v>20</v>
      </c>
      <c r="B24" s="8">
        <v>134</v>
      </c>
      <c r="D24" t="s">
        <v>14</v>
      </c>
      <c r="E24" s="8">
        <v>12</v>
      </c>
    </row>
    <row r="25" spans="1:5" x14ac:dyDescent="0.25">
      <c r="A25" t="s">
        <v>20</v>
      </c>
      <c r="B25" s="8">
        <v>198</v>
      </c>
      <c r="D25" t="s">
        <v>14</v>
      </c>
      <c r="E25" s="8">
        <v>1684</v>
      </c>
    </row>
    <row r="26" spans="1:5" x14ac:dyDescent="0.25">
      <c r="A26" t="s">
        <v>20</v>
      </c>
      <c r="B26" s="8">
        <v>111</v>
      </c>
      <c r="D26" t="s">
        <v>14</v>
      </c>
      <c r="E26" s="8">
        <v>56</v>
      </c>
    </row>
    <row r="27" spans="1:5" x14ac:dyDescent="0.25">
      <c r="A27" t="s">
        <v>20</v>
      </c>
      <c r="B27" s="8">
        <v>222</v>
      </c>
      <c r="D27" t="s">
        <v>14</v>
      </c>
      <c r="E27" s="8">
        <v>838</v>
      </c>
    </row>
    <row r="28" spans="1:5" x14ac:dyDescent="0.25">
      <c r="A28" t="s">
        <v>20</v>
      </c>
      <c r="B28" s="8">
        <v>6212</v>
      </c>
      <c r="D28" t="s">
        <v>14</v>
      </c>
      <c r="E28" s="8">
        <v>1000</v>
      </c>
    </row>
    <row r="29" spans="1:5" x14ac:dyDescent="0.25">
      <c r="A29" t="s">
        <v>20</v>
      </c>
      <c r="B29" s="8">
        <v>98</v>
      </c>
      <c r="D29" t="s">
        <v>14</v>
      </c>
      <c r="E29" s="8">
        <v>1482</v>
      </c>
    </row>
    <row r="30" spans="1:5" x14ac:dyDescent="0.25">
      <c r="A30" t="s">
        <v>20</v>
      </c>
      <c r="B30" s="8">
        <v>92</v>
      </c>
      <c r="D30" t="s">
        <v>14</v>
      </c>
      <c r="E30" s="8">
        <v>106</v>
      </c>
    </row>
    <row r="31" spans="1:5" x14ac:dyDescent="0.25">
      <c r="A31" t="s">
        <v>20</v>
      </c>
      <c r="B31" s="8">
        <v>149</v>
      </c>
      <c r="D31" t="s">
        <v>14</v>
      </c>
      <c r="E31" s="8">
        <v>679</v>
      </c>
    </row>
    <row r="32" spans="1:5" x14ac:dyDescent="0.25">
      <c r="A32" t="s">
        <v>20</v>
      </c>
      <c r="B32" s="8">
        <v>2431</v>
      </c>
      <c r="D32" t="s">
        <v>14</v>
      </c>
      <c r="E32" s="8">
        <v>1220</v>
      </c>
    </row>
    <row r="33" spans="1:5" x14ac:dyDescent="0.25">
      <c r="A33" t="s">
        <v>20</v>
      </c>
      <c r="B33" s="8">
        <v>303</v>
      </c>
      <c r="D33" t="s">
        <v>14</v>
      </c>
      <c r="E33" s="8">
        <v>1</v>
      </c>
    </row>
    <row r="34" spans="1:5" x14ac:dyDescent="0.25">
      <c r="A34" t="s">
        <v>20</v>
      </c>
      <c r="B34" s="8">
        <v>209</v>
      </c>
      <c r="D34" t="s">
        <v>14</v>
      </c>
      <c r="E34" s="8">
        <v>37</v>
      </c>
    </row>
    <row r="35" spans="1:5" x14ac:dyDescent="0.25">
      <c r="A35" t="s">
        <v>20</v>
      </c>
      <c r="B35" s="8">
        <v>131</v>
      </c>
      <c r="D35" t="s">
        <v>14</v>
      </c>
      <c r="E35" s="8">
        <v>60</v>
      </c>
    </row>
    <row r="36" spans="1:5" x14ac:dyDescent="0.25">
      <c r="A36" t="s">
        <v>20</v>
      </c>
      <c r="B36" s="8">
        <v>164</v>
      </c>
      <c r="D36" t="s">
        <v>14</v>
      </c>
      <c r="E36" s="8">
        <v>296</v>
      </c>
    </row>
    <row r="37" spans="1:5" x14ac:dyDescent="0.25">
      <c r="A37" t="s">
        <v>20</v>
      </c>
      <c r="B37" s="8">
        <v>201</v>
      </c>
      <c r="D37" t="s">
        <v>14</v>
      </c>
      <c r="E37" s="8">
        <v>3304</v>
      </c>
    </row>
    <row r="38" spans="1:5" x14ac:dyDescent="0.25">
      <c r="A38" t="s">
        <v>20</v>
      </c>
      <c r="B38" s="8">
        <v>211</v>
      </c>
      <c r="D38" t="s">
        <v>14</v>
      </c>
      <c r="E38" s="8">
        <v>73</v>
      </c>
    </row>
    <row r="39" spans="1:5" x14ac:dyDescent="0.25">
      <c r="A39" t="s">
        <v>20</v>
      </c>
      <c r="B39" s="8">
        <v>128</v>
      </c>
      <c r="D39" t="s">
        <v>14</v>
      </c>
      <c r="E39" s="8">
        <v>3387</v>
      </c>
    </row>
    <row r="40" spans="1:5" x14ac:dyDescent="0.25">
      <c r="A40" t="s">
        <v>20</v>
      </c>
      <c r="B40" s="8">
        <v>1600</v>
      </c>
      <c r="D40" t="s">
        <v>14</v>
      </c>
      <c r="E40" s="8">
        <v>662</v>
      </c>
    </row>
    <row r="41" spans="1:5" x14ac:dyDescent="0.25">
      <c r="A41" t="s">
        <v>20</v>
      </c>
      <c r="B41" s="8">
        <v>249</v>
      </c>
      <c r="D41" t="s">
        <v>14</v>
      </c>
      <c r="E41" s="8">
        <v>774</v>
      </c>
    </row>
    <row r="42" spans="1:5" x14ac:dyDescent="0.25">
      <c r="A42" t="s">
        <v>20</v>
      </c>
      <c r="B42" s="8">
        <v>236</v>
      </c>
      <c r="D42" t="s">
        <v>14</v>
      </c>
      <c r="E42" s="8">
        <v>672</v>
      </c>
    </row>
    <row r="43" spans="1:5" x14ac:dyDescent="0.25">
      <c r="A43" t="s">
        <v>20</v>
      </c>
      <c r="B43" s="8">
        <v>4065</v>
      </c>
      <c r="D43" t="s">
        <v>14</v>
      </c>
      <c r="E43" s="8">
        <v>940</v>
      </c>
    </row>
    <row r="44" spans="1:5" x14ac:dyDescent="0.25">
      <c r="A44" t="s">
        <v>20</v>
      </c>
      <c r="B44" s="8">
        <v>246</v>
      </c>
      <c r="D44" t="s">
        <v>14</v>
      </c>
      <c r="E44" s="8">
        <v>117</v>
      </c>
    </row>
    <row r="45" spans="1:5" x14ac:dyDescent="0.25">
      <c r="A45" t="s">
        <v>20</v>
      </c>
      <c r="B45" s="8">
        <v>2475</v>
      </c>
      <c r="D45" t="s">
        <v>14</v>
      </c>
      <c r="E45" s="8">
        <v>115</v>
      </c>
    </row>
    <row r="46" spans="1:5" x14ac:dyDescent="0.25">
      <c r="A46" t="s">
        <v>20</v>
      </c>
      <c r="B46" s="8">
        <v>76</v>
      </c>
      <c r="D46" t="s">
        <v>14</v>
      </c>
      <c r="E46" s="8">
        <v>326</v>
      </c>
    </row>
    <row r="47" spans="1:5" x14ac:dyDescent="0.25">
      <c r="A47" t="s">
        <v>20</v>
      </c>
      <c r="B47" s="8">
        <v>54</v>
      </c>
      <c r="D47" t="s">
        <v>14</v>
      </c>
      <c r="E47" s="8">
        <v>1</v>
      </c>
    </row>
    <row r="48" spans="1:5" x14ac:dyDescent="0.25">
      <c r="A48" t="s">
        <v>20</v>
      </c>
      <c r="B48" s="8">
        <v>88</v>
      </c>
      <c r="D48" t="s">
        <v>14</v>
      </c>
      <c r="E48" s="8">
        <v>1467</v>
      </c>
    </row>
    <row r="49" spans="1:5" x14ac:dyDescent="0.25">
      <c r="A49" t="s">
        <v>20</v>
      </c>
      <c r="B49" s="8">
        <v>85</v>
      </c>
      <c r="D49" t="s">
        <v>14</v>
      </c>
      <c r="E49" s="8">
        <v>5681</v>
      </c>
    </row>
    <row r="50" spans="1:5" x14ac:dyDescent="0.25">
      <c r="A50" t="s">
        <v>20</v>
      </c>
      <c r="B50" s="8">
        <v>170</v>
      </c>
      <c r="D50" t="s">
        <v>14</v>
      </c>
      <c r="E50" s="8">
        <v>1059</v>
      </c>
    </row>
    <row r="51" spans="1:5" x14ac:dyDescent="0.25">
      <c r="A51" t="s">
        <v>20</v>
      </c>
      <c r="B51" s="8">
        <v>330</v>
      </c>
      <c r="D51" t="s">
        <v>14</v>
      </c>
      <c r="E51" s="8">
        <v>1194</v>
      </c>
    </row>
    <row r="52" spans="1:5" x14ac:dyDescent="0.25">
      <c r="A52" t="s">
        <v>20</v>
      </c>
      <c r="B52" s="8">
        <v>127</v>
      </c>
      <c r="D52" t="s">
        <v>14</v>
      </c>
      <c r="E52" s="8">
        <v>30</v>
      </c>
    </row>
    <row r="53" spans="1:5" x14ac:dyDescent="0.25">
      <c r="A53" t="s">
        <v>20</v>
      </c>
      <c r="B53" s="8">
        <v>411</v>
      </c>
      <c r="D53" t="s">
        <v>14</v>
      </c>
      <c r="E53" s="8">
        <v>75</v>
      </c>
    </row>
    <row r="54" spans="1:5" x14ac:dyDescent="0.25">
      <c r="A54" t="s">
        <v>20</v>
      </c>
      <c r="B54" s="8">
        <v>180</v>
      </c>
      <c r="D54" t="s">
        <v>14</v>
      </c>
      <c r="E54" s="8">
        <v>955</v>
      </c>
    </row>
    <row r="55" spans="1:5" x14ac:dyDescent="0.25">
      <c r="A55" t="s">
        <v>20</v>
      </c>
      <c r="B55" s="8">
        <v>374</v>
      </c>
      <c r="D55" t="s">
        <v>14</v>
      </c>
      <c r="E55" s="8">
        <v>67</v>
      </c>
    </row>
    <row r="56" spans="1:5" x14ac:dyDescent="0.25">
      <c r="A56" t="s">
        <v>20</v>
      </c>
      <c r="B56" s="8">
        <v>71</v>
      </c>
      <c r="D56" t="s">
        <v>14</v>
      </c>
      <c r="E56" s="8">
        <v>5</v>
      </c>
    </row>
    <row r="57" spans="1:5" x14ac:dyDescent="0.25">
      <c r="A57" t="s">
        <v>20</v>
      </c>
      <c r="B57" s="8">
        <v>203</v>
      </c>
      <c r="D57" t="s">
        <v>14</v>
      </c>
      <c r="E57" s="8">
        <v>26</v>
      </c>
    </row>
    <row r="58" spans="1:5" x14ac:dyDescent="0.25">
      <c r="A58" t="s">
        <v>20</v>
      </c>
      <c r="B58" s="8">
        <v>113</v>
      </c>
      <c r="D58" t="s">
        <v>14</v>
      </c>
      <c r="E58" s="8">
        <v>1130</v>
      </c>
    </row>
    <row r="59" spans="1:5" x14ac:dyDescent="0.25">
      <c r="A59" t="s">
        <v>20</v>
      </c>
      <c r="B59" s="8">
        <v>96</v>
      </c>
      <c r="D59" t="s">
        <v>14</v>
      </c>
      <c r="E59" s="8">
        <v>782</v>
      </c>
    </row>
    <row r="60" spans="1:5" x14ac:dyDescent="0.25">
      <c r="A60" t="s">
        <v>20</v>
      </c>
      <c r="B60" s="8">
        <v>498</v>
      </c>
      <c r="D60" t="s">
        <v>14</v>
      </c>
      <c r="E60" s="8">
        <v>210</v>
      </c>
    </row>
    <row r="61" spans="1:5" x14ac:dyDescent="0.25">
      <c r="A61" t="s">
        <v>20</v>
      </c>
      <c r="B61" s="8">
        <v>180</v>
      </c>
      <c r="D61" t="s">
        <v>14</v>
      </c>
      <c r="E61" s="8">
        <v>136</v>
      </c>
    </row>
    <row r="62" spans="1:5" x14ac:dyDescent="0.25">
      <c r="A62" t="s">
        <v>20</v>
      </c>
      <c r="B62" s="8">
        <v>27</v>
      </c>
      <c r="D62" t="s">
        <v>14</v>
      </c>
      <c r="E62" s="8">
        <v>86</v>
      </c>
    </row>
    <row r="63" spans="1:5" x14ac:dyDescent="0.25">
      <c r="A63" t="s">
        <v>20</v>
      </c>
      <c r="B63" s="8">
        <v>2331</v>
      </c>
      <c r="D63" t="s">
        <v>14</v>
      </c>
      <c r="E63" s="8">
        <v>19</v>
      </c>
    </row>
    <row r="64" spans="1:5" x14ac:dyDescent="0.25">
      <c r="A64" t="s">
        <v>20</v>
      </c>
      <c r="B64" s="8">
        <v>113</v>
      </c>
      <c r="D64" t="s">
        <v>14</v>
      </c>
      <c r="E64" s="8">
        <v>886</v>
      </c>
    </row>
    <row r="65" spans="1:5" x14ac:dyDescent="0.25">
      <c r="A65" t="s">
        <v>20</v>
      </c>
      <c r="B65" s="8">
        <v>164</v>
      </c>
      <c r="D65" t="s">
        <v>14</v>
      </c>
      <c r="E65" s="8">
        <v>35</v>
      </c>
    </row>
    <row r="66" spans="1:5" x14ac:dyDescent="0.25">
      <c r="A66" t="s">
        <v>20</v>
      </c>
      <c r="B66" s="8">
        <v>164</v>
      </c>
      <c r="D66" t="s">
        <v>14</v>
      </c>
      <c r="E66" s="8">
        <v>24</v>
      </c>
    </row>
    <row r="67" spans="1:5" x14ac:dyDescent="0.25">
      <c r="A67" t="s">
        <v>20</v>
      </c>
      <c r="B67" s="8">
        <v>336</v>
      </c>
      <c r="D67" t="s">
        <v>14</v>
      </c>
      <c r="E67" s="8">
        <v>86</v>
      </c>
    </row>
    <row r="68" spans="1:5" x14ac:dyDescent="0.25">
      <c r="A68" t="s">
        <v>20</v>
      </c>
      <c r="B68" s="8">
        <v>1917</v>
      </c>
      <c r="D68" t="s">
        <v>14</v>
      </c>
      <c r="E68" s="8">
        <v>243</v>
      </c>
    </row>
    <row r="69" spans="1:5" x14ac:dyDescent="0.25">
      <c r="A69" t="s">
        <v>20</v>
      </c>
      <c r="B69" s="8">
        <v>95</v>
      </c>
      <c r="D69" t="s">
        <v>14</v>
      </c>
      <c r="E69" s="8">
        <v>65</v>
      </c>
    </row>
    <row r="70" spans="1:5" x14ac:dyDescent="0.25">
      <c r="A70" t="s">
        <v>20</v>
      </c>
      <c r="B70" s="8">
        <v>147</v>
      </c>
      <c r="D70" t="s">
        <v>14</v>
      </c>
      <c r="E70" s="8">
        <v>100</v>
      </c>
    </row>
    <row r="71" spans="1:5" x14ac:dyDescent="0.25">
      <c r="A71" t="s">
        <v>20</v>
      </c>
      <c r="B71" s="8">
        <v>86</v>
      </c>
      <c r="D71" t="s">
        <v>14</v>
      </c>
      <c r="E71" s="8">
        <v>168</v>
      </c>
    </row>
    <row r="72" spans="1:5" x14ac:dyDescent="0.25">
      <c r="A72" t="s">
        <v>20</v>
      </c>
      <c r="B72" s="8">
        <v>83</v>
      </c>
      <c r="D72" t="s">
        <v>14</v>
      </c>
      <c r="E72" s="8">
        <v>13</v>
      </c>
    </row>
    <row r="73" spans="1:5" x14ac:dyDescent="0.25">
      <c r="A73" t="s">
        <v>20</v>
      </c>
      <c r="B73" s="8">
        <v>676</v>
      </c>
      <c r="D73" t="s">
        <v>14</v>
      </c>
      <c r="E73" s="8">
        <v>1</v>
      </c>
    </row>
    <row r="74" spans="1:5" x14ac:dyDescent="0.25">
      <c r="A74" t="s">
        <v>20</v>
      </c>
      <c r="B74" s="8">
        <v>361</v>
      </c>
      <c r="D74" t="s">
        <v>14</v>
      </c>
      <c r="E74" s="8">
        <v>40</v>
      </c>
    </row>
    <row r="75" spans="1:5" x14ac:dyDescent="0.25">
      <c r="A75" t="s">
        <v>20</v>
      </c>
      <c r="B75" s="8">
        <v>131</v>
      </c>
      <c r="D75" t="s">
        <v>14</v>
      </c>
      <c r="E75" s="8">
        <v>226</v>
      </c>
    </row>
    <row r="76" spans="1:5" x14ac:dyDescent="0.25">
      <c r="A76" t="s">
        <v>20</v>
      </c>
      <c r="B76" s="8">
        <v>126</v>
      </c>
      <c r="D76" t="s">
        <v>14</v>
      </c>
      <c r="E76" s="8">
        <v>1625</v>
      </c>
    </row>
    <row r="77" spans="1:5" x14ac:dyDescent="0.25">
      <c r="A77" t="s">
        <v>20</v>
      </c>
      <c r="B77" s="8">
        <v>275</v>
      </c>
      <c r="D77" t="s">
        <v>14</v>
      </c>
      <c r="E77" s="8">
        <v>143</v>
      </c>
    </row>
    <row r="78" spans="1:5" x14ac:dyDescent="0.25">
      <c r="A78" t="s">
        <v>20</v>
      </c>
      <c r="B78" s="8">
        <v>67</v>
      </c>
      <c r="D78" t="s">
        <v>14</v>
      </c>
      <c r="E78" s="8">
        <v>934</v>
      </c>
    </row>
    <row r="79" spans="1:5" x14ac:dyDescent="0.25">
      <c r="A79" t="s">
        <v>20</v>
      </c>
      <c r="B79" s="8">
        <v>154</v>
      </c>
      <c r="D79" t="s">
        <v>14</v>
      </c>
      <c r="E79" s="8">
        <v>17</v>
      </c>
    </row>
    <row r="80" spans="1:5" x14ac:dyDescent="0.25">
      <c r="A80" t="s">
        <v>20</v>
      </c>
      <c r="B80" s="8">
        <v>1782</v>
      </c>
      <c r="D80" t="s">
        <v>14</v>
      </c>
      <c r="E80" s="8">
        <v>2179</v>
      </c>
    </row>
    <row r="81" spans="1:5" x14ac:dyDescent="0.25">
      <c r="A81" t="s">
        <v>20</v>
      </c>
      <c r="B81" s="8">
        <v>903</v>
      </c>
      <c r="D81" t="s">
        <v>14</v>
      </c>
      <c r="E81" s="8">
        <v>931</v>
      </c>
    </row>
    <row r="82" spans="1:5" x14ac:dyDescent="0.25">
      <c r="A82" t="s">
        <v>20</v>
      </c>
      <c r="B82" s="8">
        <v>94</v>
      </c>
      <c r="D82" t="s">
        <v>14</v>
      </c>
      <c r="E82" s="8">
        <v>92</v>
      </c>
    </row>
    <row r="83" spans="1:5" x14ac:dyDescent="0.25">
      <c r="A83" t="s">
        <v>20</v>
      </c>
      <c r="B83" s="8">
        <v>180</v>
      </c>
      <c r="D83" t="s">
        <v>14</v>
      </c>
      <c r="E83" s="8">
        <v>57</v>
      </c>
    </row>
    <row r="84" spans="1:5" x14ac:dyDescent="0.25">
      <c r="A84" t="s">
        <v>20</v>
      </c>
      <c r="B84" s="8">
        <v>533</v>
      </c>
      <c r="D84" t="s">
        <v>14</v>
      </c>
      <c r="E84" s="8">
        <v>41</v>
      </c>
    </row>
    <row r="85" spans="1:5" x14ac:dyDescent="0.25">
      <c r="A85" t="s">
        <v>20</v>
      </c>
      <c r="B85" s="8">
        <v>2443</v>
      </c>
      <c r="D85" t="s">
        <v>14</v>
      </c>
      <c r="E85" s="8">
        <v>1</v>
      </c>
    </row>
    <row r="86" spans="1:5" x14ac:dyDescent="0.25">
      <c r="A86" t="s">
        <v>20</v>
      </c>
      <c r="B86" s="8">
        <v>89</v>
      </c>
      <c r="D86" t="s">
        <v>14</v>
      </c>
      <c r="E86" s="8">
        <v>101</v>
      </c>
    </row>
    <row r="87" spans="1:5" x14ac:dyDescent="0.25">
      <c r="A87" t="s">
        <v>20</v>
      </c>
      <c r="B87" s="8">
        <v>159</v>
      </c>
      <c r="D87" t="s">
        <v>14</v>
      </c>
      <c r="E87" s="8">
        <v>1335</v>
      </c>
    </row>
    <row r="88" spans="1:5" x14ac:dyDescent="0.25">
      <c r="A88" t="s">
        <v>20</v>
      </c>
      <c r="B88" s="8">
        <v>50</v>
      </c>
      <c r="D88" t="s">
        <v>14</v>
      </c>
      <c r="E88" s="8">
        <v>15</v>
      </c>
    </row>
    <row r="89" spans="1:5" x14ac:dyDescent="0.25">
      <c r="A89" t="s">
        <v>20</v>
      </c>
      <c r="B89" s="8">
        <v>186</v>
      </c>
      <c r="D89" t="s">
        <v>14</v>
      </c>
      <c r="E89" s="8">
        <v>454</v>
      </c>
    </row>
    <row r="90" spans="1:5" x14ac:dyDescent="0.25">
      <c r="A90" t="s">
        <v>20</v>
      </c>
      <c r="B90" s="8">
        <v>1071</v>
      </c>
      <c r="D90" t="s">
        <v>14</v>
      </c>
      <c r="E90" s="8">
        <v>3182</v>
      </c>
    </row>
    <row r="91" spans="1:5" x14ac:dyDescent="0.25">
      <c r="A91" t="s">
        <v>20</v>
      </c>
      <c r="B91" s="8">
        <v>117</v>
      </c>
      <c r="D91" t="s">
        <v>14</v>
      </c>
      <c r="E91" s="8">
        <v>15</v>
      </c>
    </row>
    <row r="92" spans="1:5" x14ac:dyDescent="0.25">
      <c r="A92" t="s">
        <v>20</v>
      </c>
      <c r="B92" s="8">
        <v>70</v>
      </c>
      <c r="D92" t="s">
        <v>14</v>
      </c>
      <c r="E92" s="8">
        <v>133</v>
      </c>
    </row>
    <row r="93" spans="1:5" x14ac:dyDescent="0.25">
      <c r="A93" t="s">
        <v>20</v>
      </c>
      <c r="B93" s="8">
        <v>135</v>
      </c>
      <c r="D93" t="s">
        <v>14</v>
      </c>
      <c r="E93" s="8">
        <v>2062</v>
      </c>
    </row>
    <row r="94" spans="1:5" x14ac:dyDescent="0.25">
      <c r="A94" t="s">
        <v>20</v>
      </c>
      <c r="B94" s="8">
        <v>768</v>
      </c>
      <c r="D94" t="s">
        <v>14</v>
      </c>
      <c r="E94" s="8">
        <v>29</v>
      </c>
    </row>
    <row r="95" spans="1:5" x14ac:dyDescent="0.25">
      <c r="A95" t="s">
        <v>20</v>
      </c>
      <c r="B95" s="8">
        <v>199</v>
      </c>
      <c r="D95" t="s">
        <v>14</v>
      </c>
      <c r="E95" s="8">
        <v>132</v>
      </c>
    </row>
    <row r="96" spans="1:5" x14ac:dyDescent="0.25">
      <c r="A96" t="s">
        <v>20</v>
      </c>
      <c r="B96" s="8">
        <v>107</v>
      </c>
      <c r="D96" t="s">
        <v>14</v>
      </c>
      <c r="E96" s="8">
        <v>137</v>
      </c>
    </row>
    <row r="97" spans="1:5" x14ac:dyDescent="0.25">
      <c r="A97" t="s">
        <v>20</v>
      </c>
      <c r="B97" s="8">
        <v>195</v>
      </c>
      <c r="D97" t="s">
        <v>14</v>
      </c>
      <c r="E97" s="8">
        <v>908</v>
      </c>
    </row>
    <row r="98" spans="1:5" x14ac:dyDescent="0.25">
      <c r="A98" t="s">
        <v>20</v>
      </c>
      <c r="B98" s="8">
        <v>3376</v>
      </c>
      <c r="D98" t="s">
        <v>14</v>
      </c>
      <c r="E98" s="8">
        <v>10</v>
      </c>
    </row>
    <row r="99" spans="1:5" x14ac:dyDescent="0.25">
      <c r="A99" t="s">
        <v>20</v>
      </c>
      <c r="B99" s="8">
        <v>41</v>
      </c>
      <c r="D99" t="s">
        <v>14</v>
      </c>
      <c r="E99" s="8">
        <v>1910</v>
      </c>
    </row>
    <row r="100" spans="1:5" x14ac:dyDescent="0.25">
      <c r="A100" t="s">
        <v>20</v>
      </c>
      <c r="B100" s="8">
        <v>1821</v>
      </c>
      <c r="D100" t="s">
        <v>14</v>
      </c>
      <c r="E100" s="8">
        <v>38</v>
      </c>
    </row>
    <row r="101" spans="1:5" x14ac:dyDescent="0.25">
      <c r="A101" t="s">
        <v>20</v>
      </c>
      <c r="B101" s="8">
        <v>164</v>
      </c>
      <c r="D101" t="s">
        <v>14</v>
      </c>
      <c r="E101" s="8">
        <v>104</v>
      </c>
    </row>
    <row r="102" spans="1:5" x14ac:dyDescent="0.25">
      <c r="A102" t="s">
        <v>20</v>
      </c>
      <c r="B102" s="8">
        <v>157</v>
      </c>
      <c r="D102" t="s">
        <v>14</v>
      </c>
      <c r="E102" s="8">
        <v>49</v>
      </c>
    </row>
    <row r="103" spans="1:5" x14ac:dyDescent="0.25">
      <c r="A103" t="s">
        <v>20</v>
      </c>
      <c r="B103" s="8">
        <v>246</v>
      </c>
      <c r="D103" t="s">
        <v>14</v>
      </c>
      <c r="E103" s="8">
        <v>1</v>
      </c>
    </row>
    <row r="104" spans="1:5" x14ac:dyDescent="0.25">
      <c r="A104" t="s">
        <v>20</v>
      </c>
      <c r="B104" s="8">
        <v>1396</v>
      </c>
      <c r="D104" t="s">
        <v>14</v>
      </c>
      <c r="E104" s="8">
        <v>245</v>
      </c>
    </row>
    <row r="105" spans="1:5" x14ac:dyDescent="0.25">
      <c r="A105" t="s">
        <v>20</v>
      </c>
      <c r="B105" s="8">
        <v>2506</v>
      </c>
      <c r="D105" t="s">
        <v>14</v>
      </c>
      <c r="E105" s="8">
        <v>32</v>
      </c>
    </row>
    <row r="106" spans="1:5" x14ac:dyDescent="0.25">
      <c r="A106" t="s">
        <v>20</v>
      </c>
      <c r="B106" s="8">
        <v>244</v>
      </c>
      <c r="D106" t="s">
        <v>14</v>
      </c>
      <c r="E106" s="8">
        <v>7</v>
      </c>
    </row>
    <row r="107" spans="1:5" x14ac:dyDescent="0.25">
      <c r="A107" t="s">
        <v>20</v>
      </c>
      <c r="B107" s="8">
        <v>146</v>
      </c>
      <c r="D107" t="s">
        <v>14</v>
      </c>
      <c r="E107" s="8">
        <v>803</v>
      </c>
    </row>
    <row r="108" spans="1:5" x14ac:dyDescent="0.25">
      <c r="A108" t="s">
        <v>20</v>
      </c>
      <c r="B108" s="8">
        <v>1267</v>
      </c>
      <c r="D108" t="s">
        <v>14</v>
      </c>
      <c r="E108" s="8">
        <v>16</v>
      </c>
    </row>
    <row r="109" spans="1:5" x14ac:dyDescent="0.25">
      <c r="A109" t="s">
        <v>20</v>
      </c>
      <c r="B109" s="8">
        <v>1561</v>
      </c>
      <c r="D109" t="s">
        <v>14</v>
      </c>
      <c r="E109" s="8">
        <v>31</v>
      </c>
    </row>
    <row r="110" spans="1:5" x14ac:dyDescent="0.25">
      <c r="A110" t="s">
        <v>20</v>
      </c>
      <c r="B110" s="8">
        <v>48</v>
      </c>
      <c r="D110" t="s">
        <v>14</v>
      </c>
      <c r="E110" s="8">
        <v>108</v>
      </c>
    </row>
    <row r="111" spans="1:5" x14ac:dyDescent="0.25">
      <c r="A111" t="s">
        <v>20</v>
      </c>
      <c r="B111" s="8">
        <v>2739</v>
      </c>
      <c r="D111" t="s">
        <v>14</v>
      </c>
      <c r="E111" s="8">
        <v>30</v>
      </c>
    </row>
    <row r="112" spans="1:5" x14ac:dyDescent="0.25">
      <c r="A112" t="s">
        <v>20</v>
      </c>
      <c r="B112" s="8">
        <v>3537</v>
      </c>
      <c r="D112" t="s">
        <v>14</v>
      </c>
      <c r="E112" s="8">
        <v>17</v>
      </c>
    </row>
    <row r="113" spans="1:5" x14ac:dyDescent="0.25">
      <c r="A113" t="s">
        <v>20</v>
      </c>
      <c r="B113" s="8">
        <v>2107</v>
      </c>
      <c r="D113" t="s">
        <v>14</v>
      </c>
      <c r="E113" s="8">
        <v>80</v>
      </c>
    </row>
    <row r="114" spans="1:5" x14ac:dyDescent="0.25">
      <c r="A114" t="s">
        <v>20</v>
      </c>
      <c r="B114" s="8">
        <v>3318</v>
      </c>
      <c r="D114" t="s">
        <v>14</v>
      </c>
      <c r="E114" s="8">
        <v>2468</v>
      </c>
    </row>
    <row r="115" spans="1:5" x14ac:dyDescent="0.25">
      <c r="A115" t="s">
        <v>20</v>
      </c>
      <c r="B115" s="8">
        <v>340</v>
      </c>
      <c r="D115" t="s">
        <v>14</v>
      </c>
      <c r="E115" s="8">
        <v>26</v>
      </c>
    </row>
    <row r="116" spans="1:5" x14ac:dyDescent="0.25">
      <c r="A116" t="s">
        <v>20</v>
      </c>
      <c r="B116" s="8">
        <v>1442</v>
      </c>
      <c r="D116" t="s">
        <v>14</v>
      </c>
      <c r="E116" s="8">
        <v>73</v>
      </c>
    </row>
    <row r="117" spans="1:5" x14ac:dyDescent="0.25">
      <c r="A117" t="s">
        <v>20</v>
      </c>
      <c r="B117" s="8">
        <v>126</v>
      </c>
      <c r="D117" t="s">
        <v>14</v>
      </c>
      <c r="E117" s="8">
        <v>128</v>
      </c>
    </row>
    <row r="118" spans="1:5" x14ac:dyDescent="0.25">
      <c r="A118" t="s">
        <v>20</v>
      </c>
      <c r="B118" s="8">
        <v>524</v>
      </c>
      <c r="D118" t="s">
        <v>14</v>
      </c>
      <c r="E118" s="8">
        <v>33</v>
      </c>
    </row>
    <row r="119" spans="1:5" x14ac:dyDescent="0.25">
      <c r="A119" t="s">
        <v>20</v>
      </c>
      <c r="B119" s="8">
        <v>1989</v>
      </c>
      <c r="D119" t="s">
        <v>14</v>
      </c>
      <c r="E119" s="8">
        <v>1072</v>
      </c>
    </row>
    <row r="120" spans="1:5" x14ac:dyDescent="0.25">
      <c r="A120" t="s">
        <v>20</v>
      </c>
      <c r="B120" s="8">
        <v>157</v>
      </c>
      <c r="D120" t="s">
        <v>14</v>
      </c>
      <c r="E120" s="8">
        <v>393</v>
      </c>
    </row>
    <row r="121" spans="1:5" x14ac:dyDescent="0.25">
      <c r="A121" t="s">
        <v>20</v>
      </c>
      <c r="B121" s="8">
        <v>4498</v>
      </c>
      <c r="D121" t="s">
        <v>14</v>
      </c>
      <c r="E121" s="8">
        <v>1257</v>
      </c>
    </row>
    <row r="122" spans="1:5" x14ac:dyDescent="0.25">
      <c r="A122" t="s">
        <v>20</v>
      </c>
      <c r="B122" s="8">
        <v>80</v>
      </c>
      <c r="D122" t="s">
        <v>14</v>
      </c>
      <c r="E122" s="8">
        <v>328</v>
      </c>
    </row>
    <row r="123" spans="1:5" x14ac:dyDescent="0.25">
      <c r="A123" t="s">
        <v>20</v>
      </c>
      <c r="B123" s="8">
        <v>43</v>
      </c>
      <c r="D123" t="s">
        <v>14</v>
      </c>
      <c r="E123" s="8">
        <v>147</v>
      </c>
    </row>
    <row r="124" spans="1:5" x14ac:dyDescent="0.25">
      <c r="A124" t="s">
        <v>20</v>
      </c>
      <c r="B124" s="8">
        <v>2053</v>
      </c>
      <c r="D124" t="s">
        <v>14</v>
      </c>
      <c r="E124" s="8">
        <v>830</v>
      </c>
    </row>
    <row r="125" spans="1:5" x14ac:dyDescent="0.25">
      <c r="A125" t="s">
        <v>20</v>
      </c>
      <c r="B125" s="8">
        <v>168</v>
      </c>
      <c r="D125" t="s">
        <v>14</v>
      </c>
      <c r="E125" s="8">
        <v>331</v>
      </c>
    </row>
    <row r="126" spans="1:5" x14ac:dyDescent="0.25">
      <c r="A126" t="s">
        <v>20</v>
      </c>
      <c r="B126" s="8">
        <v>4289</v>
      </c>
      <c r="D126" t="s">
        <v>14</v>
      </c>
      <c r="E126" s="8">
        <v>25</v>
      </c>
    </row>
    <row r="127" spans="1:5" x14ac:dyDescent="0.25">
      <c r="A127" t="s">
        <v>20</v>
      </c>
      <c r="B127" s="8">
        <v>165</v>
      </c>
      <c r="D127" t="s">
        <v>14</v>
      </c>
      <c r="E127" s="8">
        <v>3483</v>
      </c>
    </row>
    <row r="128" spans="1:5" x14ac:dyDescent="0.25">
      <c r="A128" t="s">
        <v>20</v>
      </c>
      <c r="B128" s="8">
        <v>1815</v>
      </c>
      <c r="D128" t="s">
        <v>14</v>
      </c>
      <c r="E128" s="8">
        <v>923</v>
      </c>
    </row>
    <row r="129" spans="1:5" x14ac:dyDescent="0.25">
      <c r="A129" t="s">
        <v>20</v>
      </c>
      <c r="B129" s="8">
        <v>397</v>
      </c>
      <c r="D129" t="s">
        <v>14</v>
      </c>
      <c r="E129" s="8">
        <v>1</v>
      </c>
    </row>
    <row r="130" spans="1:5" x14ac:dyDescent="0.25">
      <c r="A130" t="s">
        <v>20</v>
      </c>
      <c r="B130" s="8">
        <v>1539</v>
      </c>
      <c r="D130" t="s">
        <v>14</v>
      </c>
      <c r="E130" s="8">
        <v>33</v>
      </c>
    </row>
    <row r="131" spans="1:5" x14ac:dyDescent="0.25">
      <c r="A131" t="s">
        <v>20</v>
      </c>
      <c r="B131" s="8">
        <v>138</v>
      </c>
      <c r="D131" t="s">
        <v>14</v>
      </c>
      <c r="E131" s="8">
        <v>40</v>
      </c>
    </row>
    <row r="132" spans="1:5" x14ac:dyDescent="0.25">
      <c r="A132" t="s">
        <v>20</v>
      </c>
      <c r="B132" s="8">
        <v>3594</v>
      </c>
      <c r="D132" t="s">
        <v>14</v>
      </c>
      <c r="E132" s="8">
        <v>23</v>
      </c>
    </row>
    <row r="133" spans="1:5" x14ac:dyDescent="0.25">
      <c r="A133" t="s">
        <v>20</v>
      </c>
      <c r="B133" s="8">
        <v>5880</v>
      </c>
      <c r="D133" t="s">
        <v>14</v>
      </c>
      <c r="E133" s="8">
        <v>75</v>
      </c>
    </row>
    <row r="134" spans="1:5" x14ac:dyDescent="0.25">
      <c r="A134" t="s">
        <v>20</v>
      </c>
      <c r="B134" s="8">
        <v>112</v>
      </c>
      <c r="D134" t="s">
        <v>14</v>
      </c>
      <c r="E134" s="8">
        <v>2176</v>
      </c>
    </row>
    <row r="135" spans="1:5" x14ac:dyDescent="0.25">
      <c r="A135" t="s">
        <v>20</v>
      </c>
      <c r="B135" s="8">
        <v>943</v>
      </c>
      <c r="D135" t="s">
        <v>14</v>
      </c>
      <c r="E135" s="8">
        <v>441</v>
      </c>
    </row>
    <row r="136" spans="1:5" x14ac:dyDescent="0.25">
      <c r="A136" t="s">
        <v>20</v>
      </c>
      <c r="B136" s="8">
        <v>2468</v>
      </c>
      <c r="D136" t="s">
        <v>14</v>
      </c>
      <c r="E136" s="8">
        <v>25</v>
      </c>
    </row>
    <row r="137" spans="1:5" x14ac:dyDescent="0.25">
      <c r="A137" t="s">
        <v>20</v>
      </c>
      <c r="B137" s="8">
        <v>2551</v>
      </c>
      <c r="D137" t="s">
        <v>14</v>
      </c>
      <c r="E137" s="8">
        <v>127</v>
      </c>
    </row>
    <row r="138" spans="1:5" x14ac:dyDescent="0.25">
      <c r="A138" t="s">
        <v>20</v>
      </c>
      <c r="B138" s="8">
        <v>101</v>
      </c>
      <c r="D138" t="s">
        <v>14</v>
      </c>
      <c r="E138" s="8">
        <v>355</v>
      </c>
    </row>
    <row r="139" spans="1:5" x14ac:dyDescent="0.25">
      <c r="A139" t="s">
        <v>20</v>
      </c>
      <c r="B139" s="8">
        <v>92</v>
      </c>
      <c r="D139" t="s">
        <v>14</v>
      </c>
      <c r="E139" s="8">
        <v>44</v>
      </c>
    </row>
    <row r="140" spans="1:5" x14ac:dyDescent="0.25">
      <c r="A140" t="s">
        <v>20</v>
      </c>
      <c r="B140" s="8">
        <v>62</v>
      </c>
      <c r="D140" t="s">
        <v>14</v>
      </c>
      <c r="E140" s="8">
        <v>67</v>
      </c>
    </row>
    <row r="141" spans="1:5" x14ac:dyDescent="0.25">
      <c r="A141" t="s">
        <v>20</v>
      </c>
      <c r="B141" s="8">
        <v>149</v>
      </c>
      <c r="D141" t="s">
        <v>14</v>
      </c>
      <c r="E141" s="8">
        <v>1068</v>
      </c>
    </row>
    <row r="142" spans="1:5" x14ac:dyDescent="0.25">
      <c r="A142" t="s">
        <v>20</v>
      </c>
      <c r="B142" s="8">
        <v>329</v>
      </c>
      <c r="D142" t="s">
        <v>14</v>
      </c>
      <c r="E142" s="8">
        <v>424</v>
      </c>
    </row>
    <row r="143" spans="1:5" x14ac:dyDescent="0.25">
      <c r="A143" t="s">
        <v>20</v>
      </c>
      <c r="B143" s="8">
        <v>97</v>
      </c>
      <c r="D143" t="s">
        <v>14</v>
      </c>
      <c r="E143" s="8">
        <v>151</v>
      </c>
    </row>
    <row r="144" spans="1:5" x14ac:dyDescent="0.25">
      <c r="A144" t="s">
        <v>20</v>
      </c>
      <c r="B144" s="8">
        <v>1784</v>
      </c>
      <c r="D144" t="s">
        <v>14</v>
      </c>
      <c r="E144" s="8">
        <v>1608</v>
      </c>
    </row>
    <row r="145" spans="1:5" x14ac:dyDescent="0.25">
      <c r="A145" t="s">
        <v>20</v>
      </c>
      <c r="B145" s="8">
        <v>1684</v>
      </c>
      <c r="D145" t="s">
        <v>14</v>
      </c>
      <c r="E145" s="8">
        <v>941</v>
      </c>
    </row>
    <row r="146" spans="1:5" x14ac:dyDescent="0.25">
      <c r="A146" t="s">
        <v>20</v>
      </c>
      <c r="B146" s="8">
        <v>250</v>
      </c>
      <c r="D146" t="s">
        <v>14</v>
      </c>
      <c r="E146" s="8">
        <v>1</v>
      </c>
    </row>
    <row r="147" spans="1:5" x14ac:dyDescent="0.25">
      <c r="A147" t="s">
        <v>20</v>
      </c>
      <c r="B147" s="8">
        <v>238</v>
      </c>
      <c r="D147" t="s">
        <v>14</v>
      </c>
      <c r="E147" s="8">
        <v>40</v>
      </c>
    </row>
    <row r="148" spans="1:5" x14ac:dyDescent="0.25">
      <c r="A148" t="s">
        <v>20</v>
      </c>
      <c r="B148" s="8">
        <v>53</v>
      </c>
      <c r="D148" t="s">
        <v>14</v>
      </c>
      <c r="E148" s="8">
        <v>3015</v>
      </c>
    </row>
    <row r="149" spans="1:5" x14ac:dyDescent="0.25">
      <c r="A149" t="s">
        <v>20</v>
      </c>
      <c r="B149" s="8">
        <v>214</v>
      </c>
      <c r="D149" t="s">
        <v>14</v>
      </c>
      <c r="E149" s="8">
        <v>435</v>
      </c>
    </row>
    <row r="150" spans="1:5" x14ac:dyDescent="0.25">
      <c r="A150" t="s">
        <v>20</v>
      </c>
      <c r="B150" s="8">
        <v>222</v>
      </c>
      <c r="D150" t="s">
        <v>14</v>
      </c>
      <c r="E150" s="8">
        <v>714</v>
      </c>
    </row>
    <row r="151" spans="1:5" x14ac:dyDescent="0.25">
      <c r="A151" t="s">
        <v>20</v>
      </c>
      <c r="B151" s="8">
        <v>1884</v>
      </c>
      <c r="D151" t="s">
        <v>14</v>
      </c>
      <c r="E151" s="8">
        <v>5497</v>
      </c>
    </row>
    <row r="152" spans="1:5" x14ac:dyDescent="0.25">
      <c r="A152" t="s">
        <v>20</v>
      </c>
      <c r="B152" s="8">
        <v>218</v>
      </c>
      <c r="D152" t="s">
        <v>14</v>
      </c>
      <c r="E152" s="8">
        <v>418</v>
      </c>
    </row>
    <row r="153" spans="1:5" x14ac:dyDescent="0.25">
      <c r="A153" t="s">
        <v>20</v>
      </c>
      <c r="B153" s="8">
        <v>6465</v>
      </c>
      <c r="D153" t="s">
        <v>14</v>
      </c>
      <c r="E153" s="8">
        <v>1439</v>
      </c>
    </row>
    <row r="154" spans="1:5" x14ac:dyDescent="0.25">
      <c r="A154" t="s">
        <v>20</v>
      </c>
      <c r="B154" s="8">
        <v>59</v>
      </c>
      <c r="D154" t="s">
        <v>14</v>
      </c>
      <c r="E154" s="8">
        <v>15</v>
      </c>
    </row>
    <row r="155" spans="1:5" x14ac:dyDescent="0.25">
      <c r="A155" t="s">
        <v>20</v>
      </c>
      <c r="B155" s="8">
        <v>88</v>
      </c>
      <c r="D155" t="s">
        <v>14</v>
      </c>
      <c r="E155" s="8">
        <v>1999</v>
      </c>
    </row>
    <row r="156" spans="1:5" x14ac:dyDescent="0.25">
      <c r="A156" t="s">
        <v>20</v>
      </c>
      <c r="B156" s="8">
        <v>1697</v>
      </c>
      <c r="D156" t="s">
        <v>14</v>
      </c>
      <c r="E156" s="8">
        <v>118</v>
      </c>
    </row>
    <row r="157" spans="1:5" x14ac:dyDescent="0.25">
      <c r="A157" t="s">
        <v>20</v>
      </c>
      <c r="B157" s="8">
        <v>92</v>
      </c>
      <c r="D157" t="s">
        <v>14</v>
      </c>
      <c r="E157" s="8">
        <v>162</v>
      </c>
    </row>
    <row r="158" spans="1:5" x14ac:dyDescent="0.25">
      <c r="A158" t="s">
        <v>20</v>
      </c>
      <c r="B158" s="8">
        <v>186</v>
      </c>
      <c r="D158" t="s">
        <v>14</v>
      </c>
      <c r="E158" s="8">
        <v>83</v>
      </c>
    </row>
    <row r="159" spans="1:5" x14ac:dyDescent="0.25">
      <c r="A159" t="s">
        <v>20</v>
      </c>
      <c r="B159" s="8">
        <v>138</v>
      </c>
      <c r="D159" t="s">
        <v>14</v>
      </c>
      <c r="E159" s="8">
        <v>747</v>
      </c>
    </row>
    <row r="160" spans="1:5" x14ac:dyDescent="0.25">
      <c r="A160" t="s">
        <v>20</v>
      </c>
      <c r="B160" s="8">
        <v>261</v>
      </c>
      <c r="D160" t="s">
        <v>14</v>
      </c>
      <c r="E160" s="8">
        <v>84</v>
      </c>
    </row>
    <row r="161" spans="1:5" x14ac:dyDescent="0.25">
      <c r="A161" t="s">
        <v>20</v>
      </c>
      <c r="B161" s="8">
        <v>107</v>
      </c>
      <c r="D161" t="s">
        <v>14</v>
      </c>
      <c r="E161" s="8">
        <v>91</v>
      </c>
    </row>
    <row r="162" spans="1:5" x14ac:dyDescent="0.25">
      <c r="A162" t="s">
        <v>20</v>
      </c>
      <c r="B162" s="8">
        <v>199</v>
      </c>
      <c r="D162" t="s">
        <v>14</v>
      </c>
      <c r="E162" s="8">
        <v>792</v>
      </c>
    </row>
    <row r="163" spans="1:5" x14ac:dyDescent="0.25">
      <c r="A163" t="s">
        <v>20</v>
      </c>
      <c r="B163" s="8">
        <v>5512</v>
      </c>
      <c r="D163" t="s">
        <v>14</v>
      </c>
      <c r="E163" s="8">
        <v>32</v>
      </c>
    </row>
    <row r="164" spans="1:5" x14ac:dyDescent="0.25">
      <c r="A164" t="s">
        <v>20</v>
      </c>
      <c r="B164" s="8">
        <v>86</v>
      </c>
      <c r="D164" t="s">
        <v>14</v>
      </c>
      <c r="E164" s="8">
        <v>186</v>
      </c>
    </row>
    <row r="165" spans="1:5" x14ac:dyDescent="0.25">
      <c r="A165" t="s">
        <v>20</v>
      </c>
      <c r="B165" s="8">
        <v>2768</v>
      </c>
      <c r="D165" t="s">
        <v>14</v>
      </c>
      <c r="E165" s="8">
        <v>605</v>
      </c>
    </row>
    <row r="166" spans="1:5" x14ac:dyDescent="0.25">
      <c r="A166" t="s">
        <v>20</v>
      </c>
      <c r="B166" s="8">
        <v>48</v>
      </c>
      <c r="D166" t="s">
        <v>14</v>
      </c>
      <c r="E166" s="8">
        <v>1</v>
      </c>
    </row>
    <row r="167" spans="1:5" x14ac:dyDescent="0.25">
      <c r="A167" t="s">
        <v>20</v>
      </c>
      <c r="B167" s="8">
        <v>87</v>
      </c>
      <c r="D167" t="s">
        <v>14</v>
      </c>
      <c r="E167" s="8">
        <v>31</v>
      </c>
    </row>
    <row r="168" spans="1:5" x14ac:dyDescent="0.25">
      <c r="A168" t="s">
        <v>20</v>
      </c>
      <c r="B168" s="8">
        <v>1894</v>
      </c>
      <c r="D168" t="s">
        <v>14</v>
      </c>
      <c r="E168" s="8">
        <v>1181</v>
      </c>
    </row>
    <row r="169" spans="1:5" x14ac:dyDescent="0.25">
      <c r="A169" t="s">
        <v>20</v>
      </c>
      <c r="B169" s="8">
        <v>282</v>
      </c>
      <c r="D169" t="s">
        <v>14</v>
      </c>
      <c r="E169" s="8">
        <v>39</v>
      </c>
    </row>
    <row r="170" spans="1:5" x14ac:dyDescent="0.25">
      <c r="A170" t="s">
        <v>20</v>
      </c>
      <c r="B170" s="8">
        <v>116</v>
      </c>
      <c r="D170" t="s">
        <v>14</v>
      </c>
      <c r="E170" s="8">
        <v>46</v>
      </c>
    </row>
    <row r="171" spans="1:5" x14ac:dyDescent="0.25">
      <c r="A171" t="s">
        <v>20</v>
      </c>
      <c r="B171" s="8">
        <v>83</v>
      </c>
      <c r="D171" t="s">
        <v>14</v>
      </c>
      <c r="E171" s="8">
        <v>105</v>
      </c>
    </row>
    <row r="172" spans="1:5" x14ac:dyDescent="0.25">
      <c r="A172" t="s">
        <v>20</v>
      </c>
      <c r="B172" s="8">
        <v>91</v>
      </c>
      <c r="D172" t="s">
        <v>14</v>
      </c>
      <c r="E172" s="8">
        <v>535</v>
      </c>
    </row>
    <row r="173" spans="1:5" x14ac:dyDescent="0.25">
      <c r="A173" t="s">
        <v>20</v>
      </c>
      <c r="B173" s="8">
        <v>546</v>
      </c>
      <c r="D173" t="s">
        <v>14</v>
      </c>
      <c r="E173" s="8">
        <v>16</v>
      </c>
    </row>
    <row r="174" spans="1:5" x14ac:dyDescent="0.25">
      <c r="A174" t="s">
        <v>20</v>
      </c>
      <c r="B174" s="8">
        <v>393</v>
      </c>
      <c r="D174" t="s">
        <v>14</v>
      </c>
      <c r="E174" s="8">
        <v>575</v>
      </c>
    </row>
    <row r="175" spans="1:5" x14ac:dyDescent="0.25">
      <c r="A175" t="s">
        <v>20</v>
      </c>
      <c r="B175" s="8">
        <v>133</v>
      </c>
      <c r="D175" t="s">
        <v>14</v>
      </c>
      <c r="E175" s="8">
        <v>1120</v>
      </c>
    </row>
    <row r="176" spans="1:5" x14ac:dyDescent="0.25">
      <c r="A176" t="s">
        <v>20</v>
      </c>
      <c r="B176" s="8">
        <v>254</v>
      </c>
      <c r="D176" t="s">
        <v>14</v>
      </c>
      <c r="E176" s="8">
        <v>113</v>
      </c>
    </row>
    <row r="177" spans="1:5" x14ac:dyDescent="0.25">
      <c r="A177" t="s">
        <v>20</v>
      </c>
      <c r="B177" s="8">
        <v>176</v>
      </c>
      <c r="D177" t="s">
        <v>14</v>
      </c>
      <c r="E177" s="8">
        <v>1538</v>
      </c>
    </row>
    <row r="178" spans="1:5" x14ac:dyDescent="0.25">
      <c r="A178" t="s">
        <v>20</v>
      </c>
      <c r="B178" s="8">
        <v>337</v>
      </c>
      <c r="D178" t="s">
        <v>14</v>
      </c>
      <c r="E178" s="8">
        <v>9</v>
      </c>
    </row>
    <row r="179" spans="1:5" x14ac:dyDescent="0.25">
      <c r="A179" t="s">
        <v>20</v>
      </c>
      <c r="B179" s="8">
        <v>107</v>
      </c>
      <c r="D179" t="s">
        <v>14</v>
      </c>
      <c r="E179" s="8">
        <v>554</v>
      </c>
    </row>
    <row r="180" spans="1:5" x14ac:dyDescent="0.25">
      <c r="A180" t="s">
        <v>20</v>
      </c>
      <c r="B180" s="8">
        <v>183</v>
      </c>
      <c r="D180" t="s">
        <v>14</v>
      </c>
      <c r="E180" s="8">
        <v>648</v>
      </c>
    </row>
    <row r="181" spans="1:5" x14ac:dyDescent="0.25">
      <c r="A181" t="s">
        <v>20</v>
      </c>
      <c r="B181" s="8">
        <v>72</v>
      </c>
      <c r="D181" t="s">
        <v>14</v>
      </c>
      <c r="E181" s="8">
        <v>21</v>
      </c>
    </row>
    <row r="182" spans="1:5" x14ac:dyDescent="0.25">
      <c r="A182" t="s">
        <v>20</v>
      </c>
      <c r="B182" s="8">
        <v>295</v>
      </c>
      <c r="D182" t="s">
        <v>14</v>
      </c>
      <c r="E182" s="8">
        <v>54</v>
      </c>
    </row>
    <row r="183" spans="1:5" x14ac:dyDescent="0.25">
      <c r="A183" t="s">
        <v>20</v>
      </c>
      <c r="B183" s="8">
        <v>142</v>
      </c>
      <c r="D183" t="s">
        <v>14</v>
      </c>
      <c r="E183" s="8">
        <v>120</v>
      </c>
    </row>
    <row r="184" spans="1:5" x14ac:dyDescent="0.25">
      <c r="A184" t="s">
        <v>20</v>
      </c>
      <c r="B184" s="8">
        <v>85</v>
      </c>
      <c r="D184" t="s">
        <v>14</v>
      </c>
      <c r="E184" s="8">
        <v>579</v>
      </c>
    </row>
    <row r="185" spans="1:5" x14ac:dyDescent="0.25">
      <c r="A185" t="s">
        <v>20</v>
      </c>
      <c r="B185" s="8">
        <v>659</v>
      </c>
      <c r="D185" t="s">
        <v>14</v>
      </c>
      <c r="E185" s="8">
        <v>2072</v>
      </c>
    </row>
    <row r="186" spans="1:5" x14ac:dyDescent="0.25">
      <c r="A186" t="s">
        <v>20</v>
      </c>
      <c r="B186" s="8">
        <v>121</v>
      </c>
      <c r="D186" t="s">
        <v>14</v>
      </c>
      <c r="E186" s="8">
        <v>0</v>
      </c>
    </row>
    <row r="187" spans="1:5" x14ac:dyDescent="0.25">
      <c r="A187" t="s">
        <v>20</v>
      </c>
      <c r="B187" s="8">
        <v>3742</v>
      </c>
      <c r="D187" t="s">
        <v>14</v>
      </c>
      <c r="E187" s="8">
        <v>1796</v>
      </c>
    </row>
    <row r="188" spans="1:5" x14ac:dyDescent="0.25">
      <c r="A188" t="s">
        <v>20</v>
      </c>
      <c r="B188" s="8">
        <v>223</v>
      </c>
      <c r="D188" t="s">
        <v>14</v>
      </c>
      <c r="E188" s="8">
        <v>62</v>
      </c>
    </row>
    <row r="189" spans="1:5" x14ac:dyDescent="0.25">
      <c r="A189" t="s">
        <v>20</v>
      </c>
      <c r="B189" s="8">
        <v>133</v>
      </c>
      <c r="D189" t="s">
        <v>14</v>
      </c>
      <c r="E189" s="8">
        <v>347</v>
      </c>
    </row>
    <row r="190" spans="1:5" x14ac:dyDescent="0.25">
      <c r="A190" t="s">
        <v>20</v>
      </c>
      <c r="B190" s="8">
        <v>5168</v>
      </c>
      <c r="D190" t="s">
        <v>14</v>
      </c>
      <c r="E190" s="8">
        <v>19</v>
      </c>
    </row>
    <row r="191" spans="1:5" x14ac:dyDescent="0.25">
      <c r="A191" t="s">
        <v>20</v>
      </c>
      <c r="B191" s="8">
        <v>307</v>
      </c>
      <c r="D191" t="s">
        <v>14</v>
      </c>
      <c r="E191" s="8">
        <v>1258</v>
      </c>
    </row>
    <row r="192" spans="1:5" x14ac:dyDescent="0.25">
      <c r="A192" t="s">
        <v>20</v>
      </c>
      <c r="B192" s="8">
        <v>2441</v>
      </c>
      <c r="D192" t="s">
        <v>14</v>
      </c>
      <c r="E192" s="8">
        <v>362</v>
      </c>
    </row>
    <row r="193" spans="1:5" x14ac:dyDescent="0.25">
      <c r="A193" t="s">
        <v>20</v>
      </c>
      <c r="B193" s="8">
        <v>1385</v>
      </c>
      <c r="D193" t="s">
        <v>14</v>
      </c>
      <c r="E193" s="8">
        <v>133</v>
      </c>
    </row>
    <row r="194" spans="1:5" x14ac:dyDescent="0.25">
      <c r="A194" t="s">
        <v>20</v>
      </c>
      <c r="B194" s="8">
        <v>190</v>
      </c>
      <c r="D194" t="s">
        <v>14</v>
      </c>
      <c r="E194" s="8">
        <v>846</v>
      </c>
    </row>
    <row r="195" spans="1:5" x14ac:dyDescent="0.25">
      <c r="A195" t="s">
        <v>20</v>
      </c>
      <c r="B195" s="8">
        <v>470</v>
      </c>
      <c r="D195" t="s">
        <v>14</v>
      </c>
      <c r="E195" s="8">
        <v>10</v>
      </c>
    </row>
    <row r="196" spans="1:5" x14ac:dyDescent="0.25">
      <c r="A196" t="s">
        <v>20</v>
      </c>
      <c r="B196" s="8">
        <v>253</v>
      </c>
      <c r="D196" t="s">
        <v>14</v>
      </c>
      <c r="E196" s="8">
        <v>191</v>
      </c>
    </row>
    <row r="197" spans="1:5" x14ac:dyDescent="0.25">
      <c r="A197" t="s">
        <v>20</v>
      </c>
      <c r="B197" s="8">
        <v>1113</v>
      </c>
      <c r="D197" t="s">
        <v>14</v>
      </c>
      <c r="E197" s="8">
        <v>1979</v>
      </c>
    </row>
    <row r="198" spans="1:5" x14ac:dyDescent="0.25">
      <c r="A198" t="s">
        <v>20</v>
      </c>
      <c r="B198" s="8">
        <v>2283</v>
      </c>
      <c r="D198" t="s">
        <v>14</v>
      </c>
      <c r="E198" s="8">
        <v>63</v>
      </c>
    </row>
    <row r="199" spans="1:5" x14ac:dyDescent="0.25">
      <c r="A199" t="s">
        <v>20</v>
      </c>
      <c r="B199" s="8">
        <v>1095</v>
      </c>
      <c r="D199" t="s">
        <v>14</v>
      </c>
      <c r="E199" s="8">
        <v>6080</v>
      </c>
    </row>
    <row r="200" spans="1:5" x14ac:dyDescent="0.25">
      <c r="A200" t="s">
        <v>20</v>
      </c>
      <c r="B200" s="8">
        <v>1690</v>
      </c>
      <c r="D200" t="s">
        <v>14</v>
      </c>
      <c r="E200" s="8">
        <v>80</v>
      </c>
    </row>
    <row r="201" spans="1:5" x14ac:dyDescent="0.25">
      <c r="A201" t="s">
        <v>20</v>
      </c>
      <c r="B201" s="8">
        <v>191</v>
      </c>
      <c r="D201" t="s">
        <v>14</v>
      </c>
      <c r="E201" s="8">
        <v>9</v>
      </c>
    </row>
    <row r="202" spans="1:5" x14ac:dyDescent="0.25">
      <c r="A202" t="s">
        <v>20</v>
      </c>
      <c r="B202" s="8">
        <v>2013</v>
      </c>
      <c r="D202" t="s">
        <v>14</v>
      </c>
      <c r="E202" s="8">
        <v>1784</v>
      </c>
    </row>
    <row r="203" spans="1:5" x14ac:dyDescent="0.25">
      <c r="A203" t="s">
        <v>20</v>
      </c>
      <c r="B203" s="8">
        <v>1703</v>
      </c>
      <c r="D203" t="s">
        <v>14</v>
      </c>
      <c r="E203" s="8">
        <v>243</v>
      </c>
    </row>
    <row r="204" spans="1:5" x14ac:dyDescent="0.25">
      <c r="A204" t="s">
        <v>20</v>
      </c>
      <c r="B204" s="8">
        <v>80</v>
      </c>
      <c r="D204" t="s">
        <v>14</v>
      </c>
      <c r="E204" s="8">
        <v>1296</v>
      </c>
    </row>
    <row r="205" spans="1:5" x14ac:dyDescent="0.25">
      <c r="A205" t="s">
        <v>20</v>
      </c>
      <c r="B205" s="8">
        <v>41</v>
      </c>
      <c r="D205" t="s">
        <v>14</v>
      </c>
      <c r="E205" s="8">
        <v>77</v>
      </c>
    </row>
    <row r="206" spans="1:5" x14ac:dyDescent="0.25">
      <c r="A206" t="s">
        <v>20</v>
      </c>
      <c r="B206" s="8">
        <v>187</v>
      </c>
      <c r="D206" t="s">
        <v>14</v>
      </c>
      <c r="E206" s="8">
        <v>395</v>
      </c>
    </row>
    <row r="207" spans="1:5" x14ac:dyDescent="0.25">
      <c r="A207" t="s">
        <v>20</v>
      </c>
      <c r="B207" s="8">
        <v>2875</v>
      </c>
      <c r="D207" t="s">
        <v>14</v>
      </c>
      <c r="E207" s="8">
        <v>49</v>
      </c>
    </row>
    <row r="208" spans="1:5" x14ac:dyDescent="0.25">
      <c r="A208" t="s">
        <v>20</v>
      </c>
      <c r="B208" s="8">
        <v>88</v>
      </c>
      <c r="D208" t="s">
        <v>14</v>
      </c>
      <c r="E208" s="8">
        <v>180</v>
      </c>
    </row>
    <row r="209" spans="1:5" x14ac:dyDescent="0.25">
      <c r="A209" t="s">
        <v>20</v>
      </c>
      <c r="B209" s="8">
        <v>191</v>
      </c>
      <c r="D209" t="s">
        <v>14</v>
      </c>
      <c r="E209" s="8">
        <v>2690</v>
      </c>
    </row>
    <row r="210" spans="1:5" x14ac:dyDescent="0.25">
      <c r="A210" t="s">
        <v>20</v>
      </c>
      <c r="B210" s="8">
        <v>139</v>
      </c>
      <c r="D210" t="s">
        <v>14</v>
      </c>
      <c r="E210" s="8">
        <v>2779</v>
      </c>
    </row>
    <row r="211" spans="1:5" x14ac:dyDescent="0.25">
      <c r="A211" t="s">
        <v>20</v>
      </c>
      <c r="B211" s="8">
        <v>186</v>
      </c>
      <c r="D211" t="s">
        <v>14</v>
      </c>
      <c r="E211" s="8">
        <v>92</v>
      </c>
    </row>
    <row r="212" spans="1:5" x14ac:dyDescent="0.25">
      <c r="A212" t="s">
        <v>20</v>
      </c>
      <c r="B212" s="8">
        <v>112</v>
      </c>
      <c r="D212" t="s">
        <v>14</v>
      </c>
      <c r="E212" s="8">
        <v>1028</v>
      </c>
    </row>
    <row r="213" spans="1:5" x14ac:dyDescent="0.25">
      <c r="A213" t="s">
        <v>20</v>
      </c>
      <c r="B213" s="8">
        <v>101</v>
      </c>
      <c r="D213" t="s">
        <v>14</v>
      </c>
      <c r="E213" s="8">
        <v>26</v>
      </c>
    </row>
    <row r="214" spans="1:5" x14ac:dyDescent="0.25">
      <c r="A214" t="s">
        <v>20</v>
      </c>
      <c r="B214" s="8">
        <v>206</v>
      </c>
      <c r="D214" t="s">
        <v>14</v>
      </c>
      <c r="E214" s="8">
        <v>1790</v>
      </c>
    </row>
    <row r="215" spans="1:5" x14ac:dyDescent="0.25">
      <c r="A215" t="s">
        <v>20</v>
      </c>
      <c r="B215" s="8">
        <v>154</v>
      </c>
      <c r="D215" t="s">
        <v>14</v>
      </c>
      <c r="E215" s="8">
        <v>37</v>
      </c>
    </row>
    <row r="216" spans="1:5" x14ac:dyDescent="0.25">
      <c r="A216" t="s">
        <v>20</v>
      </c>
      <c r="B216" s="8">
        <v>5966</v>
      </c>
      <c r="D216" t="s">
        <v>14</v>
      </c>
      <c r="E216" s="8">
        <v>35</v>
      </c>
    </row>
    <row r="217" spans="1:5" x14ac:dyDescent="0.25">
      <c r="A217" t="s">
        <v>20</v>
      </c>
      <c r="B217" s="8">
        <v>169</v>
      </c>
      <c r="D217" t="s">
        <v>14</v>
      </c>
      <c r="E217" s="8">
        <v>558</v>
      </c>
    </row>
    <row r="218" spans="1:5" x14ac:dyDescent="0.25">
      <c r="A218" t="s">
        <v>20</v>
      </c>
      <c r="B218" s="8">
        <v>2106</v>
      </c>
      <c r="D218" t="s">
        <v>14</v>
      </c>
      <c r="E218" s="8">
        <v>64</v>
      </c>
    </row>
    <row r="219" spans="1:5" x14ac:dyDescent="0.25">
      <c r="A219" t="s">
        <v>20</v>
      </c>
      <c r="B219" s="8">
        <v>131</v>
      </c>
      <c r="D219" t="s">
        <v>14</v>
      </c>
      <c r="E219" s="8">
        <v>245</v>
      </c>
    </row>
    <row r="220" spans="1:5" x14ac:dyDescent="0.25">
      <c r="A220" t="s">
        <v>20</v>
      </c>
      <c r="B220" s="8">
        <v>84</v>
      </c>
      <c r="D220" t="s">
        <v>14</v>
      </c>
      <c r="E220" s="8">
        <v>71</v>
      </c>
    </row>
    <row r="221" spans="1:5" x14ac:dyDescent="0.25">
      <c r="A221" t="s">
        <v>20</v>
      </c>
      <c r="B221" s="8">
        <v>155</v>
      </c>
      <c r="D221" t="s">
        <v>14</v>
      </c>
      <c r="E221" s="8">
        <v>42</v>
      </c>
    </row>
    <row r="222" spans="1:5" x14ac:dyDescent="0.25">
      <c r="A222" t="s">
        <v>20</v>
      </c>
      <c r="B222" s="8">
        <v>189</v>
      </c>
      <c r="D222" t="s">
        <v>14</v>
      </c>
      <c r="E222" s="8">
        <v>156</v>
      </c>
    </row>
    <row r="223" spans="1:5" x14ac:dyDescent="0.25">
      <c r="A223" t="s">
        <v>20</v>
      </c>
      <c r="B223" s="8">
        <v>4799</v>
      </c>
      <c r="D223" t="s">
        <v>14</v>
      </c>
      <c r="E223" s="8">
        <v>1368</v>
      </c>
    </row>
    <row r="224" spans="1:5" x14ac:dyDescent="0.25">
      <c r="A224" t="s">
        <v>20</v>
      </c>
      <c r="B224" s="8">
        <v>1137</v>
      </c>
      <c r="D224" t="s">
        <v>14</v>
      </c>
      <c r="E224" s="8">
        <v>102</v>
      </c>
    </row>
    <row r="225" spans="1:5" x14ac:dyDescent="0.25">
      <c r="A225" t="s">
        <v>20</v>
      </c>
      <c r="B225" s="8">
        <v>1152</v>
      </c>
      <c r="D225" t="s">
        <v>14</v>
      </c>
      <c r="E225" s="8">
        <v>86</v>
      </c>
    </row>
    <row r="226" spans="1:5" x14ac:dyDescent="0.25">
      <c r="A226" t="s">
        <v>20</v>
      </c>
      <c r="B226" s="8">
        <v>50</v>
      </c>
      <c r="D226" t="s">
        <v>14</v>
      </c>
      <c r="E226" s="8">
        <v>253</v>
      </c>
    </row>
    <row r="227" spans="1:5" x14ac:dyDescent="0.25">
      <c r="A227" t="s">
        <v>20</v>
      </c>
      <c r="B227" s="8">
        <v>3059</v>
      </c>
      <c r="D227" t="s">
        <v>14</v>
      </c>
      <c r="E227" s="8">
        <v>157</v>
      </c>
    </row>
    <row r="228" spans="1:5" x14ac:dyDescent="0.25">
      <c r="A228" t="s">
        <v>20</v>
      </c>
      <c r="B228" s="8">
        <v>34</v>
      </c>
      <c r="D228" t="s">
        <v>14</v>
      </c>
      <c r="E228" s="8">
        <v>183</v>
      </c>
    </row>
    <row r="229" spans="1:5" x14ac:dyDescent="0.25">
      <c r="A229" t="s">
        <v>20</v>
      </c>
      <c r="B229" s="8">
        <v>220</v>
      </c>
      <c r="D229" t="s">
        <v>14</v>
      </c>
      <c r="E229" s="8">
        <v>82</v>
      </c>
    </row>
    <row r="230" spans="1:5" x14ac:dyDescent="0.25">
      <c r="A230" t="s">
        <v>20</v>
      </c>
      <c r="B230" s="8">
        <v>1604</v>
      </c>
      <c r="D230" t="s">
        <v>14</v>
      </c>
      <c r="E230" s="8">
        <v>1</v>
      </c>
    </row>
    <row r="231" spans="1:5" x14ac:dyDescent="0.25">
      <c r="A231" t="s">
        <v>20</v>
      </c>
      <c r="B231" s="8">
        <v>454</v>
      </c>
      <c r="D231" t="s">
        <v>14</v>
      </c>
      <c r="E231" s="8">
        <v>1198</v>
      </c>
    </row>
    <row r="232" spans="1:5" x14ac:dyDescent="0.25">
      <c r="A232" t="s">
        <v>20</v>
      </c>
      <c r="B232" s="8">
        <v>123</v>
      </c>
      <c r="D232" t="s">
        <v>14</v>
      </c>
      <c r="E232" s="8">
        <v>648</v>
      </c>
    </row>
    <row r="233" spans="1:5" x14ac:dyDescent="0.25">
      <c r="A233" t="s">
        <v>20</v>
      </c>
      <c r="B233" s="8">
        <v>299</v>
      </c>
      <c r="D233" t="s">
        <v>14</v>
      </c>
      <c r="E233" s="8">
        <v>64</v>
      </c>
    </row>
    <row r="234" spans="1:5" x14ac:dyDescent="0.25">
      <c r="A234" t="s">
        <v>20</v>
      </c>
      <c r="B234" s="8">
        <v>2237</v>
      </c>
      <c r="D234" t="s">
        <v>14</v>
      </c>
      <c r="E234" s="8">
        <v>62</v>
      </c>
    </row>
    <row r="235" spans="1:5" x14ac:dyDescent="0.25">
      <c r="A235" t="s">
        <v>20</v>
      </c>
      <c r="B235" s="8">
        <v>645</v>
      </c>
      <c r="D235" t="s">
        <v>14</v>
      </c>
      <c r="E235" s="8">
        <v>750</v>
      </c>
    </row>
    <row r="236" spans="1:5" x14ac:dyDescent="0.25">
      <c r="A236" t="s">
        <v>20</v>
      </c>
      <c r="B236" s="8">
        <v>484</v>
      </c>
      <c r="D236" t="s">
        <v>14</v>
      </c>
      <c r="E236" s="8">
        <v>105</v>
      </c>
    </row>
    <row r="237" spans="1:5" x14ac:dyDescent="0.25">
      <c r="A237" t="s">
        <v>20</v>
      </c>
      <c r="B237" s="8">
        <v>154</v>
      </c>
      <c r="D237" t="s">
        <v>14</v>
      </c>
      <c r="E237" s="8">
        <v>2604</v>
      </c>
    </row>
    <row r="238" spans="1:5" x14ac:dyDescent="0.25">
      <c r="A238" t="s">
        <v>20</v>
      </c>
      <c r="B238" s="8">
        <v>82</v>
      </c>
      <c r="D238" t="s">
        <v>14</v>
      </c>
      <c r="E238" s="8">
        <v>65</v>
      </c>
    </row>
    <row r="239" spans="1:5" x14ac:dyDescent="0.25">
      <c r="A239" t="s">
        <v>20</v>
      </c>
      <c r="B239" s="8">
        <v>134</v>
      </c>
      <c r="D239" t="s">
        <v>14</v>
      </c>
      <c r="E239" s="8">
        <v>94</v>
      </c>
    </row>
    <row r="240" spans="1:5" x14ac:dyDescent="0.25">
      <c r="A240" t="s">
        <v>20</v>
      </c>
      <c r="B240" s="8">
        <v>5203</v>
      </c>
      <c r="D240" t="s">
        <v>14</v>
      </c>
      <c r="E240" s="8">
        <v>257</v>
      </c>
    </row>
    <row r="241" spans="1:5" x14ac:dyDescent="0.25">
      <c r="A241" t="s">
        <v>20</v>
      </c>
      <c r="B241" s="8">
        <v>94</v>
      </c>
      <c r="D241" t="s">
        <v>14</v>
      </c>
      <c r="E241" s="8">
        <v>2928</v>
      </c>
    </row>
    <row r="242" spans="1:5" x14ac:dyDescent="0.25">
      <c r="A242" t="s">
        <v>20</v>
      </c>
      <c r="B242" s="8">
        <v>205</v>
      </c>
      <c r="D242" t="s">
        <v>14</v>
      </c>
      <c r="E242" s="8">
        <v>4697</v>
      </c>
    </row>
    <row r="243" spans="1:5" x14ac:dyDescent="0.25">
      <c r="A243" t="s">
        <v>20</v>
      </c>
      <c r="B243" s="8">
        <v>92</v>
      </c>
      <c r="D243" t="s">
        <v>14</v>
      </c>
      <c r="E243" s="8">
        <v>2915</v>
      </c>
    </row>
    <row r="244" spans="1:5" x14ac:dyDescent="0.25">
      <c r="A244" t="s">
        <v>20</v>
      </c>
      <c r="B244" s="8">
        <v>219</v>
      </c>
      <c r="D244" t="s">
        <v>14</v>
      </c>
      <c r="E244" s="8">
        <v>18</v>
      </c>
    </row>
    <row r="245" spans="1:5" x14ac:dyDescent="0.25">
      <c r="A245" t="s">
        <v>20</v>
      </c>
      <c r="B245" s="8">
        <v>2526</v>
      </c>
      <c r="D245" t="s">
        <v>14</v>
      </c>
      <c r="E245" s="8">
        <v>602</v>
      </c>
    </row>
    <row r="246" spans="1:5" x14ac:dyDescent="0.25">
      <c r="A246" t="s">
        <v>20</v>
      </c>
      <c r="B246" s="8">
        <v>94</v>
      </c>
      <c r="D246" t="s">
        <v>14</v>
      </c>
      <c r="E246" s="8">
        <v>1</v>
      </c>
    </row>
    <row r="247" spans="1:5" x14ac:dyDescent="0.25">
      <c r="A247" t="s">
        <v>20</v>
      </c>
      <c r="B247" s="8">
        <v>1713</v>
      </c>
      <c r="D247" t="s">
        <v>14</v>
      </c>
      <c r="E247" s="8">
        <v>3868</v>
      </c>
    </row>
    <row r="248" spans="1:5" x14ac:dyDescent="0.25">
      <c r="A248" t="s">
        <v>20</v>
      </c>
      <c r="B248" s="8">
        <v>249</v>
      </c>
      <c r="D248" t="s">
        <v>14</v>
      </c>
      <c r="E248" s="8">
        <v>504</v>
      </c>
    </row>
    <row r="249" spans="1:5" x14ac:dyDescent="0.25">
      <c r="A249" t="s">
        <v>20</v>
      </c>
      <c r="B249" s="8">
        <v>192</v>
      </c>
      <c r="D249" t="s">
        <v>14</v>
      </c>
      <c r="E249" s="8">
        <v>14</v>
      </c>
    </row>
    <row r="250" spans="1:5" x14ac:dyDescent="0.25">
      <c r="A250" t="s">
        <v>20</v>
      </c>
      <c r="B250" s="8">
        <v>247</v>
      </c>
      <c r="D250" t="s">
        <v>14</v>
      </c>
      <c r="E250" s="8">
        <v>750</v>
      </c>
    </row>
    <row r="251" spans="1:5" x14ac:dyDescent="0.25">
      <c r="A251" t="s">
        <v>20</v>
      </c>
      <c r="B251" s="8">
        <v>2293</v>
      </c>
      <c r="D251" t="s">
        <v>14</v>
      </c>
      <c r="E251" s="8">
        <v>77</v>
      </c>
    </row>
    <row r="252" spans="1:5" x14ac:dyDescent="0.25">
      <c r="A252" t="s">
        <v>20</v>
      </c>
      <c r="B252" s="8">
        <v>3131</v>
      </c>
      <c r="D252" t="s">
        <v>14</v>
      </c>
      <c r="E252" s="8">
        <v>752</v>
      </c>
    </row>
    <row r="253" spans="1:5" x14ac:dyDescent="0.25">
      <c r="A253" t="s">
        <v>20</v>
      </c>
      <c r="B253" s="8">
        <v>143</v>
      </c>
      <c r="D253" t="s">
        <v>14</v>
      </c>
      <c r="E253" s="8">
        <v>131</v>
      </c>
    </row>
    <row r="254" spans="1:5" x14ac:dyDescent="0.25">
      <c r="A254" t="s">
        <v>20</v>
      </c>
      <c r="B254" s="8">
        <v>296</v>
      </c>
      <c r="D254" t="s">
        <v>14</v>
      </c>
      <c r="E254" s="8">
        <v>87</v>
      </c>
    </row>
    <row r="255" spans="1:5" x14ac:dyDescent="0.25">
      <c r="A255" t="s">
        <v>20</v>
      </c>
      <c r="B255" s="8">
        <v>170</v>
      </c>
      <c r="D255" t="s">
        <v>14</v>
      </c>
      <c r="E255" s="8">
        <v>1063</v>
      </c>
    </row>
    <row r="256" spans="1:5" x14ac:dyDescent="0.25">
      <c r="A256" t="s">
        <v>20</v>
      </c>
      <c r="B256" s="8">
        <v>86</v>
      </c>
      <c r="D256" t="s">
        <v>14</v>
      </c>
      <c r="E256" s="8">
        <v>76</v>
      </c>
    </row>
    <row r="257" spans="1:5" x14ac:dyDescent="0.25">
      <c r="A257" t="s">
        <v>20</v>
      </c>
      <c r="B257" s="8">
        <v>6286</v>
      </c>
      <c r="D257" t="s">
        <v>14</v>
      </c>
      <c r="E257" s="8">
        <v>4428</v>
      </c>
    </row>
    <row r="258" spans="1:5" x14ac:dyDescent="0.25">
      <c r="A258" t="s">
        <v>20</v>
      </c>
      <c r="B258" s="8">
        <v>3727</v>
      </c>
      <c r="D258" t="s">
        <v>14</v>
      </c>
      <c r="E258" s="8">
        <v>58</v>
      </c>
    </row>
    <row r="259" spans="1:5" x14ac:dyDescent="0.25">
      <c r="A259" t="s">
        <v>20</v>
      </c>
      <c r="B259" s="8">
        <v>1605</v>
      </c>
      <c r="D259" t="s">
        <v>14</v>
      </c>
      <c r="E259" s="8">
        <v>111</v>
      </c>
    </row>
    <row r="260" spans="1:5" x14ac:dyDescent="0.25">
      <c r="A260" t="s">
        <v>20</v>
      </c>
      <c r="B260" s="8">
        <v>2120</v>
      </c>
      <c r="D260" t="s">
        <v>14</v>
      </c>
      <c r="E260" s="8">
        <v>2955</v>
      </c>
    </row>
    <row r="261" spans="1:5" x14ac:dyDescent="0.25">
      <c r="A261" t="s">
        <v>20</v>
      </c>
      <c r="B261" s="8">
        <v>50</v>
      </c>
      <c r="D261" t="s">
        <v>14</v>
      </c>
      <c r="E261" s="8">
        <v>1657</v>
      </c>
    </row>
    <row r="262" spans="1:5" x14ac:dyDescent="0.25">
      <c r="A262" t="s">
        <v>20</v>
      </c>
      <c r="B262" s="8">
        <v>2080</v>
      </c>
      <c r="D262" t="s">
        <v>14</v>
      </c>
      <c r="E262" s="8">
        <v>926</v>
      </c>
    </row>
    <row r="263" spans="1:5" x14ac:dyDescent="0.25">
      <c r="A263" t="s">
        <v>20</v>
      </c>
      <c r="B263" s="8">
        <v>2105</v>
      </c>
      <c r="D263" t="s">
        <v>14</v>
      </c>
      <c r="E263" s="8">
        <v>77</v>
      </c>
    </row>
    <row r="264" spans="1:5" x14ac:dyDescent="0.25">
      <c r="A264" t="s">
        <v>20</v>
      </c>
      <c r="B264" s="8">
        <v>2436</v>
      </c>
      <c r="D264" t="s">
        <v>14</v>
      </c>
      <c r="E264" s="8">
        <v>1748</v>
      </c>
    </row>
    <row r="265" spans="1:5" x14ac:dyDescent="0.25">
      <c r="A265" t="s">
        <v>20</v>
      </c>
      <c r="B265" s="8">
        <v>80</v>
      </c>
      <c r="D265" t="s">
        <v>14</v>
      </c>
      <c r="E265" s="8">
        <v>79</v>
      </c>
    </row>
    <row r="266" spans="1:5" x14ac:dyDescent="0.25">
      <c r="A266" t="s">
        <v>20</v>
      </c>
      <c r="B266" s="8">
        <v>42</v>
      </c>
      <c r="D266" t="s">
        <v>14</v>
      </c>
      <c r="E266" s="8">
        <v>889</v>
      </c>
    </row>
    <row r="267" spans="1:5" x14ac:dyDescent="0.25">
      <c r="A267" t="s">
        <v>20</v>
      </c>
      <c r="B267" s="8">
        <v>139</v>
      </c>
      <c r="D267" t="s">
        <v>14</v>
      </c>
      <c r="E267" s="8">
        <v>56</v>
      </c>
    </row>
    <row r="268" spans="1:5" x14ac:dyDescent="0.25">
      <c r="A268" t="s">
        <v>20</v>
      </c>
      <c r="B268" s="8">
        <v>159</v>
      </c>
      <c r="D268" t="s">
        <v>14</v>
      </c>
      <c r="E268" s="8">
        <v>1</v>
      </c>
    </row>
    <row r="269" spans="1:5" x14ac:dyDescent="0.25">
      <c r="A269" t="s">
        <v>20</v>
      </c>
      <c r="B269" s="8">
        <v>381</v>
      </c>
      <c r="D269" t="s">
        <v>14</v>
      </c>
      <c r="E269" s="8">
        <v>83</v>
      </c>
    </row>
    <row r="270" spans="1:5" x14ac:dyDescent="0.25">
      <c r="A270" t="s">
        <v>20</v>
      </c>
      <c r="B270" s="8">
        <v>194</v>
      </c>
      <c r="D270" t="s">
        <v>14</v>
      </c>
      <c r="E270" s="8">
        <v>2025</v>
      </c>
    </row>
    <row r="271" spans="1:5" x14ac:dyDescent="0.25">
      <c r="A271" t="s">
        <v>20</v>
      </c>
      <c r="B271" s="8">
        <v>106</v>
      </c>
      <c r="D271" t="s">
        <v>14</v>
      </c>
      <c r="E271" s="8">
        <v>14</v>
      </c>
    </row>
    <row r="272" spans="1:5" x14ac:dyDescent="0.25">
      <c r="A272" t="s">
        <v>20</v>
      </c>
      <c r="B272" s="8">
        <v>142</v>
      </c>
      <c r="D272" t="s">
        <v>14</v>
      </c>
      <c r="E272" s="8">
        <v>656</v>
      </c>
    </row>
    <row r="273" spans="1:5" x14ac:dyDescent="0.25">
      <c r="A273" t="s">
        <v>20</v>
      </c>
      <c r="B273" s="8">
        <v>211</v>
      </c>
      <c r="D273" t="s">
        <v>14</v>
      </c>
      <c r="E273" s="8">
        <v>1596</v>
      </c>
    </row>
    <row r="274" spans="1:5" x14ac:dyDescent="0.25">
      <c r="A274" t="s">
        <v>20</v>
      </c>
      <c r="B274" s="8">
        <v>2756</v>
      </c>
      <c r="D274" t="s">
        <v>14</v>
      </c>
      <c r="E274" s="8">
        <v>10</v>
      </c>
    </row>
    <row r="275" spans="1:5" x14ac:dyDescent="0.25">
      <c r="A275" t="s">
        <v>20</v>
      </c>
      <c r="B275" s="8">
        <v>173</v>
      </c>
      <c r="D275" t="s">
        <v>14</v>
      </c>
      <c r="E275" s="8">
        <v>1121</v>
      </c>
    </row>
    <row r="276" spans="1:5" x14ac:dyDescent="0.25">
      <c r="A276" t="s">
        <v>20</v>
      </c>
      <c r="B276" s="8">
        <v>87</v>
      </c>
      <c r="D276" t="s">
        <v>14</v>
      </c>
      <c r="E276" s="8">
        <v>15</v>
      </c>
    </row>
    <row r="277" spans="1:5" x14ac:dyDescent="0.25">
      <c r="A277" t="s">
        <v>20</v>
      </c>
      <c r="B277" s="8">
        <v>1572</v>
      </c>
      <c r="D277" t="s">
        <v>14</v>
      </c>
      <c r="E277" s="8">
        <v>191</v>
      </c>
    </row>
    <row r="278" spans="1:5" x14ac:dyDescent="0.25">
      <c r="A278" t="s">
        <v>20</v>
      </c>
      <c r="B278" s="8">
        <v>2346</v>
      </c>
      <c r="D278" t="s">
        <v>14</v>
      </c>
      <c r="E278" s="8">
        <v>16</v>
      </c>
    </row>
    <row r="279" spans="1:5" x14ac:dyDescent="0.25">
      <c r="A279" t="s">
        <v>20</v>
      </c>
      <c r="B279" s="8">
        <v>115</v>
      </c>
      <c r="D279" t="s">
        <v>14</v>
      </c>
      <c r="E279" s="8">
        <v>17</v>
      </c>
    </row>
    <row r="280" spans="1:5" x14ac:dyDescent="0.25">
      <c r="A280" t="s">
        <v>20</v>
      </c>
      <c r="B280" s="8">
        <v>85</v>
      </c>
      <c r="D280" t="s">
        <v>14</v>
      </c>
      <c r="E280" s="8">
        <v>34</v>
      </c>
    </row>
    <row r="281" spans="1:5" x14ac:dyDescent="0.25">
      <c r="A281" t="s">
        <v>20</v>
      </c>
      <c r="B281" s="8">
        <v>144</v>
      </c>
      <c r="D281" t="s">
        <v>14</v>
      </c>
      <c r="E281" s="8">
        <v>1</v>
      </c>
    </row>
    <row r="282" spans="1:5" x14ac:dyDescent="0.25">
      <c r="A282" t="s">
        <v>20</v>
      </c>
      <c r="B282" s="8">
        <v>2443</v>
      </c>
      <c r="D282" t="s">
        <v>14</v>
      </c>
      <c r="E282" s="8">
        <v>1274</v>
      </c>
    </row>
    <row r="283" spans="1:5" x14ac:dyDescent="0.25">
      <c r="A283" t="s">
        <v>20</v>
      </c>
      <c r="B283" s="8">
        <v>64</v>
      </c>
      <c r="D283" t="s">
        <v>14</v>
      </c>
      <c r="E283" s="8">
        <v>210</v>
      </c>
    </row>
    <row r="284" spans="1:5" x14ac:dyDescent="0.25">
      <c r="A284" t="s">
        <v>20</v>
      </c>
      <c r="B284" s="8">
        <v>268</v>
      </c>
      <c r="D284" t="s">
        <v>14</v>
      </c>
      <c r="E284" s="8">
        <v>248</v>
      </c>
    </row>
    <row r="285" spans="1:5" x14ac:dyDescent="0.25">
      <c r="A285" t="s">
        <v>20</v>
      </c>
      <c r="B285" s="8">
        <v>195</v>
      </c>
      <c r="D285" t="s">
        <v>14</v>
      </c>
      <c r="E285" s="8">
        <v>513</v>
      </c>
    </row>
    <row r="286" spans="1:5" x14ac:dyDescent="0.25">
      <c r="A286" t="s">
        <v>20</v>
      </c>
      <c r="B286" s="8">
        <v>186</v>
      </c>
      <c r="D286" t="s">
        <v>14</v>
      </c>
      <c r="E286" s="8">
        <v>3410</v>
      </c>
    </row>
    <row r="287" spans="1:5" x14ac:dyDescent="0.25">
      <c r="A287" t="s">
        <v>20</v>
      </c>
      <c r="B287" s="8">
        <v>460</v>
      </c>
      <c r="D287" t="s">
        <v>14</v>
      </c>
      <c r="E287" s="8">
        <v>10</v>
      </c>
    </row>
    <row r="288" spans="1:5" x14ac:dyDescent="0.25">
      <c r="A288" t="s">
        <v>20</v>
      </c>
      <c r="B288" s="8">
        <v>2528</v>
      </c>
      <c r="D288" t="s">
        <v>14</v>
      </c>
      <c r="E288" s="8">
        <v>2201</v>
      </c>
    </row>
    <row r="289" spans="1:5" x14ac:dyDescent="0.25">
      <c r="A289" t="s">
        <v>20</v>
      </c>
      <c r="B289" s="8">
        <v>3657</v>
      </c>
      <c r="D289" t="s">
        <v>14</v>
      </c>
      <c r="E289" s="8">
        <v>676</v>
      </c>
    </row>
    <row r="290" spans="1:5" x14ac:dyDescent="0.25">
      <c r="A290" t="s">
        <v>20</v>
      </c>
      <c r="B290" s="8">
        <v>131</v>
      </c>
      <c r="D290" t="s">
        <v>14</v>
      </c>
      <c r="E290" s="8">
        <v>831</v>
      </c>
    </row>
    <row r="291" spans="1:5" x14ac:dyDescent="0.25">
      <c r="A291" t="s">
        <v>20</v>
      </c>
      <c r="B291" s="8">
        <v>239</v>
      </c>
      <c r="D291" t="s">
        <v>14</v>
      </c>
      <c r="E291" s="8">
        <v>859</v>
      </c>
    </row>
    <row r="292" spans="1:5" x14ac:dyDescent="0.25">
      <c r="A292" t="s">
        <v>20</v>
      </c>
      <c r="B292" s="8">
        <v>78</v>
      </c>
      <c r="D292" t="s">
        <v>14</v>
      </c>
      <c r="E292" s="8">
        <v>45</v>
      </c>
    </row>
    <row r="293" spans="1:5" x14ac:dyDescent="0.25">
      <c r="A293" t="s">
        <v>20</v>
      </c>
      <c r="B293" s="8">
        <v>1773</v>
      </c>
      <c r="D293" t="s">
        <v>14</v>
      </c>
      <c r="E293" s="8">
        <v>6</v>
      </c>
    </row>
    <row r="294" spans="1:5" x14ac:dyDescent="0.25">
      <c r="A294" t="s">
        <v>20</v>
      </c>
      <c r="B294" s="8">
        <v>32</v>
      </c>
      <c r="D294" t="s">
        <v>14</v>
      </c>
      <c r="E294" s="8">
        <v>7</v>
      </c>
    </row>
    <row r="295" spans="1:5" x14ac:dyDescent="0.25">
      <c r="A295" t="s">
        <v>20</v>
      </c>
      <c r="B295" s="8">
        <v>369</v>
      </c>
      <c r="D295" t="s">
        <v>14</v>
      </c>
      <c r="E295" s="8">
        <v>31</v>
      </c>
    </row>
    <row r="296" spans="1:5" x14ac:dyDescent="0.25">
      <c r="A296" t="s">
        <v>20</v>
      </c>
      <c r="B296" s="8">
        <v>89</v>
      </c>
      <c r="D296" t="s">
        <v>14</v>
      </c>
      <c r="E296" s="8">
        <v>78</v>
      </c>
    </row>
    <row r="297" spans="1:5" x14ac:dyDescent="0.25">
      <c r="A297" t="s">
        <v>20</v>
      </c>
      <c r="B297" s="8">
        <v>147</v>
      </c>
      <c r="D297" t="s">
        <v>14</v>
      </c>
      <c r="E297" s="8">
        <v>1225</v>
      </c>
    </row>
    <row r="298" spans="1:5" x14ac:dyDescent="0.25">
      <c r="A298" t="s">
        <v>20</v>
      </c>
      <c r="B298" s="8">
        <v>126</v>
      </c>
      <c r="D298" t="s">
        <v>14</v>
      </c>
      <c r="E298" s="8">
        <v>1</v>
      </c>
    </row>
    <row r="299" spans="1:5" x14ac:dyDescent="0.25">
      <c r="A299" t="s">
        <v>20</v>
      </c>
      <c r="B299" s="8">
        <v>2218</v>
      </c>
      <c r="D299" t="s">
        <v>14</v>
      </c>
      <c r="E299" s="8">
        <v>67</v>
      </c>
    </row>
    <row r="300" spans="1:5" x14ac:dyDescent="0.25">
      <c r="A300" t="s">
        <v>20</v>
      </c>
      <c r="B300" s="8">
        <v>202</v>
      </c>
      <c r="D300" t="s">
        <v>14</v>
      </c>
      <c r="E300" s="8">
        <v>19</v>
      </c>
    </row>
    <row r="301" spans="1:5" x14ac:dyDescent="0.25">
      <c r="A301" t="s">
        <v>20</v>
      </c>
      <c r="B301" s="8">
        <v>140</v>
      </c>
      <c r="D301" t="s">
        <v>14</v>
      </c>
      <c r="E301" s="8">
        <v>2108</v>
      </c>
    </row>
    <row r="302" spans="1:5" x14ac:dyDescent="0.25">
      <c r="A302" t="s">
        <v>20</v>
      </c>
      <c r="B302" s="8">
        <v>1052</v>
      </c>
      <c r="D302" t="s">
        <v>14</v>
      </c>
      <c r="E302" s="8">
        <v>679</v>
      </c>
    </row>
    <row r="303" spans="1:5" x14ac:dyDescent="0.25">
      <c r="A303" t="s">
        <v>20</v>
      </c>
      <c r="B303" s="8">
        <v>247</v>
      </c>
      <c r="D303" t="s">
        <v>14</v>
      </c>
      <c r="E303" s="8">
        <v>36</v>
      </c>
    </row>
    <row r="304" spans="1:5" x14ac:dyDescent="0.25">
      <c r="A304" t="s">
        <v>20</v>
      </c>
      <c r="B304" s="8">
        <v>84</v>
      </c>
      <c r="D304" t="s">
        <v>14</v>
      </c>
      <c r="E304" s="8">
        <v>47</v>
      </c>
    </row>
    <row r="305" spans="1:5" x14ac:dyDescent="0.25">
      <c r="A305" t="s">
        <v>20</v>
      </c>
      <c r="B305" s="8">
        <v>88</v>
      </c>
      <c r="D305" t="s">
        <v>14</v>
      </c>
      <c r="E305" s="8">
        <v>70</v>
      </c>
    </row>
    <row r="306" spans="1:5" x14ac:dyDescent="0.25">
      <c r="A306" t="s">
        <v>20</v>
      </c>
      <c r="B306" s="8">
        <v>156</v>
      </c>
      <c r="D306" t="s">
        <v>14</v>
      </c>
      <c r="E306" s="8">
        <v>154</v>
      </c>
    </row>
    <row r="307" spans="1:5" x14ac:dyDescent="0.25">
      <c r="A307" t="s">
        <v>20</v>
      </c>
      <c r="B307" s="8">
        <v>2985</v>
      </c>
      <c r="D307" t="s">
        <v>14</v>
      </c>
      <c r="E307" s="8">
        <v>22</v>
      </c>
    </row>
    <row r="308" spans="1:5" x14ac:dyDescent="0.25">
      <c r="A308" t="s">
        <v>20</v>
      </c>
      <c r="B308" s="8">
        <v>762</v>
      </c>
      <c r="D308" t="s">
        <v>14</v>
      </c>
      <c r="E308" s="8">
        <v>1758</v>
      </c>
    </row>
    <row r="309" spans="1:5" x14ac:dyDescent="0.25">
      <c r="A309" t="s">
        <v>20</v>
      </c>
      <c r="B309" s="8">
        <v>554</v>
      </c>
      <c r="D309" t="s">
        <v>14</v>
      </c>
      <c r="E309" s="8">
        <v>94</v>
      </c>
    </row>
    <row r="310" spans="1:5" x14ac:dyDescent="0.25">
      <c r="A310" t="s">
        <v>20</v>
      </c>
      <c r="B310" s="8">
        <v>135</v>
      </c>
      <c r="D310" t="s">
        <v>14</v>
      </c>
      <c r="E310" s="8">
        <v>33</v>
      </c>
    </row>
    <row r="311" spans="1:5" x14ac:dyDescent="0.25">
      <c r="A311" t="s">
        <v>20</v>
      </c>
      <c r="B311" s="8">
        <v>122</v>
      </c>
      <c r="D311" t="s">
        <v>14</v>
      </c>
      <c r="E311" s="8">
        <v>1</v>
      </c>
    </row>
    <row r="312" spans="1:5" x14ac:dyDescent="0.25">
      <c r="A312" t="s">
        <v>20</v>
      </c>
      <c r="B312" s="8">
        <v>221</v>
      </c>
      <c r="D312" t="s">
        <v>14</v>
      </c>
      <c r="E312" s="8">
        <v>31</v>
      </c>
    </row>
    <row r="313" spans="1:5" x14ac:dyDescent="0.25">
      <c r="A313" t="s">
        <v>20</v>
      </c>
      <c r="B313" s="8">
        <v>126</v>
      </c>
      <c r="D313" t="s">
        <v>14</v>
      </c>
      <c r="E313" s="8">
        <v>35</v>
      </c>
    </row>
    <row r="314" spans="1:5" x14ac:dyDescent="0.25">
      <c r="A314" t="s">
        <v>20</v>
      </c>
      <c r="B314" s="8">
        <v>1022</v>
      </c>
      <c r="D314" t="s">
        <v>14</v>
      </c>
      <c r="E314" s="8">
        <v>63</v>
      </c>
    </row>
    <row r="315" spans="1:5" x14ac:dyDescent="0.25">
      <c r="A315" t="s">
        <v>20</v>
      </c>
      <c r="B315" s="8">
        <v>3177</v>
      </c>
      <c r="D315" t="s">
        <v>14</v>
      </c>
      <c r="E315" s="8">
        <v>526</v>
      </c>
    </row>
    <row r="316" spans="1:5" x14ac:dyDescent="0.25">
      <c r="A316" t="s">
        <v>20</v>
      </c>
      <c r="B316" s="8">
        <v>198</v>
      </c>
      <c r="D316" t="s">
        <v>14</v>
      </c>
      <c r="E316" s="8">
        <v>121</v>
      </c>
    </row>
    <row r="317" spans="1:5" x14ac:dyDescent="0.25">
      <c r="A317" t="s">
        <v>20</v>
      </c>
      <c r="B317" s="8">
        <v>85</v>
      </c>
      <c r="D317" t="s">
        <v>14</v>
      </c>
      <c r="E317" s="8">
        <v>67</v>
      </c>
    </row>
    <row r="318" spans="1:5" x14ac:dyDescent="0.25">
      <c r="A318" t="s">
        <v>20</v>
      </c>
      <c r="B318" s="8">
        <v>3596</v>
      </c>
      <c r="D318" t="s">
        <v>14</v>
      </c>
      <c r="E318" s="8">
        <v>57</v>
      </c>
    </row>
    <row r="319" spans="1:5" x14ac:dyDescent="0.25">
      <c r="A319" t="s">
        <v>20</v>
      </c>
      <c r="B319" s="8">
        <v>244</v>
      </c>
      <c r="D319" t="s">
        <v>14</v>
      </c>
      <c r="E319" s="8">
        <v>1229</v>
      </c>
    </row>
    <row r="320" spans="1:5" x14ac:dyDescent="0.25">
      <c r="A320" t="s">
        <v>20</v>
      </c>
      <c r="B320" s="8">
        <v>5180</v>
      </c>
      <c r="D320" t="s">
        <v>14</v>
      </c>
      <c r="E320" s="8">
        <v>12</v>
      </c>
    </row>
    <row r="321" spans="1:5" x14ac:dyDescent="0.25">
      <c r="A321" t="s">
        <v>20</v>
      </c>
      <c r="B321" s="8">
        <v>589</v>
      </c>
      <c r="D321" t="s">
        <v>14</v>
      </c>
      <c r="E321" s="8">
        <v>452</v>
      </c>
    </row>
    <row r="322" spans="1:5" x14ac:dyDescent="0.25">
      <c r="A322" t="s">
        <v>20</v>
      </c>
      <c r="B322" s="8">
        <v>2725</v>
      </c>
      <c r="D322" t="s">
        <v>14</v>
      </c>
      <c r="E322" s="8">
        <v>1886</v>
      </c>
    </row>
    <row r="323" spans="1:5" x14ac:dyDescent="0.25">
      <c r="A323" t="s">
        <v>20</v>
      </c>
      <c r="B323" s="8">
        <v>300</v>
      </c>
      <c r="D323" t="s">
        <v>14</v>
      </c>
      <c r="E323" s="8">
        <v>1825</v>
      </c>
    </row>
    <row r="324" spans="1:5" x14ac:dyDescent="0.25">
      <c r="A324" t="s">
        <v>20</v>
      </c>
      <c r="B324" s="8">
        <v>144</v>
      </c>
      <c r="D324" t="s">
        <v>14</v>
      </c>
      <c r="E324" s="8">
        <v>31</v>
      </c>
    </row>
    <row r="325" spans="1:5" x14ac:dyDescent="0.25">
      <c r="A325" t="s">
        <v>20</v>
      </c>
      <c r="B325" s="8">
        <v>87</v>
      </c>
      <c r="D325" t="s">
        <v>14</v>
      </c>
      <c r="E325" s="8">
        <v>107</v>
      </c>
    </row>
    <row r="326" spans="1:5" x14ac:dyDescent="0.25">
      <c r="A326" t="s">
        <v>20</v>
      </c>
      <c r="B326" s="8">
        <v>3116</v>
      </c>
      <c r="D326" t="s">
        <v>14</v>
      </c>
      <c r="E326" s="8">
        <v>27</v>
      </c>
    </row>
    <row r="327" spans="1:5" x14ac:dyDescent="0.25">
      <c r="A327" t="s">
        <v>20</v>
      </c>
      <c r="B327" s="8">
        <v>909</v>
      </c>
      <c r="D327" t="s">
        <v>14</v>
      </c>
      <c r="E327" s="8">
        <v>1221</v>
      </c>
    </row>
    <row r="328" spans="1:5" x14ac:dyDescent="0.25">
      <c r="A328" t="s">
        <v>20</v>
      </c>
      <c r="B328" s="8">
        <v>1613</v>
      </c>
      <c r="D328" t="s">
        <v>14</v>
      </c>
      <c r="E328" s="8">
        <v>1</v>
      </c>
    </row>
    <row r="329" spans="1:5" x14ac:dyDescent="0.25">
      <c r="A329" t="s">
        <v>20</v>
      </c>
      <c r="B329" s="8">
        <v>136</v>
      </c>
      <c r="D329" t="s">
        <v>14</v>
      </c>
      <c r="E329" s="8">
        <v>16</v>
      </c>
    </row>
    <row r="330" spans="1:5" x14ac:dyDescent="0.25">
      <c r="A330" t="s">
        <v>20</v>
      </c>
      <c r="B330" s="8">
        <v>130</v>
      </c>
      <c r="D330" t="s">
        <v>14</v>
      </c>
      <c r="E330" s="8">
        <v>41</v>
      </c>
    </row>
    <row r="331" spans="1:5" x14ac:dyDescent="0.25">
      <c r="A331" t="s">
        <v>20</v>
      </c>
      <c r="B331" s="8">
        <v>102</v>
      </c>
      <c r="D331" t="s">
        <v>14</v>
      </c>
      <c r="E331" s="8">
        <v>523</v>
      </c>
    </row>
    <row r="332" spans="1:5" x14ac:dyDescent="0.25">
      <c r="A332" t="s">
        <v>20</v>
      </c>
      <c r="B332" s="8">
        <v>4006</v>
      </c>
      <c r="D332" t="s">
        <v>14</v>
      </c>
      <c r="E332" s="8">
        <v>141</v>
      </c>
    </row>
    <row r="333" spans="1:5" x14ac:dyDescent="0.25">
      <c r="A333" t="s">
        <v>20</v>
      </c>
      <c r="B333" s="8">
        <v>1629</v>
      </c>
      <c r="D333" t="s">
        <v>14</v>
      </c>
      <c r="E333" s="8">
        <v>52</v>
      </c>
    </row>
    <row r="334" spans="1:5" x14ac:dyDescent="0.25">
      <c r="A334" t="s">
        <v>20</v>
      </c>
      <c r="B334" s="8">
        <v>2188</v>
      </c>
      <c r="D334" t="s">
        <v>14</v>
      </c>
      <c r="E334" s="8">
        <v>225</v>
      </c>
    </row>
    <row r="335" spans="1:5" x14ac:dyDescent="0.25">
      <c r="A335" t="s">
        <v>20</v>
      </c>
      <c r="B335" s="8">
        <v>2409</v>
      </c>
      <c r="D335" t="s">
        <v>14</v>
      </c>
      <c r="E335" s="8">
        <v>38</v>
      </c>
    </row>
    <row r="336" spans="1:5" x14ac:dyDescent="0.25">
      <c r="A336" t="s">
        <v>20</v>
      </c>
      <c r="B336" s="8">
        <v>194</v>
      </c>
      <c r="D336" t="s">
        <v>14</v>
      </c>
      <c r="E336" s="8">
        <v>15</v>
      </c>
    </row>
    <row r="337" spans="1:5" x14ac:dyDescent="0.25">
      <c r="A337" t="s">
        <v>20</v>
      </c>
      <c r="B337" s="8">
        <v>1140</v>
      </c>
      <c r="D337" t="s">
        <v>14</v>
      </c>
      <c r="E337" s="8">
        <v>37</v>
      </c>
    </row>
    <row r="338" spans="1:5" x14ac:dyDescent="0.25">
      <c r="A338" t="s">
        <v>20</v>
      </c>
      <c r="B338" s="8">
        <v>102</v>
      </c>
      <c r="D338" t="s">
        <v>14</v>
      </c>
      <c r="E338" s="8">
        <v>112</v>
      </c>
    </row>
    <row r="339" spans="1:5" x14ac:dyDescent="0.25">
      <c r="A339" t="s">
        <v>20</v>
      </c>
      <c r="B339" s="8">
        <v>2857</v>
      </c>
      <c r="D339" t="s">
        <v>14</v>
      </c>
      <c r="E339" s="8">
        <v>21</v>
      </c>
    </row>
    <row r="340" spans="1:5" x14ac:dyDescent="0.25">
      <c r="A340" t="s">
        <v>20</v>
      </c>
      <c r="B340" s="8">
        <v>107</v>
      </c>
      <c r="D340" t="s">
        <v>14</v>
      </c>
      <c r="E340" s="8">
        <v>67</v>
      </c>
    </row>
    <row r="341" spans="1:5" x14ac:dyDescent="0.25">
      <c r="A341" t="s">
        <v>20</v>
      </c>
      <c r="B341" s="8">
        <v>160</v>
      </c>
      <c r="D341" t="s">
        <v>14</v>
      </c>
      <c r="E341" s="8">
        <v>78</v>
      </c>
    </row>
    <row r="342" spans="1:5" x14ac:dyDescent="0.25">
      <c r="A342" t="s">
        <v>20</v>
      </c>
      <c r="B342" s="8">
        <v>2230</v>
      </c>
      <c r="D342" t="s">
        <v>14</v>
      </c>
      <c r="E342" s="8">
        <v>67</v>
      </c>
    </row>
    <row r="343" spans="1:5" x14ac:dyDescent="0.25">
      <c r="A343" t="s">
        <v>20</v>
      </c>
      <c r="B343" s="8">
        <v>316</v>
      </c>
      <c r="D343" t="s">
        <v>14</v>
      </c>
      <c r="E343" s="8">
        <v>263</v>
      </c>
    </row>
    <row r="344" spans="1:5" x14ac:dyDescent="0.25">
      <c r="A344" t="s">
        <v>20</v>
      </c>
      <c r="B344" s="8">
        <v>117</v>
      </c>
      <c r="D344" t="s">
        <v>14</v>
      </c>
      <c r="E344" s="8">
        <v>1691</v>
      </c>
    </row>
    <row r="345" spans="1:5" x14ac:dyDescent="0.25">
      <c r="A345" t="s">
        <v>20</v>
      </c>
      <c r="B345" s="8">
        <v>6406</v>
      </c>
      <c r="D345" t="s">
        <v>14</v>
      </c>
      <c r="E345" s="8">
        <v>181</v>
      </c>
    </row>
    <row r="346" spans="1:5" x14ac:dyDescent="0.25">
      <c r="A346" t="s">
        <v>20</v>
      </c>
      <c r="B346" s="8">
        <v>192</v>
      </c>
      <c r="D346" t="s">
        <v>14</v>
      </c>
      <c r="E346" s="8">
        <v>13</v>
      </c>
    </row>
    <row r="347" spans="1:5" x14ac:dyDescent="0.25">
      <c r="A347" t="s">
        <v>20</v>
      </c>
      <c r="B347" s="8">
        <v>26</v>
      </c>
      <c r="D347" t="s">
        <v>14</v>
      </c>
      <c r="E347" s="8">
        <v>1</v>
      </c>
    </row>
    <row r="348" spans="1:5" x14ac:dyDescent="0.25">
      <c r="A348" t="s">
        <v>20</v>
      </c>
      <c r="B348" s="8">
        <v>723</v>
      </c>
      <c r="D348" t="s">
        <v>14</v>
      </c>
      <c r="E348" s="8">
        <v>21</v>
      </c>
    </row>
    <row r="349" spans="1:5" x14ac:dyDescent="0.25">
      <c r="A349" t="s">
        <v>20</v>
      </c>
      <c r="B349" s="8">
        <v>170</v>
      </c>
      <c r="D349" t="s">
        <v>14</v>
      </c>
      <c r="E349" s="8">
        <v>830</v>
      </c>
    </row>
    <row r="350" spans="1:5" x14ac:dyDescent="0.25">
      <c r="A350" t="s">
        <v>20</v>
      </c>
      <c r="B350" s="8">
        <v>238</v>
      </c>
      <c r="D350" t="s">
        <v>14</v>
      </c>
      <c r="E350" s="8">
        <v>130</v>
      </c>
    </row>
    <row r="351" spans="1:5" x14ac:dyDescent="0.25">
      <c r="A351" t="s">
        <v>20</v>
      </c>
      <c r="B351" s="8">
        <v>55</v>
      </c>
      <c r="D351" t="s">
        <v>14</v>
      </c>
      <c r="E351" s="8">
        <v>55</v>
      </c>
    </row>
    <row r="352" spans="1:5" x14ac:dyDescent="0.25">
      <c r="A352" t="s">
        <v>20</v>
      </c>
      <c r="B352" s="8">
        <v>128</v>
      </c>
      <c r="D352" t="s">
        <v>14</v>
      </c>
      <c r="E352" s="8">
        <v>114</v>
      </c>
    </row>
    <row r="353" spans="1:5" x14ac:dyDescent="0.25">
      <c r="A353" t="s">
        <v>20</v>
      </c>
      <c r="B353" s="8">
        <v>2144</v>
      </c>
      <c r="D353" t="s">
        <v>14</v>
      </c>
      <c r="E353" s="8">
        <v>594</v>
      </c>
    </row>
    <row r="354" spans="1:5" x14ac:dyDescent="0.25">
      <c r="A354" t="s">
        <v>20</v>
      </c>
      <c r="B354" s="8">
        <v>2693</v>
      </c>
      <c r="D354" t="s">
        <v>14</v>
      </c>
      <c r="E354" s="8">
        <v>24</v>
      </c>
    </row>
    <row r="355" spans="1:5" x14ac:dyDescent="0.25">
      <c r="A355" t="s">
        <v>20</v>
      </c>
      <c r="B355" s="8">
        <v>432</v>
      </c>
      <c r="D355" t="s">
        <v>14</v>
      </c>
      <c r="E355" s="8">
        <v>252</v>
      </c>
    </row>
    <row r="356" spans="1:5" x14ac:dyDescent="0.25">
      <c r="A356" t="s">
        <v>20</v>
      </c>
      <c r="B356" s="8">
        <v>189</v>
      </c>
      <c r="D356" t="s">
        <v>14</v>
      </c>
      <c r="E356" s="8">
        <v>67</v>
      </c>
    </row>
    <row r="357" spans="1:5" x14ac:dyDescent="0.25">
      <c r="A357" t="s">
        <v>20</v>
      </c>
      <c r="B357" s="8">
        <v>154</v>
      </c>
      <c r="D357" t="s">
        <v>14</v>
      </c>
      <c r="E357" s="8">
        <v>742</v>
      </c>
    </row>
    <row r="358" spans="1:5" x14ac:dyDescent="0.25">
      <c r="A358" t="s">
        <v>20</v>
      </c>
      <c r="B358" s="8">
        <v>96</v>
      </c>
      <c r="D358" t="s">
        <v>14</v>
      </c>
      <c r="E358" s="8">
        <v>75</v>
      </c>
    </row>
    <row r="359" spans="1:5" x14ac:dyDescent="0.25">
      <c r="A359" t="s">
        <v>20</v>
      </c>
      <c r="B359" s="8">
        <v>3063</v>
      </c>
      <c r="D359" t="s">
        <v>14</v>
      </c>
      <c r="E359" s="8">
        <v>4405</v>
      </c>
    </row>
    <row r="360" spans="1:5" x14ac:dyDescent="0.25">
      <c r="A360" t="s">
        <v>20</v>
      </c>
      <c r="B360" s="8">
        <v>2266</v>
      </c>
      <c r="D360" t="s">
        <v>14</v>
      </c>
      <c r="E360" s="8">
        <v>92</v>
      </c>
    </row>
    <row r="361" spans="1:5" x14ac:dyDescent="0.25">
      <c r="A361" t="s">
        <v>20</v>
      </c>
      <c r="B361" s="8">
        <v>194</v>
      </c>
      <c r="D361" t="s">
        <v>14</v>
      </c>
      <c r="E361" s="8">
        <v>64</v>
      </c>
    </row>
    <row r="362" spans="1:5" x14ac:dyDescent="0.25">
      <c r="A362" t="s">
        <v>20</v>
      </c>
      <c r="B362" s="8">
        <v>129</v>
      </c>
      <c r="D362" t="s">
        <v>14</v>
      </c>
      <c r="E362" s="8">
        <v>64</v>
      </c>
    </row>
    <row r="363" spans="1:5" x14ac:dyDescent="0.25">
      <c r="A363" t="s">
        <v>20</v>
      </c>
      <c r="B363" s="8">
        <v>375</v>
      </c>
      <c r="D363" t="s">
        <v>14</v>
      </c>
      <c r="E363" s="8">
        <v>842</v>
      </c>
    </row>
    <row r="364" spans="1:5" x14ac:dyDescent="0.25">
      <c r="A364" t="s">
        <v>20</v>
      </c>
      <c r="B364" s="8">
        <v>409</v>
      </c>
      <c r="D364" t="s">
        <v>14</v>
      </c>
      <c r="E364" s="8">
        <v>112</v>
      </c>
    </row>
    <row r="365" spans="1:5" x14ac:dyDescent="0.25">
      <c r="A365" t="s">
        <v>20</v>
      </c>
      <c r="B365" s="8">
        <v>234</v>
      </c>
      <c r="D365" t="s">
        <v>14</v>
      </c>
      <c r="E365" s="8">
        <v>374</v>
      </c>
    </row>
    <row r="366" spans="1:5" x14ac:dyDescent="0.25">
      <c r="A366" t="s">
        <v>20</v>
      </c>
      <c r="B366" s="8">
        <v>3016</v>
      </c>
    </row>
    <row r="367" spans="1:5" x14ac:dyDescent="0.25">
      <c r="A367" t="s">
        <v>20</v>
      </c>
      <c r="B367" s="8">
        <v>264</v>
      </c>
    </row>
    <row r="368" spans="1:5" x14ac:dyDescent="0.25">
      <c r="A368" t="s">
        <v>20</v>
      </c>
      <c r="B368" s="8">
        <v>272</v>
      </c>
    </row>
    <row r="369" spans="1:2" x14ac:dyDescent="0.25">
      <c r="A369" t="s">
        <v>20</v>
      </c>
      <c r="B369" s="8">
        <v>419</v>
      </c>
    </row>
    <row r="370" spans="1:2" x14ac:dyDescent="0.25">
      <c r="A370" t="s">
        <v>20</v>
      </c>
      <c r="B370" s="8">
        <v>1621</v>
      </c>
    </row>
    <row r="371" spans="1:2" x14ac:dyDescent="0.25">
      <c r="A371" t="s">
        <v>20</v>
      </c>
      <c r="B371" s="8">
        <v>1101</v>
      </c>
    </row>
    <row r="372" spans="1:2" x14ac:dyDescent="0.25">
      <c r="A372" t="s">
        <v>20</v>
      </c>
      <c r="B372" s="8">
        <v>1073</v>
      </c>
    </row>
    <row r="373" spans="1:2" x14ac:dyDescent="0.25">
      <c r="A373" t="s">
        <v>20</v>
      </c>
      <c r="B373" s="8">
        <v>331</v>
      </c>
    </row>
    <row r="374" spans="1:2" x14ac:dyDescent="0.25">
      <c r="A374" t="s">
        <v>20</v>
      </c>
      <c r="B374" s="8">
        <v>1170</v>
      </c>
    </row>
    <row r="375" spans="1:2" x14ac:dyDescent="0.25">
      <c r="A375" t="s">
        <v>20</v>
      </c>
      <c r="B375" s="8">
        <v>363</v>
      </c>
    </row>
    <row r="376" spans="1:2" x14ac:dyDescent="0.25">
      <c r="A376" t="s">
        <v>20</v>
      </c>
      <c r="B376" s="8">
        <v>103</v>
      </c>
    </row>
    <row r="377" spans="1:2" x14ac:dyDescent="0.25">
      <c r="A377" t="s">
        <v>20</v>
      </c>
      <c r="B377" s="8">
        <v>147</v>
      </c>
    </row>
    <row r="378" spans="1:2" x14ac:dyDescent="0.25">
      <c r="A378" t="s">
        <v>20</v>
      </c>
      <c r="B378" s="8">
        <v>110</v>
      </c>
    </row>
    <row r="379" spans="1:2" x14ac:dyDescent="0.25">
      <c r="A379" t="s">
        <v>20</v>
      </c>
      <c r="B379" s="8">
        <v>134</v>
      </c>
    </row>
    <row r="380" spans="1:2" x14ac:dyDescent="0.25">
      <c r="A380" t="s">
        <v>20</v>
      </c>
      <c r="B380" s="8">
        <v>269</v>
      </c>
    </row>
    <row r="381" spans="1:2" x14ac:dyDescent="0.25">
      <c r="A381" t="s">
        <v>20</v>
      </c>
      <c r="B381" s="8">
        <v>175</v>
      </c>
    </row>
    <row r="382" spans="1:2" x14ac:dyDescent="0.25">
      <c r="A382" t="s">
        <v>20</v>
      </c>
      <c r="B382" s="8">
        <v>69</v>
      </c>
    </row>
    <row r="383" spans="1:2" x14ac:dyDescent="0.25">
      <c r="A383" t="s">
        <v>20</v>
      </c>
      <c r="B383" s="8">
        <v>190</v>
      </c>
    </row>
    <row r="384" spans="1:2" x14ac:dyDescent="0.25">
      <c r="A384" t="s">
        <v>20</v>
      </c>
      <c r="B384" s="8">
        <v>237</v>
      </c>
    </row>
    <row r="385" spans="1:2" x14ac:dyDescent="0.25">
      <c r="A385" t="s">
        <v>20</v>
      </c>
      <c r="B385" s="8">
        <v>196</v>
      </c>
    </row>
    <row r="386" spans="1:2" x14ac:dyDescent="0.25">
      <c r="A386" t="s">
        <v>20</v>
      </c>
      <c r="B386" s="8">
        <v>7295</v>
      </c>
    </row>
    <row r="387" spans="1:2" x14ac:dyDescent="0.25">
      <c r="A387" t="s">
        <v>20</v>
      </c>
      <c r="B387" s="8">
        <v>2893</v>
      </c>
    </row>
    <row r="388" spans="1:2" x14ac:dyDescent="0.25">
      <c r="A388" t="s">
        <v>20</v>
      </c>
      <c r="B388" s="8">
        <v>820</v>
      </c>
    </row>
    <row r="389" spans="1:2" x14ac:dyDescent="0.25">
      <c r="A389" t="s">
        <v>20</v>
      </c>
      <c r="B389" s="8">
        <v>2038</v>
      </c>
    </row>
    <row r="390" spans="1:2" x14ac:dyDescent="0.25">
      <c r="A390" t="s">
        <v>20</v>
      </c>
      <c r="B390" s="8">
        <v>116</v>
      </c>
    </row>
    <row r="391" spans="1:2" x14ac:dyDescent="0.25">
      <c r="A391" t="s">
        <v>20</v>
      </c>
      <c r="B391" s="8">
        <v>1345</v>
      </c>
    </row>
    <row r="392" spans="1:2" x14ac:dyDescent="0.25">
      <c r="A392" t="s">
        <v>20</v>
      </c>
      <c r="B392" s="8">
        <v>168</v>
      </c>
    </row>
    <row r="393" spans="1:2" x14ac:dyDescent="0.25">
      <c r="A393" t="s">
        <v>20</v>
      </c>
      <c r="B393" s="8">
        <v>137</v>
      </c>
    </row>
    <row r="394" spans="1:2" x14ac:dyDescent="0.25">
      <c r="A394" t="s">
        <v>20</v>
      </c>
      <c r="B394" s="8">
        <v>186</v>
      </c>
    </row>
    <row r="395" spans="1:2" x14ac:dyDescent="0.25">
      <c r="A395" t="s">
        <v>20</v>
      </c>
      <c r="B395" s="8">
        <v>125</v>
      </c>
    </row>
    <row r="396" spans="1:2" x14ac:dyDescent="0.25">
      <c r="A396" t="s">
        <v>20</v>
      </c>
      <c r="B396" s="8">
        <v>202</v>
      </c>
    </row>
    <row r="397" spans="1:2" x14ac:dyDescent="0.25">
      <c r="A397" t="s">
        <v>20</v>
      </c>
      <c r="B397" s="8">
        <v>103</v>
      </c>
    </row>
    <row r="398" spans="1:2" x14ac:dyDescent="0.25">
      <c r="A398" t="s">
        <v>20</v>
      </c>
      <c r="B398" s="8">
        <v>1785</v>
      </c>
    </row>
    <row r="399" spans="1:2" x14ac:dyDescent="0.25">
      <c r="A399" t="s">
        <v>20</v>
      </c>
      <c r="B399" s="8">
        <v>157</v>
      </c>
    </row>
    <row r="400" spans="1:2" x14ac:dyDescent="0.25">
      <c r="A400" t="s">
        <v>20</v>
      </c>
      <c r="B400" s="8">
        <v>555</v>
      </c>
    </row>
    <row r="401" spans="1:2" x14ac:dyDescent="0.25">
      <c r="A401" t="s">
        <v>20</v>
      </c>
      <c r="B401" s="8">
        <v>297</v>
      </c>
    </row>
    <row r="402" spans="1:2" x14ac:dyDescent="0.25">
      <c r="A402" t="s">
        <v>20</v>
      </c>
      <c r="B402" s="8">
        <v>123</v>
      </c>
    </row>
    <row r="403" spans="1:2" x14ac:dyDescent="0.25">
      <c r="A403" t="s">
        <v>20</v>
      </c>
      <c r="B403" s="8">
        <v>3036</v>
      </c>
    </row>
    <row r="404" spans="1:2" x14ac:dyDescent="0.25">
      <c r="A404" t="s">
        <v>20</v>
      </c>
      <c r="B404" s="8">
        <v>144</v>
      </c>
    </row>
    <row r="405" spans="1:2" x14ac:dyDescent="0.25">
      <c r="A405" t="s">
        <v>20</v>
      </c>
      <c r="B405" s="8">
        <v>121</v>
      </c>
    </row>
    <row r="406" spans="1:2" x14ac:dyDescent="0.25">
      <c r="A406" t="s">
        <v>20</v>
      </c>
      <c r="B406" s="8">
        <v>181</v>
      </c>
    </row>
    <row r="407" spans="1:2" x14ac:dyDescent="0.25">
      <c r="A407" t="s">
        <v>20</v>
      </c>
      <c r="B407" s="8">
        <v>122</v>
      </c>
    </row>
    <row r="408" spans="1:2" x14ac:dyDescent="0.25">
      <c r="A408" t="s">
        <v>20</v>
      </c>
      <c r="B408" s="8">
        <v>1071</v>
      </c>
    </row>
    <row r="409" spans="1:2" x14ac:dyDescent="0.25">
      <c r="A409" t="s">
        <v>20</v>
      </c>
      <c r="B409" s="8">
        <v>980</v>
      </c>
    </row>
    <row r="410" spans="1:2" x14ac:dyDescent="0.25">
      <c r="A410" t="s">
        <v>20</v>
      </c>
      <c r="B410" s="8">
        <v>536</v>
      </c>
    </row>
    <row r="411" spans="1:2" x14ac:dyDescent="0.25">
      <c r="A411" t="s">
        <v>20</v>
      </c>
      <c r="B411" s="8">
        <v>1991</v>
      </c>
    </row>
    <row r="412" spans="1:2" x14ac:dyDescent="0.25">
      <c r="A412" t="s">
        <v>20</v>
      </c>
      <c r="B412" s="8">
        <v>180</v>
      </c>
    </row>
    <row r="413" spans="1:2" x14ac:dyDescent="0.25">
      <c r="A413" t="s">
        <v>20</v>
      </c>
      <c r="B413" s="8">
        <v>130</v>
      </c>
    </row>
    <row r="414" spans="1:2" x14ac:dyDescent="0.25">
      <c r="A414" t="s">
        <v>20</v>
      </c>
      <c r="B414" s="8">
        <v>122</v>
      </c>
    </row>
    <row r="415" spans="1:2" x14ac:dyDescent="0.25">
      <c r="A415" t="s">
        <v>20</v>
      </c>
      <c r="B415" s="8">
        <v>140</v>
      </c>
    </row>
    <row r="416" spans="1:2" x14ac:dyDescent="0.25">
      <c r="A416" t="s">
        <v>20</v>
      </c>
      <c r="B416" s="8">
        <v>3388</v>
      </c>
    </row>
    <row r="417" spans="1:2" x14ac:dyDescent="0.25">
      <c r="A417" t="s">
        <v>20</v>
      </c>
      <c r="B417" s="8">
        <v>280</v>
      </c>
    </row>
    <row r="418" spans="1:2" x14ac:dyDescent="0.25">
      <c r="A418" t="s">
        <v>20</v>
      </c>
      <c r="B418" s="8">
        <v>366</v>
      </c>
    </row>
    <row r="419" spans="1:2" x14ac:dyDescent="0.25">
      <c r="A419" t="s">
        <v>20</v>
      </c>
      <c r="B419" s="8">
        <v>270</v>
      </c>
    </row>
    <row r="420" spans="1:2" x14ac:dyDescent="0.25">
      <c r="A420" t="s">
        <v>20</v>
      </c>
      <c r="B420" s="8">
        <v>137</v>
      </c>
    </row>
    <row r="421" spans="1:2" x14ac:dyDescent="0.25">
      <c r="A421" t="s">
        <v>20</v>
      </c>
      <c r="B421" s="8">
        <v>3205</v>
      </c>
    </row>
    <row r="422" spans="1:2" x14ac:dyDescent="0.25">
      <c r="A422" t="s">
        <v>20</v>
      </c>
      <c r="B422" s="8">
        <v>288</v>
      </c>
    </row>
    <row r="423" spans="1:2" x14ac:dyDescent="0.25">
      <c r="A423" t="s">
        <v>20</v>
      </c>
      <c r="B423" s="8">
        <v>148</v>
      </c>
    </row>
    <row r="424" spans="1:2" x14ac:dyDescent="0.25">
      <c r="A424" t="s">
        <v>20</v>
      </c>
      <c r="B424" s="8">
        <v>114</v>
      </c>
    </row>
    <row r="425" spans="1:2" x14ac:dyDescent="0.25">
      <c r="A425" t="s">
        <v>20</v>
      </c>
      <c r="B425" s="8">
        <v>1518</v>
      </c>
    </row>
    <row r="426" spans="1:2" x14ac:dyDescent="0.25">
      <c r="A426" t="s">
        <v>20</v>
      </c>
      <c r="B426" s="8">
        <v>166</v>
      </c>
    </row>
    <row r="427" spans="1:2" x14ac:dyDescent="0.25">
      <c r="A427" t="s">
        <v>20</v>
      </c>
      <c r="B427" s="8">
        <v>100</v>
      </c>
    </row>
    <row r="428" spans="1:2" x14ac:dyDescent="0.25">
      <c r="A428" t="s">
        <v>20</v>
      </c>
      <c r="B428" s="8">
        <v>235</v>
      </c>
    </row>
    <row r="429" spans="1:2" x14ac:dyDescent="0.25">
      <c r="A429" t="s">
        <v>20</v>
      </c>
      <c r="B429" s="8">
        <v>148</v>
      </c>
    </row>
    <row r="430" spans="1:2" x14ac:dyDescent="0.25">
      <c r="A430" t="s">
        <v>20</v>
      </c>
      <c r="B430" s="8">
        <v>198</v>
      </c>
    </row>
    <row r="431" spans="1:2" x14ac:dyDescent="0.25">
      <c r="A431" t="s">
        <v>20</v>
      </c>
      <c r="B431" s="8">
        <v>150</v>
      </c>
    </row>
    <row r="432" spans="1:2" x14ac:dyDescent="0.25">
      <c r="A432" t="s">
        <v>20</v>
      </c>
      <c r="B432" s="8">
        <v>216</v>
      </c>
    </row>
    <row r="433" spans="1:2" x14ac:dyDescent="0.25">
      <c r="A433" t="s">
        <v>20</v>
      </c>
      <c r="B433" s="8">
        <v>5139</v>
      </c>
    </row>
    <row r="434" spans="1:2" x14ac:dyDescent="0.25">
      <c r="A434" t="s">
        <v>20</v>
      </c>
      <c r="B434" s="8">
        <v>2353</v>
      </c>
    </row>
    <row r="435" spans="1:2" x14ac:dyDescent="0.25">
      <c r="A435" t="s">
        <v>20</v>
      </c>
      <c r="B435" s="8">
        <v>78</v>
      </c>
    </row>
    <row r="436" spans="1:2" x14ac:dyDescent="0.25">
      <c r="A436" t="s">
        <v>20</v>
      </c>
      <c r="B436" s="8">
        <v>174</v>
      </c>
    </row>
    <row r="437" spans="1:2" x14ac:dyDescent="0.25">
      <c r="A437" t="s">
        <v>20</v>
      </c>
      <c r="B437" s="8">
        <v>164</v>
      </c>
    </row>
    <row r="438" spans="1:2" x14ac:dyDescent="0.25">
      <c r="A438" t="s">
        <v>20</v>
      </c>
      <c r="B438" s="8">
        <v>161</v>
      </c>
    </row>
    <row r="439" spans="1:2" x14ac:dyDescent="0.25">
      <c r="A439" t="s">
        <v>20</v>
      </c>
      <c r="B439" s="8">
        <v>138</v>
      </c>
    </row>
    <row r="440" spans="1:2" x14ac:dyDescent="0.25">
      <c r="A440" t="s">
        <v>20</v>
      </c>
      <c r="B440" s="8">
        <v>3308</v>
      </c>
    </row>
    <row r="441" spans="1:2" x14ac:dyDescent="0.25">
      <c r="A441" t="s">
        <v>20</v>
      </c>
      <c r="B441" s="8">
        <v>127</v>
      </c>
    </row>
    <row r="442" spans="1:2" x14ac:dyDescent="0.25">
      <c r="A442" t="s">
        <v>20</v>
      </c>
      <c r="B442" s="8">
        <v>207</v>
      </c>
    </row>
    <row r="443" spans="1:2" x14ac:dyDescent="0.25">
      <c r="A443" t="s">
        <v>20</v>
      </c>
      <c r="B443" s="8">
        <v>181</v>
      </c>
    </row>
    <row r="444" spans="1:2" x14ac:dyDescent="0.25">
      <c r="A444" t="s">
        <v>20</v>
      </c>
      <c r="B444" s="8">
        <v>110</v>
      </c>
    </row>
    <row r="445" spans="1:2" x14ac:dyDescent="0.25">
      <c r="A445" t="s">
        <v>20</v>
      </c>
      <c r="B445" s="8">
        <v>185</v>
      </c>
    </row>
    <row r="446" spans="1:2" x14ac:dyDescent="0.25">
      <c r="A446" t="s">
        <v>20</v>
      </c>
      <c r="B446" s="8">
        <v>121</v>
      </c>
    </row>
    <row r="447" spans="1:2" x14ac:dyDescent="0.25">
      <c r="A447" t="s">
        <v>20</v>
      </c>
      <c r="B447" s="8">
        <v>106</v>
      </c>
    </row>
    <row r="448" spans="1:2" x14ac:dyDescent="0.25">
      <c r="A448" t="s">
        <v>20</v>
      </c>
      <c r="B448" s="8">
        <v>142</v>
      </c>
    </row>
    <row r="449" spans="1:2" x14ac:dyDescent="0.25">
      <c r="A449" t="s">
        <v>20</v>
      </c>
      <c r="B449" s="8">
        <v>233</v>
      </c>
    </row>
    <row r="450" spans="1:2" x14ac:dyDescent="0.25">
      <c r="A450" t="s">
        <v>20</v>
      </c>
      <c r="B450" s="8">
        <v>218</v>
      </c>
    </row>
    <row r="451" spans="1:2" x14ac:dyDescent="0.25">
      <c r="A451" t="s">
        <v>20</v>
      </c>
      <c r="B451" s="8">
        <v>76</v>
      </c>
    </row>
    <row r="452" spans="1:2" x14ac:dyDescent="0.25">
      <c r="A452" t="s">
        <v>20</v>
      </c>
      <c r="B452" s="8">
        <v>43</v>
      </c>
    </row>
    <row r="453" spans="1:2" x14ac:dyDescent="0.25">
      <c r="A453" t="s">
        <v>20</v>
      </c>
      <c r="B453" s="8">
        <v>221</v>
      </c>
    </row>
    <row r="454" spans="1:2" x14ac:dyDescent="0.25">
      <c r="A454" t="s">
        <v>20</v>
      </c>
      <c r="B454" s="8">
        <v>2805</v>
      </c>
    </row>
    <row r="455" spans="1:2" x14ac:dyDescent="0.25">
      <c r="A455" t="s">
        <v>20</v>
      </c>
      <c r="B455" s="8">
        <v>68</v>
      </c>
    </row>
    <row r="456" spans="1:2" x14ac:dyDescent="0.25">
      <c r="A456" t="s">
        <v>20</v>
      </c>
      <c r="B456" s="8">
        <v>183</v>
      </c>
    </row>
    <row r="457" spans="1:2" x14ac:dyDescent="0.25">
      <c r="A457" t="s">
        <v>20</v>
      </c>
      <c r="B457" s="8">
        <v>133</v>
      </c>
    </row>
    <row r="458" spans="1:2" x14ac:dyDescent="0.25">
      <c r="A458" t="s">
        <v>20</v>
      </c>
      <c r="B458" s="8">
        <v>2489</v>
      </c>
    </row>
    <row r="459" spans="1:2" x14ac:dyDescent="0.25">
      <c r="A459" t="s">
        <v>20</v>
      </c>
      <c r="B459" s="8">
        <v>69</v>
      </c>
    </row>
    <row r="460" spans="1:2" x14ac:dyDescent="0.25">
      <c r="A460" t="s">
        <v>20</v>
      </c>
      <c r="B460" s="8">
        <v>279</v>
      </c>
    </row>
    <row r="461" spans="1:2" x14ac:dyDescent="0.25">
      <c r="A461" t="s">
        <v>20</v>
      </c>
      <c r="B461" s="8">
        <v>210</v>
      </c>
    </row>
    <row r="462" spans="1:2" x14ac:dyDescent="0.25">
      <c r="A462" t="s">
        <v>20</v>
      </c>
      <c r="B462" s="8">
        <v>2100</v>
      </c>
    </row>
    <row r="463" spans="1:2" x14ac:dyDescent="0.25">
      <c r="A463" t="s">
        <v>20</v>
      </c>
      <c r="B463" s="8">
        <v>252</v>
      </c>
    </row>
    <row r="464" spans="1:2" x14ac:dyDescent="0.25">
      <c r="A464" t="s">
        <v>20</v>
      </c>
      <c r="B464" s="8">
        <v>1280</v>
      </c>
    </row>
    <row r="465" spans="1:2" x14ac:dyDescent="0.25">
      <c r="A465" t="s">
        <v>20</v>
      </c>
      <c r="B465" s="8">
        <v>157</v>
      </c>
    </row>
    <row r="466" spans="1:2" x14ac:dyDescent="0.25">
      <c r="A466" t="s">
        <v>20</v>
      </c>
      <c r="B466" s="8">
        <v>194</v>
      </c>
    </row>
    <row r="467" spans="1:2" x14ac:dyDescent="0.25">
      <c r="A467" t="s">
        <v>20</v>
      </c>
      <c r="B467" s="8">
        <v>82</v>
      </c>
    </row>
    <row r="468" spans="1:2" x14ac:dyDescent="0.25">
      <c r="A468" t="s">
        <v>20</v>
      </c>
      <c r="B468" s="8">
        <v>4233</v>
      </c>
    </row>
    <row r="469" spans="1:2" x14ac:dyDescent="0.25">
      <c r="A469" t="s">
        <v>20</v>
      </c>
      <c r="B469" s="8">
        <v>1297</v>
      </c>
    </row>
    <row r="470" spans="1:2" x14ac:dyDescent="0.25">
      <c r="A470" t="s">
        <v>20</v>
      </c>
      <c r="B470" s="8">
        <v>165</v>
      </c>
    </row>
    <row r="471" spans="1:2" x14ac:dyDescent="0.25">
      <c r="A471" t="s">
        <v>20</v>
      </c>
      <c r="B471" s="8">
        <v>119</v>
      </c>
    </row>
    <row r="472" spans="1:2" x14ac:dyDescent="0.25">
      <c r="A472" t="s">
        <v>20</v>
      </c>
      <c r="B472" s="8">
        <v>1797</v>
      </c>
    </row>
    <row r="473" spans="1:2" x14ac:dyDescent="0.25">
      <c r="A473" t="s">
        <v>20</v>
      </c>
      <c r="B473" s="8">
        <v>261</v>
      </c>
    </row>
    <row r="474" spans="1:2" x14ac:dyDescent="0.25">
      <c r="A474" t="s">
        <v>20</v>
      </c>
      <c r="B474" s="8">
        <v>157</v>
      </c>
    </row>
    <row r="475" spans="1:2" x14ac:dyDescent="0.25">
      <c r="A475" t="s">
        <v>20</v>
      </c>
      <c r="B475" s="8">
        <v>3533</v>
      </c>
    </row>
    <row r="476" spans="1:2" x14ac:dyDescent="0.25">
      <c r="A476" t="s">
        <v>20</v>
      </c>
      <c r="B476" s="8">
        <v>155</v>
      </c>
    </row>
    <row r="477" spans="1:2" x14ac:dyDescent="0.25">
      <c r="A477" t="s">
        <v>20</v>
      </c>
      <c r="B477" s="8">
        <v>132</v>
      </c>
    </row>
    <row r="478" spans="1:2" x14ac:dyDescent="0.25">
      <c r="A478" t="s">
        <v>20</v>
      </c>
      <c r="B478" s="8">
        <v>1354</v>
      </c>
    </row>
    <row r="479" spans="1:2" x14ac:dyDescent="0.25">
      <c r="A479" t="s">
        <v>20</v>
      </c>
      <c r="B479" s="8">
        <v>48</v>
      </c>
    </row>
    <row r="480" spans="1:2" x14ac:dyDescent="0.25">
      <c r="A480" t="s">
        <v>20</v>
      </c>
      <c r="B480" s="8">
        <v>110</v>
      </c>
    </row>
    <row r="481" spans="1:2" x14ac:dyDescent="0.25">
      <c r="A481" t="s">
        <v>20</v>
      </c>
      <c r="B481" s="8">
        <v>172</v>
      </c>
    </row>
    <row r="482" spans="1:2" x14ac:dyDescent="0.25">
      <c r="A482" t="s">
        <v>20</v>
      </c>
      <c r="B482" s="8">
        <v>307</v>
      </c>
    </row>
    <row r="483" spans="1:2" x14ac:dyDescent="0.25">
      <c r="A483" t="s">
        <v>20</v>
      </c>
      <c r="B483" s="8">
        <v>160</v>
      </c>
    </row>
    <row r="484" spans="1:2" x14ac:dyDescent="0.25">
      <c r="A484" t="s">
        <v>20</v>
      </c>
      <c r="B484" s="8">
        <v>1467</v>
      </c>
    </row>
    <row r="485" spans="1:2" x14ac:dyDescent="0.25">
      <c r="A485" t="s">
        <v>20</v>
      </c>
      <c r="B485" s="8">
        <v>2662</v>
      </c>
    </row>
    <row r="486" spans="1:2" x14ac:dyDescent="0.25">
      <c r="A486" t="s">
        <v>20</v>
      </c>
      <c r="B486" s="8">
        <v>452</v>
      </c>
    </row>
    <row r="487" spans="1:2" x14ac:dyDescent="0.25">
      <c r="A487" t="s">
        <v>20</v>
      </c>
      <c r="B487" s="8">
        <v>158</v>
      </c>
    </row>
    <row r="488" spans="1:2" x14ac:dyDescent="0.25">
      <c r="A488" t="s">
        <v>20</v>
      </c>
      <c r="B488" s="8">
        <v>225</v>
      </c>
    </row>
    <row r="489" spans="1:2" x14ac:dyDescent="0.25">
      <c r="A489" t="s">
        <v>20</v>
      </c>
      <c r="B489" s="8">
        <v>65</v>
      </c>
    </row>
    <row r="490" spans="1:2" x14ac:dyDescent="0.25">
      <c r="A490" t="s">
        <v>20</v>
      </c>
      <c r="B490" s="8">
        <v>163</v>
      </c>
    </row>
    <row r="491" spans="1:2" x14ac:dyDescent="0.25">
      <c r="A491" t="s">
        <v>20</v>
      </c>
      <c r="B491" s="8">
        <v>85</v>
      </c>
    </row>
    <row r="492" spans="1:2" x14ac:dyDescent="0.25">
      <c r="A492" t="s">
        <v>20</v>
      </c>
      <c r="B492" s="8">
        <v>217</v>
      </c>
    </row>
    <row r="493" spans="1:2" x14ac:dyDescent="0.25">
      <c r="A493" t="s">
        <v>20</v>
      </c>
      <c r="B493" s="8">
        <v>150</v>
      </c>
    </row>
    <row r="494" spans="1:2" x14ac:dyDescent="0.25">
      <c r="A494" t="s">
        <v>20</v>
      </c>
      <c r="B494" s="8">
        <v>3272</v>
      </c>
    </row>
    <row r="495" spans="1:2" x14ac:dyDescent="0.25">
      <c r="A495" t="s">
        <v>20</v>
      </c>
      <c r="B495" s="8">
        <v>300</v>
      </c>
    </row>
    <row r="496" spans="1:2" x14ac:dyDescent="0.25">
      <c r="A496" t="s">
        <v>20</v>
      </c>
      <c r="B496" s="8">
        <v>126</v>
      </c>
    </row>
    <row r="497" spans="1:2" x14ac:dyDescent="0.25">
      <c r="A497" t="s">
        <v>20</v>
      </c>
      <c r="B497" s="8">
        <v>2320</v>
      </c>
    </row>
    <row r="498" spans="1:2" x14ac:dyDescent="0.25">
      <c r="A498" t="s">
        <v>20</v>
      </c>
      <c r="B498" s="8">
        <v>81</v>
      </c>
    </row>
    <row r="499" spans="1:2" x14ac:dyDescent="0.25">
      <c r="A499" t="s">
        <v>20</v>
      </c>
      <c r="B499" s="8">
        <v>1887</v>
      </c>
    </row>
    <row r="500" spans="1:2" x14ac:dyDescent="0.25">
      <c r="A500" t="s">
        <v>20</v>
      </c>
      <c r="B500" s="8">
        <v>4358</v>
      </c>
    </row>
    <row r="501" spans="1:2" x14ac:dyDescent="0.25">
      <c r="A501" t="s">
        <v>20</v>
      </c>
      <c r="B501" s="8">
        <v>53</v>
      </c>
    </row>
    <row r="502" spans="1:2" x14ac:dyDescent="0.25">
      <c r="A502" t="s">
        <v>20</v>
      </c>
      <c r="B502" s="8">
        <v>2414</v>
      </c>
    </row>
    <row r="503" spans="1:2" x14ac:dyDescent="0.25">
      <c r="A503" t="s">
        <v>20</v>
      </c>
      <c r="B503" s="8">
        <v>80</v>
      </c>
    </row>
    <row r="504" spans="1:2" x14ac:dyDescent="0.25">
      <c r="A504" t="s">
        <v>20</v>
      </c>
      <c r="B504" s="8">
        <v>193</v>
      </c>
    </row>
    <row r="505" spans="1:2" x14ac:dyDescent="0.25">
      <c r="A505" t="s">
        <v>20</v>
      </c>
      <c r="B505" s="8">
        <v>52</v>
      </c>
    </row>
    <row r="506" spans="1:2" x14ac:dyDescent="0.25">
      <c r="A506" t="s">
        <v>20</v>
      </c>
      <c r="B506" s="8">
        <v>290</v>
      </c>
    </row>
    <row r="507" spans="1:2" x14ac:dyDescent="0.25">
      <c r="A507" t="s">
        <v>20</v>
      </c>
      <c r="B507" s="8">
        <v>122</v>
      </c>
    </row>
    <row r="508" spans="1:2" x14ac:dyDescent="0.25">
      <c r="A508" t="s">
        <v>20</v>
      </c>
      <c r="B508" s="8">
        <v>1470</v>
      </c>
    </row>
    <row r="509" spans="1:2" x14ac:dyDescent="0.25">
      <c r="A509" t="s">
        <v>20</v>
      </c>
      <c r="B509" s="8">
        <v>165</v>
      </c>
    </row>
    <row r="510" spans="1:2" x14ac:dyDescent="0.25">
      <c r="A510" t="s">
        <v>20</v>
      </c>
      <c r="B510" s="8">
        <v>182</v>
      </c>
    </row>
    <row r="511" spans="1:2" x14ac:dyDescent="0.25">
      <c r="A511" t="s">
        <v>20</v>
      </c>
      <c r="B511" s="8">
        <v>199</v>
      </c>
    </row>
    <row r="512" spans="1:2" x14ac:dyDescent="0.25">
      <c r="A512" t="s">
        <v>20</v>
      </c>
      <c r="B512" s="8">
        <v>56</v>
      </c>
    </row>
    <row r="513" spans="1:2" x14ac:dyDescent="0.25">
      <c r="A513" t="s">
        <v>20</v>
      </c>
      <c r="B513" s="8">
        <v>1460</v>
      </c>
    </row>
    <row r="514" spans="1:2" x14ac:dyDescent="0.25">
      <c r="A514" t="s">
        <v>20</v>
      </c>
      <c r="B514" s="8">
        <v>123</v>
      </c>
    </row>
    <row r="515" spans="1:2" x14ac:dyDescent="0.25">
      <c r="A515" t="s">
        <v>20</v>
      </c>
      <c r="B515" s="8">
        <v>159</v>
      </c>
    </row>
    <row r="516" spans="1:2" x14ac:dyDescent="0.25">
      <c r="A516" t="s">
        <v>20</v>
      </c>
      <c r="B516" s="8">
        <v>110</v>
      </c>
    </row>
    <row r="517" spans="1:2" x14ac:dyDescent="0.25">
      <c r="A517" t="s">
        <v>20</v>
      </c>
      <c r="B517" s="8">
        <v>236</v>
      </c>
    </row>
    <row r="518" spans="1:2" x14ac:dyDescent="0.25">
      <c r="A518" t="s">
        <v>20</v>
      </c>
      <c r="B518" s="8">
        <v>191</v>
      </c>
    </row>
    <row r="519" spans="1:2" x14ac:dyDescent="0.25">
      <c r="A519" t="s">
        <v>20</v>
      </c>
      <c r="B519" s="8">
        <v>3934</v>
      </c>
    </row>
    <row r="520" spans="1:2" x14ac:dyDescent="0.25">
      <c r="A520" t="s">
        <v>20</v>
      </c>
      <c r="B520" s="8">
        <v>80</v>
      </c>
    </row>
    <row r="521" spans="1:2" x14ac:dyDescent="0.25">
      <c r="A521" t="s">
        <v>20</v>
      </c>
      <c r="B521" s="8">
        <v>462</v>
      </c>
    </row>
    <row r="522" spans="1:2" x14ac:dyDescent="0.25">
      <c r="A522" t="s">
        <v>20</v>
      </c>
      <c r="B522" s="8">
        <v>179</v>
      </c>
    </row>
    <row r="523" spans="1:2" x14ac:dyDescent="0.25">
      <c r="A523" t="s">
        <v>20</v>
      </c>
      <c r="B523" s="8">
        <v>1866</v>
      </c>
    </row>
    <row r="524" spans="1:2" x14ac:dyDescent="0.25">
      <c r="A524" t="s">
        <v>20</v>
      </c>
      <c r="B524" s="8">
        <v>156</v>
      </c>
    </row>
    <row r="525" spans="1:2" x14ac:dyDescent="0.25">
      <c r="A525" t="s">
        <v>20</v>
      </c>
      <c r="B525" s="8">
        <v>255</v>
      </c>
    </row>
    <row r="526" spans="1:2" x14ac:dyDescent="0.25">
      <c r="A526" t="s">
        <v>20</v>
      </c>
      <c r="B526" s="8">
        <v>2261</v>
      </c>
    </row>
    <row r="527" spans="1:2" x14ac:dyDescent="0.25">
      <c r="A527" t="s">
        <v>20</v>
      </c>
      <c r="B527" s="8">
        <v>40</v>
      </c>
    </row>
    <row r="528" spans="1:2" x14ac:dyDescent="0.25">
      <c r="A528" t="s">
        <v>20</v>
      </c>
      <c r="B528" s="8">
        <v>2289</v>
      </c>
    </row>
    <row r="529" spans="1:2" x14ac:dyDescent="0.25">
      <c r="A529" t="s">
        <v>20</v>
      </c>
      <c r="B529" s="8">
        <v>65</v>
      </c>
    </row>
    <row r="530" spans="1:2" x14ac:dyDescent="0.25">
      <c r="A530" t="s">
        <v>20</v>
      </c>
      <c r="B530" s="8">
        <v>3777</v>
      </c>
    </row>
    <row r="531" spans="1:2" x14ac:dyDescent="0.25">
      <c r="A531" t="s">
        <v>20</v>
      </c>
      <c r="B531" s="8">
        <v>184</v>
      </c>
    </row>
    <row r="532" spans="1:2" x14ac:dyDescent="0.25">
      <c r="A532" t="s">
        <v>20</v>
      </c>
      <c r="B532" s="8">
        <v>85</v>
      </c>
    </row>
    <row r="533" spans="1:2" x14ac:dyDescent="0.25">
      <c r="A533" t="s">
        <v>20</v>
      </c>
      <c r="B533" s="8">
        <v>144</v>
      </c>
    </row>
    <row r="534" spans="1:2" x14ac:dyDescent="0.25">
      <c r="A534" t="s">
        <v>20</v>
      </c>
      <c r="B534" s="8">
        <v>1902</v>
      </c>
    </row>
    <row r="535" spans="1:2" x14ac:dyDescent="0.25">
      <c r="A535" t="s">
        <v>20</v>
      </c>
      <c r="B535" s="8">
        <v>105</v>
      </c>
    </row>
    <row r="536" spans="1:2" x14ac:dyDescent="0.25">
      <c r="A536" t="s">
        <v>20</v>
      </c>
      <c r="B536" s="8">
        <v>132</v>
      </c>
    </row>
    <row r="537" spans="1:2" x14ac:dyDescent="0.25">
      <c r="A537" t="s">
        <v>20</v>
      </c>
      <c r="B537" s="8">
        <v>96</v>
      </c>
    </row>
    <row r="538" spans="1:2" x14ac:dyDescent="0.25">
      <c r="A538" t="s">
        <v>20</v>
      </c>
      <c r="B538" s="8">
        <v>114</v>
      </c>
    </row>
    <row r="539" spans="1:2" x14ac:dyDescent="0.25">
      <c r="A539" t="s">
        <v>20</v>
      </c>
      <c r="B539" s="8">
        <v>203</v>
      </c>
    </row>
    <row r="540" spans="1:2" x14ac:dyDescent="0.25">
      <c r="A540" t="s">
        <v>20</v>
      </c>
      <c r="B540" s="8">
        <v>1559</v>
      </c>
    </row>
    <row r="541" spans="1:2" x14ac:dyDescent="0.25">
      <c r="A541" t="s">
        <v>20</v>
      </c>
      <c r="B541" s="8">
        <v>1548</v>
      </c>
    </row>
    <row r="542" spans="1:2" x14ac:dyDescent="0.25">
      <c r="A542" t="s">
        <v>20</v>
      </c>
      <c r="B542" s="8">
        <v>80</v>
      </c>
    </row>
    <row r="543" spans="1:2" x14ac:dyDescent="0.25">
      <c r="A543" t="s">
        <v>20</v>
      </c>
      <c r="B543" s="8">
        <v>131</v>
      </c>
    </row>
    <row r="544" spans="1:2" x14ac:dyDescent="0.25">
      <c r="A544" t="s">
        <v>20</v>
      </c>
      <c r="B544" s="8">
        <v>112</v>
      </c>
    </row>
    <row r="545" spans="1:2" x14ac:dyDescent="0.25">
      <c r="A545" t="s">
        <v>20</v>
      </c>
      <c r="B545" s="8">
        <v>155</v>
      </c>
    </row>
    <row r="546" spans="1:2" x14ac:dyDescent="0.25">
      <c r="A546" t="s">
        <v>20</v>
      </c>
      <c r="B546" s="8">
        <v>266</v>
      </c>
    </row>
    <row r="547" spans="1:2" x14ac:dyDescent="0.25">
      <c r="A547" t="s">
        <v>20</v>
      </c>
      <c r="B547" s="8">
        <v>155</v>
      </c>
    </row>
    <row r="548" spans="1:2" x14ac:dyDescent="0.25">
      <c r="A548" t="s">
        <v>20</v>
      </c>
      <c r="B548" s="8">
        <v>207</v>
      </c>
    </row>
    <row r="549" spans="1:2" x14ac:dyDescent="0.25">
      <c r="A549" t="s">
        <v>20</v>
      </c>
      <c r="B549" s="8">
        <v>245</v>
      </c>
    </row>
    <row r="550" spans="1:2" x14ac:dyDescent="0.25">
      <c r="A550" t="s">
        <v>20</v>
      </c>
      <c r="B550" s="8">
        <v>1573</v>
      </c>
    </row>
    <row r="551" spans="1:2" x14ac:dyDescent="0.25">
      <c r="A551" t="s">
        <v>20</v>
      </c>
      <c r="B551" s="8">
        <v>114</v>
      </c>
    </row>
    <row r="552" spans="1:2" x14ac:dyDescent="0.25">
      <c r="A552" t="s">
        <v>20</v>
      </c>
      <c r="B552" s="8">
        <v>93</v>
      </c>
    </row>
    <row r="553" spans="1:2" x14ac:dyDescent="0.25">
      <c r="A553" t="s">
        <v>20</v>
      </c>
      <c r="B553" s="8">
        <v>1681</v>
      </c>
    </row>
    <row r="554" spans="1:2" x14ac:dyDescent="0.25">
      <c r="A554" t="s">
        <v>20</v>
      </c>
      <c r="B554" s="8">
        <v>32</v>
      </c>
    </row>
    <row r="555" spans="1:2" x14ac:dyDescent="0.25">
      <c r="A555" t="s">
        <v>20</v>
      </c>
      <c r="B555" s="8">
        <v>135</v>
      </c>
    </row>
    <row r="556" spans="1:2" x14ac:dyDescent="0.25">
      <c r="A556" t="s">
        <v>20</v>
      </c>
      <c r="B556" s="8">
        <v>140</v>
      </c>
    </row>
    <row r="557" spans="1:2" x14ac:dyDescent="0.25">
      <c r="A557" t="s">
        <v>20</v>
      </c>
      <c r="B557" s="8">
        <v>92</v>
      </c>
    </row>
    <row r="558" spans="1:2" x14ac:dyDescent="0.25">
      <c r="A558" t="s">
        <v>20</v>
      </c>
      <c r="B558" s="8">
        <v>1015</v>
      </c>
    </row>
    <row r="559" spans="1:2" x14ac:dyDescent="0.25">
      <c r="A559" t="s">
        <v>20</v>
      </c>
      <c r="B559" s="8">
        <v>323</v>
      </c>
    </row>
    <row r="560" spans="1:2" x14ac:dyDescent="0.25">
      <c r="A560" t="s">
        <v>20</v>
      </c>
      <c r="B560" s="8">
        <v>2326</v>
      </c>
    </row>
    <row r="561" spans="1:2" x14ac:dyDescent="0.25">
      <c r="A561" t="s">
        <v>20</v>
      </c>
      <c r="B561" s="8">
        <v>381</v>
      </c>
    </row>
    <row r="562" spans="1:2" x14ac:dyDescent="0.25">
      <c r="A562" t="s">
        <v>20</v>
      </c>
      <c r="B562" s="8">
        <v>480</v>
      </c>
    </row>
    <row r="563" spans="1:2" x14ac:dyDescent="0.25">
      <c r="A563" t="s">
        <v>20</v>
      </c>
      <c r="B563" s="8">
        <v>226</v>
      </c>
    </row>
    <row r="564" spans="1:2" x14ac:dyDescent="0.25">
      <c r="A564" t="s">
        <v>20</v>
      </c>
      <c r="B564" s="8">
        <v>241</v>
      </c>
    </row>
    <row r="565" spans="1:2" x14ac:dyDescent="0.25">
      <c r="A565" t="s">
        <v>20</v>
      </c>
      <c r="B565" s="8">
        <v>132</v>
      </c>
    </row>
    <row r="566" spans="1:2" x14ac:dyDescent="0.25">
      <c r="A566" t="s">
        <v>20</v>
      </c>
      <c r="B566" s="8">
        <v>2043</v>
      </c>
    </row>
  </sheetData>
  <conditionalFormatting sqref="A1:A566 G2:G7">
    <cfRule type="containsText" dxfId="11" priority="9" operator="containsText" text="live">
      <formula>NOT(ISERROR(SEARCH("live",A1)))</formula>
    </cfRule>
    <cfRule type="containsText" dxfId="10" priority="10" operator="containsText" text="canceled">
      <formula>NOT(ISERROR(SEARCH("canceled",A1)))</formula>
    </cfRule>
    <cfRule type="containsText" dxfId="9" priority="11" operator="containsText" text="failed">
      <formula>NOT(ISERROR(SEARCH("failed",A1)))</formula>
    </cfRule>
    <cfRule type="containsText" dxfId="8" priority="12" operator="containsText" text="successful">
      <formula>NOT(ISERROR(SEARCH("successful",A1)))</formula>
    </cfRule>
  </conditionalFormatting>
  <conditionalFormatting sqref="D1:D365">
    <cfRule type="containsText" dxfId="7" priority="5" operator="containsText" text="live">
      <formula>NOT(ISERROR(SEARCH("live",D1)))</formula>
    </cfRule>
    <cfRule type="containsText" dxfId="6" priority="6" operator="containsText" text="canceled">
      <formula>NOT(ISERROR(SEARCH("canceled",D1)))</formula>
    </cfRule>
    <cfRule type="containsText" dxfId="5" priority="7" operator="containsText" text="failed">
      <formula>NOT(ISERROR(SEARCH("failed",D1)))</formula>
    </cfRule>
    <cfRule type="containsText" dxfId="4" priority="8" operator="containsText" text="successful">
      <formula>NOT(ISERROR(SEARCH("successful",D1)))</formula>
    </cfRule>
  </conditionalFormatting>
  <conditionalFormatting sqref="J2:J7">
    <cfRule type="containsText" dxfId="3" priority="1" operator="containsText" text="live">
      <formula>NOT(ISERROR(SEARCH("live",J2)))</formula>
    </cfRule>
    <cfRule type="containsText" dxfId="2" priority="2" operator="containsText" text="canceled">
      <formula>NOT(ISERROR(SEARCH("canceled",J2)))</formula>
    </cfRule>
    <cfRule type="containsText" dxfId="1" priority="3" operator="containsText" text="failed">
      <formula>NOT(ISERROR(SEARCH("failed",J2)))</formula>
    </cfRule>
    <cfRule type="containsText" dxfId="0" priority="4" operator="containsText" text="successful">
      <formula>NOT(ISERROR(SEARCH("successful",J2)))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Crowdfunding</vt:lpstr>
      <vt:lpstr>PT(Outcome by Category)</vt:lpstr>
      <vt:lpstr>PT(Dates&amp;Outcomes)</vt:lpstr>
      <vt:lpstr>PT(Outcome by Sub-Category)</vt:lpstr>
      <vt:lpstr>Bonus</vt:lpstr>
      <vt:lpstr>Bonus Statistical Analysis</vt:lpstr>
      <vt:lpstr>backers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Rothana Kim</cp:lastModifiedBy>
  <dcterms:created xsi:type="dcterms:W3CDTF">2021-09-29T18:52:28Z</dcterms:created>
  <dcterms:modified xsi:type="dcterms:W3CDTF">2022-09-28T20:02:22Z</dcterms:modified>
</cp:coreProperties>
</file>