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7.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drawings/drawing4.xml" ContentType="application/vnd.openxmlformats-officedocument.drawing+xml"/>
  <Override PartName="/xl/tables/table2.xml" ContentType="application/vnd.openxmlformats-officedocument.spreadsheetml.table+xml"/>
  <Override PartName="/xl/pivotTables/pivotTable21.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ml.chartshapes+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INSTAY\Desktop\ACUK\Mini project\RotFun Dashbords\completed report\"/>
    </mc:Choice>
  </mc:AlternateContent>
  <xr:revisionPtr revIDLastSave="0" documentId="13_ncr:1_{7DC81123-0F1C-41E7-9E08-3F1E0260E158}" xr6:coauthVersionLast="47" xr6:coauthVersionMax="47" xr10:uidLastSave="{00000000-0000-0000-0000-000000000000}"/>
  <bookViews>
    <workbookView xWindow="-108" yWindow="-108" windowWidth="23256" windowHeight="12456" xr2:uid="{00000000-000D-0000-FFFF-FFFF00000000}"/>
  </bookViews>
  <sheets>
    <sheet name="Sylip_Sales Records" sheetId="1" r:id="rId1"/>
    <sheet name="KPI TABLES" sheetId="2" r:id="rId2"/>
    <sheet name="Dashboard Tables" sheetId="11" r:id="rId3"/>
    <sheet name="ANALYSE" sheetId="9" r:id="rId4"/>
    <sheet name="Annotated Table" sheetId="10" r:id="rId5"/>
    <sheet name="DASHBOARD" sheetId="7" r:id="rId6"/>
  </sheets>
  <externalReferences>
    <externalReference r:id="rId7"/>
  </externalReferences>
  <definedNames>
    <definedName name="_xlchart.v1.0" hidden="1">'KPI TABLES'!$A$244:$A$251</definedName>
    <definedName name="_xlchart.v1.1" hidden="1">'KPI TABLES'!$C$243</definedName>
    <definedName name="_xlchart.v1.2" hidden="1">'KPI TABLES'!$C$244:$C$251</definedName>
    <definedName name="_xlcn.WorksheetConnection_SYLIPCORPORATIONSALESDATA.xlsxTable11" hidden="1">[1]!Table1[#Data]</definedName>
    <definedName name="_xlcn.WorksheetConnection_SYLIPCORPORATIONSALESDATAminisoln1.xlsxSylipTable1" hidden="1">SylipTable[]</definedName>
    <definedName name="Slicer_Item_Type">#N/A</definedName>
    <definedName name="Slicer_Region">#N/A</definedName>
    <definedName name="Slicer_Region1">#N/A</definedName>
    <definedName name="Slicer_Unit_Cost">#N/A</definedName>
    <definedName name="Slicer_Unit_Price">#N/A</definedName>
    <definedName name="Slicer_Units_Sold">#N/A</definedName>
    <definedName name="Slicer_Years">#N/A</definedName>
  </definedNames>
  <calcPr calcId="191029"/>
  <pivotCaches>
    <pivotCache cacheId="3324" r:id="rId8"/>
    <pivotCache cacheId="3325" r:id="rId9"/>
    <pivotCache cacheId="3326" r:id="rId10"/>
    <pivotCache cacheId="3327" r:id="rId11"/>
    <pivotCache cacheId="3328" r:id="rId12"/>
    <pivotCache cacheId="3329" r:id="rId13"/>
    <pivotCache cacheId="3330" r:id="rId14"/>
    <pivotCache cacheId="3331" r:id="rId15"/>
    <pivotCache cacheId="3332" r:id="rId16"/>
    <pivotCache cacheId="3333" r:id="rId17"/>
    <pivotCache cacheId="3334" r:id="rId18"/>
    <pivotCache cacheId="3335" r:id="rId19"/>
  </pivotCaches>
  <extLst>
    <ext xmlns:x14="http://schemas.microsoft.com/office/spreadsheetml/2009/9/main" uri="{876F7934-8845-4945-9796-88D515C7AA90}">
      <x14:pivotCaches>
        <pivotCache cacheId="3336" r:id="rId20"/>
      </x14:pivotCaches>
    </ext>
    <ext xmlns:x14="http://schemas.microsoft.com/office/spreadsheetml/2009/9/main" uri="{BBE1A952-AA13-448e-AADC-164F8A28A991}">
      <x14:slicerCaches>
        <x14:slicerCache r:id="rId21"/>
        <x14:slicerCache r:id="rId22"/>
        <x14:slicerCache r:id="rId23"/>
        <x14:slicerCache r:id="rId24"/>
        <x14:slicerCache r:id="rId25"/>
        <x14:slicerCache r:id="rId26"/>
        <x14:slicerCache r:id="rId27"/>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df3ec671-dbdf-4cf1-90ec-eefb67d559c0" name="Table1" connection="WorksheetConnection_SYLIP CORPORATION SALES DATA.xlsx!Table1"/>
          <x15:modelTable id="SylipTable" name="SylipTable" connection="WorksheetConnection_SYLIP CORPORATION SALES DATA minisoln (1).xlsx!SylipTable"/>
        </x15:modelTables>
        <x15:extLst>
          <ext xmlns:x16="http://schemas.microsoft.com/office/spreadsheetml/2014/11/main" uri="{9835A34E-60A6-4A7C-AAB8-D5F71C897F49}">
            <x16:modelTimeGroupings>
              <x16:modelTimeGrouping tableName="Table1" columnName="Order Date" columnId="Order Date">
                <x16:calculatedTimeColumn columnName="Order Date (Year)" columnId="Order Date (Year)" contentType="years" isSelected="1"/>
                <x16:calculatedTimeColumn columnName="Order Date (Quarter)" columnId="Order Date (Quarter)" contentType="quarters" isSelected="1"/>
                <x16:calculatedTimeColumn columnName="Order Date (Month Index)" columnId="Order Date (Month Index)" contentType="monthsindex" isSelected="1"/>
                <x16:calculatedTimeColumn columnName="Order Date (Month)" columnId="Order Date (Month)" contentType="months" isSelected="1"/>
              </x16:modelTimeGrouping>
              <x16:modelTimeGrouping tableName="SylipTable" columnName="Order Date" columnId="Order Date">
                <x16:calculatedTimeColumn columnName="Order Date (Year)" columnId="Order Date (Year)" contentType="years" isSelected="1"/>
                <x16:calculatedTimeColumn columnName="Order Date (Quarter)" columnId="Order Date (Quarter)" contentType="quarters" isSelected="1"/>
                <x16:calculatedTimeColumn columnName="Order Date (Month Index)" columnId="Order Date (Month Index)" contentType="monthsindex" isSelected="1"/>
                <x16:calculatedTimeColumn columnName="Order Date (Month)" columnId="Order 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54" i="10" l="1"/>
  <c r="Q56" i="10"/>
  <c r="Q57" i="10"/>
  <c r="Q58" i="10"/>
  <c r="Q59" i="10"/>
  <c r="Q60" i="10"/>
  <c r="Q61" i="10"/>
  <c r="Q62" i="10"/>
  <c r="Q63" i="10"/>
  <c r="Q64" i="10"/>
  <c r="Q65" i="10"/>
  <c r="Q55" i="10"/>
  <c r="I54" i="10" a="1"/>
  <c r="I54" i="10" s="1"/>
  <c r="H54" i="10" a="1"/>
  <c r="H54" i="10" s="1"/>
  <c r="G54" i="10" a="1"/>
  <c r="G54" i="10" s="1"/>
  <c r="K125" i="10"/>
  <c r="M114" i="10"/>
  <c r="M117" i="10"/>
  <c r="M118" i="10"/>
  <c r="M121" i="10"/>
  <c r="M122" i="10"/>
  <c r="M113" i="10"/>
  <c r="L113" i="10" a="1"/>
  <c r="L113" i="10" s="1"/>
  <c r="N113" i="10" s="1"/>
  <c r="K113" i="10" a="1"/>
  <c r="K113" i="10" s="1"/>
  <c r="J124" i="10"/>
  <c r="N124" i="10" s="1"/>
  <c r="J123" i="10"/>
  <c r="N123" i="10" s="1"/>
  <c r="J122" i="10"/>
  <c r="J121" i="10"/>
  <c r="J120" i="10"/>
  <c r="N120" i="10" s="1"/>
  <c r="J119" i="10"/>
  <c r="N119" i="10" s="1"/>
  <c r="J118" i="10"/>
  <c r="J117" i="10"/>
  <c r="J116" i="10"/>
  <c r="N116" i="10" s="1"/>
  <c r="J115" i="10"/>
  <c r="N115" i="10" s="1"/>
  <c r="J114" i="10"/>
  <c r="J113" i="10"/>
  <c r="J125" i="10" s="1"/>
  <c r="K132" i="10" s="1"/>
  <c r="I113" i="10" a="1"/>
  <c r="I113" i="10" s="1"/>
  <c r="O118" i="10" l="1"/>
  <c r="O114" i="10"/>
  <c r="N122" i="10"/>
  <c r="O122" i="10" s="1"/>
  <c r="N118" i="10"/>
  <c r="N114" i="10"/>
  <c r="L125" i="10"/>
  <c r="J62" i="10"/>
  <c r="J58" i="10"/>
  <c r="N121" i="10"/>
  <c r="O121" i="10" s="1"/>
  <c r="N117" i="10"/>
  <c r="O117" i="10" s="1"/>
  <c r="O113" i="10"/>
  <c r="J65" i="10"/>
  <c r="J61" i="10"/>
  <c r="J57" i="10"/>
  <c r="M124" i="10"/>
  <c r="O124" i="10" s="1"/>
  <c r="M120" i="10"/>
  <c r="O120" i="10" s="1"/>
  <c r="M116" i="10"/>
  <c r="O116" i="10" s="1"/>
  <c r="J64" i="10"/>
  <c r="J60" i="10"/>
  <c r="J56" i="10"/>
  <c r="M123" i="10"/>
  <c r="O123" i="10" s="1"/>
  <c r="M119" i="10"/>
  <c r="O119" i="10" s="1"/>
  <c r="M115" i="10"/>
  <c r="O115" i="10" s="1"/>
  <c r="J63" i="10"/>
  <c r="J59" i="10"/>
  <c r="J55" i="10"/>
  <c r="J54" i="10"/>
  <c r="M32" i="10"/>
  <c r="M34" i="10"/>
  <c r="M35" i="10"/>
  <c r="M36" i="10"/>
  <c r="M37" i="10"/>
  <c r="M38" i="10"/>
  <c r="M39" i="10"/>
  <c r="M40" i="10"/>
  <c r="M41" i="10"/>
  <c r="M42" i="10"/>
  <c r="M43" i="10"/>
  <c r="M33" i="10"/>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J294" i="2"/>
  <c r="J293" i="2"/>
  <c r="J292" i="2"/>
  <c r="J291" i="2"/>
  <c r="C158" i="2"/>
  <c r="B5" i="10"/>
  <c r="C5" i="10" s="1"/>
  <c r="N9" i="10"/>
  <c r="N125" i="10" l="1"/>
  <c r="K129" i="10" s="1"/>
  <c r="O125" i="10"/>
  <c r="K130" i="10" s="1"/>
  <c r="M125" i="10"/>
  <c r="K131" i="10" s="1"/>
  <c r="G17" i="9"/>
  <c r="G16" i="9"/>
  <c r="F17" i="9"/>
  <c r="F16" i="9"/>
  <c r="E17" i="9"/>
  <c r="E16" i="9"/>
  <c r="D17" i="9"/>
  <c r="D16" i="9"/>
  <c r="F13" i="9"/>
  <c r="F12" i="9"/>
  <c r="D13" i="9"/>
  <c r="D12" i="9"/>
  <c r="M383" i="2"/>
  <c r="M382" i="2"/>
  <c r="I383" i="2"/>
  <c r="I382" i="2"/>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2"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2" i="1"/>
  <c r="G3" i="1"/>
  <c r="B245" i="2" l="1"/>
  <c r="B246" i="2"/>
  <c r="B247" i="2"/>
  <c r="B248" i="2"/>
  <c r="C248" i="2" s="1"/>
  <c r="B244" i="2"/>
  <c r="B249" i="2"/>
  <c r="B250" i="2"/>
  <c r="B251" i="2"/>
  <c r="C251" i="2" s="1"/>
  <c r="C246" i="2" l="1"/>
  <c r="C250" i="2"/>
  <c r="C247" i="2"/>
  <c r="C249" i="2"/>
  <c r="C245"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C52FB9-35A0-4EF5-B58E-6C7F1D56591B}"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AFAD8DF-E602-4591-BC00-CC340D8506CE}" name="WorksheetConnection_SYLIP CORPORATION SALES DATA minisoln (1).xlsx!SylipTable" type="102" refreshedVersion="7" minRefreshableVersion="5">
    <extLst>
      <ext xmlns:x15="http://schemas.microsoft.com/office/spreadsheetml/2010/11/main" uri="{DE250136-89BD-433C-8126-D09CA5730AF9}">
        <x15:connection id="SylipTable" autoDelete="1">
          <x15:rangePr sourceName="_xlcn.WorksheetConnection_SYLIPCORPORATIONSALESDATAminisoln1.xlsxSylipTable1"/>
        </x15:connection>
      </ext>
    </extLst>
  </connection>
  <connection id="3" xr16:uid="{51625222-70BF-4BF6-A002-37108C35B0ED}" name="WorksheetConnection_SYLIP CORPORATION SALES DATA.xlsx!Table1" type="102" refreshedVersion="6" minRefreshableVersion="5">
    <extLst>
      <ext xmlns:x15="http://schemas.microsoft.com/office/spreadsheetml/2010/11/main" uri="{DE250136-89BD-433C-8126-D09CA5730AF9}">
        <x15:connection id="Table1-df3ec671-dbdf-4cf1-90ec-eefb67d559c0" autoDelete="1">
          <x15:rangePr sourceName="_xlcn.WorksheetConnection_SYLIPCORPORATIONSALESDATA.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<sst xmlns="http://schemas.openxmlformats.org/spreadsheetml/2006/main" count="887" uniqueCount="198">
  <si>
    <t>Region</t>
  </si>
  <si>
    <t>Country</t>
  </si>
  <si>
    <t>Item Type</t>
  </si>
  <si>
    <t>Sales Channel</t>
  </si>
  <si>
    <t>Order Priority</t>
  </si>
  <si>
    <t>Order Date</t>
  </si>
  <si>
    <t>Order ID</t>
  </si>
  <si>
    <t>Ship Date</t>
  </si>
  <si>
    <t>Units Sold</t>
  </si>
  <si>
    <t>Unit Price</t>
  </si>
  <si>
    <t>Unit Cost</t>
  </si>
  <si>
    <t>Total Revenue</t>
  </si>
  <si>
    <t>Total Cost</t>
  </si>
  <si>
    <t>Total Profit</t>
  </si>
  <si>
    <t>Australia and Oceania</t>
  </si>
  <si>
    <t>Tuvalu</t>
  </si>
  <si>
    <t>Baby Food</t>
  </si>
  <si>
    <t>Offline</t>
  </si>
  <si>
    <t>H</t>
  </si>
  <si>
    <t>Central America and the Caribbean</t>
  </si>
  <si>
    <t>Grenada</t>
  </si>
  <si>
    <t>Cereal</t>
  </si>
  <si>
    <t>Online</t>
  </si>
  <si>
    <t>C</t>
  </si>
  <si>
    <t>Europe</t>
  </si>
  <si>
    <t>Russia</t>
  </si>
  <si>
    <t>Office Supplies</t>
  </si>
  <si>
    <t>L</t>
  </si>
  <si>
    <t>Sub-Saharan Africa</t>
  </si>
  <si>
    <t>Sao Tome and Principe</t>
  </si>
  <si>
    <t>Fruits</t>
  </si>
  <si>
    <t>Rwanda</t>
  </si>
  <si>
    <t>Solomon Islands</t>
  </si>
  <si>
    <t>Angola</t>
  </si>
  <si>
    <t>Household</t>
  </si>
  <si>
    <t>M</t>
  </si>
  <si>
    <t>Burkina Faso</t>
  </si>
  <si>
    <t>Vegetables</t>
  </si>
  <si>
    <t>Republic of the Congo</t>
  </si>
  <si>
    <t>Personal Care</t>
  </si>
  <si>
    <t>Senegal</t>
  </si>
  <si>
    <t>Asia</t>
  </si>
  <si>
    <t>Kyrgyzstan</t>
  </si>
  <si>
    <t>Cape Verde</t>
  </si>
  <si>
    <t>Clothes</t>
  </si>
  <si>
    <t>Bangladesh</t>
  </si>
  <si>
    <t>Honduras</t>
  </si>
  <si>
    <t>Mongolia</t>
  </si>
  <si>
    <t>Bulgaria</t>
  </si>
  <si>
    <t>Sri Lanka</t>
  </si>
  <si>
    <t>Cosmetics</t>
  </si>
  <si>
    <t>Cameroon</t>
  </si>
  <si>
    <t>Beverages</t>
  </si>
  <si>
    <t>Turkmenistan</t>
  </si>
  <si>
    <t>East Timor</t>
  </si>
  <si>
    <t>Meat</t>
  </si>
  <si>
    <t>Norway</t>
  </si>
  <si>
    <t>Portugal</t>
  </si>
  <si>
    <t>Snacks</t>
  </si>
  <si>
    <t>New Zealand</t>
  </si>
  <si>
    <t xml:space="preserve">Moldova </t>
  </si>
  <si>
    <t>France</t>
  </si>
  <si>
    <t>Kiribati</t>
  </si>
  <si>
    <t>Mali</t>
  </si>
  <si>
    <t>The Gambia</t>
  </si>
  <si>
    <t>Switzerland</t>
  </si>
  <si>
    <t>South Sudan</t>
  </si>
  <si>
    <t>Australia</t>
  </si>
  <si>
    <t>Myanmar</t>
  </si>
  <si>
    <t>Djibouti</t>
  </si>
  <si>
    <t>Costa Rica</t>
  </si>
  <si>
    <t>Middle East and North Africa</t>
  </si>
  <si>
    <t>Syria</t>
  </si>
  <si>
    <t>Brunei</t>
  </si>
  <si>
    <t>Niger</t>
  </si>
  <si>
    <t>Azerbaijan</t>
  </si>
  <si>
    <t>Slovakia</t>
  </si>
  <si>
    <t>Comoros</t>
  </si>
  <si>
    <t>Iceland</t>
  </si>
  <si>
    <t>Macedonia</t>
  </si>
  <si>
    <t>Mauritania</t>
  </si>
  <si>
    <t>Albania</t>
  </si>
  <si>
    <t>Lesotho</t>
  </si>
  <si>
    <t>Saudi Arabia</t>
  </si>
  <si>
    <t>Sierra Leone</t>
  </si>
  <si>
    <t>Cote d'Ivoire</t>
  </si>
  <si>
    <t>Fiji</t>
  </si>
  <si>
    <t>Austria</t>
  </si>
  <si>
    <t>United Kingdom</t>
  </si>
  <si>
    <t>San Marino</t>
  </si>
  <si>
    <t>Libya</t>
  </si>
  <si>
    <t>Haiti</t>
  </si>
  <si>
    <t>Gabon</t>
  </si>
  <si>
    <t>Belize</t>
  </si>
  <si>
    <t>Lithuania</t>
  </si>
  <si>
    <t>Madagascar</t>
  </si>
  <si>
    <t>Democratic Republic of the Congo</t>
  </si>
  <si>
    <t>Pakistan</t>
  </si>
  <si>
    <t>North America</t>
  </si>
  <si>
    <t>Mexico</t>
  </si>
  <si>
    <t>Federated States of Micronesia</t>
  </si>
  <si>
    <t>Laos</t>
  </si>
  <si>
    <t>Monaco</t>
  </si>
  <si>
    <t xml:space="preserve">Samoa </t>
  </si>
  <si>
    <t>Spain</t>
  </si>
  <si>
    <t>Lebanon</t>
  </si>
  <si>
    <t>Iran</t>
  </si>
  <si>
    <t>Zambia</t>
  </si>
  <si>
    <t>Kenya</t>
  </si>
  <si>
    <t>Kuwait</t>
  </si>
  <si>
    <t>Slovenia</t>
  </si>
  <si>
    <t>Romania</t>
  </si>
  <si>
    <t>Nicaragua</t>
  </si>
  <si>
    <t>Malaysia</t>
  </si>
  <si>
    <t>Mozambique</t>
  </si>
  <si>
    <t>Year_Order</t>
  </si>
  <si>
    <t>Year_Ship</t>
  </si>
  <si>
    <t>Grand Total</t>
  </si>
  <si>
    <t>KPI 1:Total Profit From All Regions</t>
  </si>
  <si>
    <t>KPI 2:Total Revenue Made Annually</t>
  </si>
  <si>
    <t>Regions</t>
  </si>
  <si>
    <t>2010</t>
  </si>
  <si>
    <t>2011</t>
  </si>
  <si>
    <t>2012</t>
  </si>
  <si>
    <t>2013</t>
  </si>
  <si>
    <t>2014</t>
  </si>
  <si>
    <t>2015</t>
  </si>
  <si>
    <t>2016</t>
  </si>
  <si>
    <t>2017</t>
  </si>
  <si>
    <t>Revenue</t>
  </si>
  <si>
    <t>Profit</t>
  </si>
  <si>
    <t>KPI 3: Total Revenue in all Regions</t>
  </si>
  <si>
    <t>Count of Item Type</t>
  </si>
  <si>
    <t>KPI 5: Top 4 Countries With Highest And Lowest Revenue</t>
  </si>
  <si>
    <t>kPI 4: Average Number of Item Types sold Annually</t>
  </si>
  <si>
    <t>Countries</t>
  </si>
  <si>
    <t>Top 4 highest Revenue</t>
  </si>
  <si>
    <t>Top 4 Lowest Revenue</t>
  </si>
  <si>
    <t xml:space="preserve">SYLIP ANNUAL PERFORMANCE SALES REPORT FROM 2010-2017 </t>
  </si>
  <si>
    <t>Growth Rate</t>
  </si>
  <si>
    <t>KPI 6: Revenue Growth Rate Year on Year Estimation</t>
  </si>
  <si>
    <t>Sum of Total Profit</t>
  </si>
  <si>
    <t>Sum of Total Revenue</t>
  </si>
  <si>
    <t>Sum of Total Cost</t>
  </si>
  <si>
    <t>Total Units Sold</t>
  </si>
  <si>
    <t>Year</t>
  </si>
  <si>
    <t>(All)</t>
  </si>
  <si>
    <t>Years</t>
  </si>
  <si>
    <t>Item type</t>
  </si>
  <si>
    <t>houseold</t>
  </si>
  <si>
    <t>office supply</t>
  </si>
  <si>
    <t xml:space="preserve">KPI 8: Annual Total Profit, Revenue and cost by Item Types </t>
  </si>
  <si>
    <t>KPI 7: Top 3 comparison of Total Profit, Revenue and Cost made annually</t>
  </si>
  <si>
    <t>unit cost</t>
  </si>
  <si>
    <t>total unit sold</t>
  </si>
  <si>
    <t>legend</t>
  </si>
  <si>
    <t>year</t>
  </si>
  <si>
    <t xml:space="preserve">KPI 9: Annual Total Profit, Revenue and cost by Item Types </t>
  </si>
  <si>
    <t>P/R</t>
  </si>
  <si>
    <t>RATES ESTIMATION</t>
  </si>
  <si>
    <t>C/R</t>
  </si>
  <si>
    <t>P/GT</t>
  </si>
  <si>
    <t>R/GT</t>
  </si>
  <si>
    <t>C/GT</t>
  </si>
  <si>
    <t>US/GT</t>
  </si>
  <si>
    <t xml:space="preserve"> Annual Total Profit, Revenue, Cost  and Units Sold  by Sales Channel </t>
  </si>
  <si>
    <t>Cost</t>
  </si>
  <si>
    <t xml:space="preserve"> Total Profit</t>
  </si>
  <si>
    <t>Rate of Revenue</t>
  </si>
  <si>
    <t>Items Sold</t>
  </si>
  <si>
    <t>Item Types</t>
  </si>
  <si>
    <t xml:space="preserve"> Year</t>
  </si>
  <si>
    <t/>
  </si>
  <si>
    <t xml:space="preserve"> Total Revenue</t>
  </si>
  <si>
    <t>AVG COST</t>
  </si>
  <si>
    <t>AVG REV</t>
  </si>
  <si>
    <t>AVG PROFIT</t>
  </si>
  <si>
    <t>AVG UNITS</t>
  </si>
  <si>
    <t>•Annual Total Cost Target</t>
  </si>
  <si>
    <t>•Annual Total Profit Target</t>
  </si>
  <si>
    <t>•Annual Revenue (Sales) Target</t>
  </si>
  <si>
    <t>•Annual Units Sold (Qty) Target</t>
  </si>
  <si>
    <t>Sum of Units Sold</t>
  </si>
  <si>
    <t>Row Labels</t>
  </si>
  <si>
    <t>Unit Profit</t>
  </si>
  <si>
    <t>Cosmetics:X</t>
  </si>
  <si>
    <t>X= Other Items excluding Cosmetics</t>
  </si>
  <si>
    <t>ITEM TYPES</t>
  </si>
  <si>
    <t>AVERAGE(2010-2017)</t>
  </si>
  <si>
    <t>GRAND TOTAL</t>
  </si>
  <si>
    <t>UNIT PRICE</t>
  </si>
  <si>
    <t>UNIT COST</t>
  </si>
  <si>
    <t>PROJECTED TOTAL REVENUE</t>
  </si>
  <si>
    <t>PROJECTED TOTAL COST</t>
  </si>
  <si>
    <t>PROJECTED TOTAL PRICE</t>
  </si>
  <si>
    <t>UNIT PROFIT</t>
  </si>
  <si>
    <t>RANKING</t>
  </si>
  <si>
    <t>Items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</si>
</sst>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409]m/d/yy\ h:mm\ AM/PM;@"/>
    <numFmt numFmtId="165" formatCode="dd/mm/yyyy;@"/>
    <numFmt numFmtId="166" formatCode="&quot;$&quot;#,##0.00"/>
    <numFmt numFmtId="167" formatCode="_(* #,##0_);_(* \(#,##0\);_(* &quot;-&quot;??_);_(@_)"/>
  </numFmts>
  <fonts count="23" x14ac:knownFonts="1">
    <font>
      <sz val="11"/>
      <color theme="1"/>
      <name val="Calibri"/>
      <family val="2"/>
      <scheme val="minor"/>
    </font>
    <font>
      <sz val="11"/>
      <color indexed="8"/>
      <name val="Calibri"/>
      <family val="2"/>
    </font>
    <font>
      <b/>
      <sz val="11"/>
      <color indexed="54"/>
      <name val="Calibri"/>
      <family val="2"/>
    </font>
    <font>
      <sz val="11"/>
      <color indexed="52"/>
      <name val="Calibri"/>
      <family val="2"/>
    </font>
    <font>
      <sz val="18"/>
      <color indexed="54"/>
      <name val="Calibri Light"/>
      <family val="2"/>
    </font>
    <font>
      <b/>
      <sz val="15"/>
      <color indexed="54"/>
      <name val="Calibri"/>
      <family val="2"/>
    </font>
    <font>
      <b/>
      <sz val="11"/>
      <color indexed="54"/>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indexed="52"/>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3"/>
      <color indexed="54"/>
      <name val="Calibri"/>
      <family val="2"/>
      <scheme val="minor"/>
    </font>
    <font>
      <sz val="11"/>
      <color rgb="FF3F3F76"/>
      <name val="Calibri"/>
      <family val="2"/>
      <scheme val="minor"/>
    </font>
    <font>
      <sz val="11"/>
      <color indexed="60"/>
      <name val="Calibri"/>
      <family val="2"/>
      <scheme val="minor"/>
    </font>
    <font>
      <b/>
      <sz val="11"/>
      <color rgb="FF3F3F3F"/>
      <name val="Calibri"/>
      <family val="2"/>
      <scheme val="minor"/>
    </font>
    <font>
      <b/>
      <sz val="11"/>
      <color theme="1"/>
      <name val="Calibri"/>
      <family val="2"/>
      <scheme val="minor"/>
    </font>
    <font>
      <sz val="11"/>
      <color rgb="FFFF0000"/>
      <name val="Calibri"/>
      <family val="2"/>
      <scheme val="minor"/>
    </font>
    <font>
      <sz val="11"/>
      <color theme="7"/>
      <name val="Calibri"/>
      <family val="2"/>
      <scheme val="minor"/>
    </font>
    <font>
      <b/>
      <sz val="22"/>
      <color theme="5" tint="0.39997558519241921"/>
      <name val="Calibri"/>
      <family val="2"/>
      <scheme val="minor"/>
    </font>
    <font>
      <b/>
      <sz val="22"/>
      <color theme="4" tint="-0.249977111117893"/>
      <name val="Calibri"/>
      <family val="2"/>
      <scheme val="minor"/>
    </font>
  </fonts>
  <fills count="37">
    <fill>
      <patternFill patternType="none"/>
    </fill>
    <fill>
      <patternFill patternType="gray125"/>
    </fill>
    <fill>
      <patternFill patternType="solid">
        <fgColor indexed="27"/>
      </patternFill>
    </fill>
    <fill>
      <patternFill patternType="solid">
        <fgColor indexed="22"/>
      </patternFill>
    </fill>
    <fill>
      <patternFill patternType="solid">
        <fgColor indexed="9"/>
      </patternFill>
    </fill>
    <fill>
      <patternFill patternType="solid">
        <fgColor indexed="31"/>
      </patternFill>
    </fill>
    <fill>
      <patternFill patternType="solid">
        <fgColor indexed="42"/>
      </patternFill>
    </fill>
    <fill>
      <patternFill patternType="solid">
        <fgColor indexed="43"/>
      </patternFill>
    </fill>
    <fill>
      <patternFill patternType="solid">
        <fgColor indexed="49"/>
      </patternFill>
    </fill>
    <fill>
      <patternFill patternType="solid">
        <fgColor indexed="57"/>
      </patternFill>
    </fill>
    <fill>
      <patternFill patternType="solid">
        <fgColor indexed="62"/>
      </patternFill>
    </fill>
    <fill>
      <patternFill patternType="solid">
        <fgColor indexed="53"/>
      </patternFill>
    </fill>
    <fill>
      <patternFill patternType="solid">
        <fgColor indexed="51"/>
      </patternFill>
    </fill>
    <fill>
      <patternFill patternType="solid">
        <fgColor indexed="45"/>
      </patternFill>
    </fill>
    <fill>
      <patternFill patternType="solid">
        <fgColor theme="7"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6"/>
      </patternFill>
    </fill>
    <fill>
      <patternFill patternType="solid">
        <fgColor rgb="FFA5A5A5"/>
      </patternFill>
    </fill>
    <fill>
      <patternFill patternType="solid">
        <fgColor rgb="FFFFEB9C"/>
      </patternFill>
    </fill>
    <fill>
      <patternFill patternType="solid">
        <fgColor rgb="FFFFFFCC"/>
      </patternFill>
    </fill>
    <fill>
      <patternFill patternType="solid">
        <fgColor theme="4" tint="-0.249977111117893"/>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7" tint="0.59999389629810485"/>
        <bgColor indexed="64"/>
      </patternFill>
    </fill>
  </fills>
  <borders count="21">
    <border>
      <left/>
      <right/>
      <top/>
      <bottom/>
      <diagonal/>
    </border>
    <border>
      <left/>
      <right/>
      <top/>
      <bottom style="thick">
        <color indexed="62"/>
      </bottom>
      <diagonal/>
    </border>
    <border>
      <left/>
      <right/>
      <top/>
      <bottom style="medium">
        <color indexed="49"/>
      </bottom>
      <diagonal/>
    </border>
    <border>
      <left/>
      <right/>
      <top/>
      <bottom style="double">
        <color indexed="52"/>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5">
    <xf numFmtId="164" fontId="0" fillId="0" borderId="0"/>
    <xf numFmtId="164" fontId="7" fillId="2" borderId="0" applyNumberFormat="0" applyBorder="0" applyAlignment="0" applyProtection="0"/>
    <xf numFmtId="164" fontId="7" fillId="3" borderId="0" applyNumberFormat="0" applyBorder="0" applyAlignment="0" applyProtection="0"/>
    <xf numFmtId="164" fontId="7" fillId="4" borderId="0" applyNumberFormat="0" applyBorder="0" applyAlignment="0" applyProtection="0"/>
    <xf numFmtId="164" fontId="7" fillId="14" borderId="0" applyNumberFormat="0" applyBorder="0" applyAlignment="0" applyProtection="0"/>
    <xf numFmtId="164" fontId="7" fillId="5" borderId="0" applyNumberFormat="0" applyBorder="0" applyAlignment="0" applyProtection="0"/>
    <xf numFmtId="164" fontId="7" fillId="6" borderId="0" applyNumberFormat="0" applyBorder="0" applyAlignment="0" applyProtection="0"/>
    <xf numFmtId="164" fontId="7" fillId="15" borderId="0" applyNumberFormat="0" applyBorder="0" applyAlignment="0" applyProtection="0"/>
    <xf numFmtId="164" fontId="7" fillId="3" borderId="0" applyNumberFormat="0" applyBorder="0" applyAlignment="0" applyProtection="0"/>
    <xf numFmtId="164" fontId="7" fillId="3" borderId="0" applyNumberFormat="0" applyBorder="0" applyAlignment="0" applyProtection="0"/>
    <xf numFmtId="164" fontId="7" fillId="16" borderId="0" applyNumberFormat="0" applyBorder="0" applyAlignment="0" applyProtection="0"/>
    <xf numFmtId="164" fontId="7" fillId="17" borderId="0" applyNumberFormat="0" applyBorder="0" applyAlignment="0" applyProtection="0"/>
    <xf numFmtId="164" fontId="7" fillId="7" borderId="0" applyNumberFormat="0" applyBorder="0" applyAlignment="0" applyProtection="0"/>
    <xf numFmtId="164" fontId="8" fillId="8" borderId="0" applyNumberFormat="0" applyBorder="0" applyAlignment="0" applyProtection="0"/>
    <xf numFmtId="164" fontId="8" fillId="3" borderId="0" applyNumberFormat="0" applyBorder="0" applyAlignment="0" applyProtection="0"/>
    <xf numFmtId="164" fontId="8" fillId="18" borderId="0" applyNumberFormat="0" applyBorder="0" applyAlignment="0" applyProtection="0"/>
    <xf numFmtId="164" fontId="8" fillId="19" borderId="0" applyNumberFormat="0" applyBorder="0" applyAlignment="0" applyProtection="0"/>
    <xf numFmtId="164" fontId="8" fillId="8" borderId="0" applyNumberFormat="0" applyBorder="0" applyAlignment="0" applyProtection="0"/>
    <xf numFmtId="164" fontId="8" fillId="9" borderId="0" applyNumberFormat="0" applyBorder="0" applyAlignment="0" applyProtection="0"/>
    <xf numFmtId="164" fontId="8" fillId="10" borderId="0" applyNumberFormat="0" applyBorder="0" applyAlignment="0" applyProtection="0"/>
    <xf numFmtId="164" fontId="8" fillId="11" borderId="0" applyNumberFormat="0" applyBorder="0" applyAlignment="0" applyProtection="0"/>
    <xf numFmtId="164" fontId="8" fillId="20" borderId="0" applyNumberFormat="0" applyBorder="0" applyAlignment="0" applyProtection="0"/>
    <xf numFmtId="164" fontId="8" fillId="12" borderId="0" applyNumberFormat="0" applyBorder="0" applyAlignment="0" applyProtection="0"/>
    <xf numFmtId="164" fontId="8" fillId="10" borderId="0" applyNumberFormat="0" applyBorder="0" applyAlignment="0" applyProtection="0"/>
    <xf numFmtId="164" fontId="8" fillId="9" borderId="0" applyNumberFormat="0" applyBorder="0" applyAlignment="0" applyProtection="0"/>
    <xf numFmtId="164" fontId="9" fillId="13" borderId="0" applyNumberFormat="0" applyBorder="0" applyAlignment="0" applyProtection="0"/>
    <xf numFmtId="164" fontId="10" fillId="3" borderId="5" applyNumberFormat="0" applyAlignment="0" applyProtection="0"/>
    <xf numFmtId="164" fontId="11" fillId="21" borderId="6" applyNumberFormat="0" applyAlignment="0" applyProtection="0"/>
    <xf numFmtId="164" fontId="12" fillId="0" borderId="0" applyNumberFormat="0" applyFill="0" applyBorder="0" applyAlignment="0" applyProtection="0"/>
    <xf numFmtId="164" fontId="13" fillId="6" borderId="0" applyNumberFormat="0" applyBorder="0" applyAlignment="0" applyProtection="0"/>
    <xf numFmtId="164" fontId="5" fillId="0" borderId="1" applyNumberFormat="0" applyFill="0" applyAlignment="0" applyProtection="0"/>
    <xf numFmtId="164" fontId="14" fillId="0" borderId="7" applyNumberFormat="0" applyFill="0" applyAlignment="0" applyProtection="0"/>
    <xf numFmtId="164" fontId="6" fillId="0" borderId="2" applyNumberFormat="0" applyFill="0" applyAlignment="0" applyProtection="0"/>
    <xf numFmtId="164" fontId="2" fillId="0" borderId="0" applyNumberFormat="0" applyFill="0" applyBorder="0" applyAlignment="0" applyProtection="0"/>
    <xf numFmtId="164" fontId="15" fillId="3" borderId="5" applyNumberFormat="0" applyAlignment="0" applyProtection="0"/>
    <xf numFmtId="164" fontId="3" fillId="0" borderId="3" applyNumberFormat="0" applyFill="0" applyAlignment="0" applyProtection="0"/>
    <xf numFmtId="164" fontId="16" fillId="22" borderId="0" applyNumberFormat="0" applyBorder="0" applyAlignment="0" applyProtection="0"/>
    <xf numFmtId="164" fontId="1" fillId="23" borderId="8" applyNumberFormat="0" applyFont="0" applyAlignment="0" applyProtection="0"/>
    <xf numFmtId="164" fontId="17" fillId="3" borderId="9" applyNumberFormat="0" applyAlignment="0" applyProtection="0"/>
    <xf numFmtId="164" fontId="4" fillId="0" borderId="0" applyNumberFormat="0" applyFill="0" applyBorder="0" applyAlignment="0" applyProtection="0"/>
    <xf numFmtId="164" fontId="18" fillId="0" borderId="4" applyNumberFormat="0" applyFill="0" applyAlignment="0" applyProtection="0"/>
    <xf numFmtId="164" fontId="19" fillId="0" borderId="0" applyNumberForma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cellStyleXfs>
  <cellXfs count="93">
    <xf numFmtId="164" fontId="0" fillId="0" borderId="0" xfId="0"/>
    <xf numFmtId="0" fontId="0" fillId="0" borderId="0" xfId="0" applyNumberFormat="1"/>
    <xf numFmtId="0" fontId="20" fillId="24" borderId="0" xfId="0" applyNumberFormat="1" applyFont="1" applyFill="1" applyAlignment="1">
      <alignment vertical="center"/>
    </xf>
    <xf numFmtId="165" fontId="20" fillId="24" borderId="0" xfId="0" applyNumberFormat="1" applyFont="1" applyFill="1" applyAlignment="1">
      <alignment vertical="center"/>
    </xf>
    <xf numFmtId="165" fontId="0" fillId="0" borderId="0" xfId="0" applyNumberFormat="1"/>
    <xf numFmtId="166" fontId="20" fillId="24" borderId="0" xfId="0" applyNumberFormat="1" applyFont="1" applyFill="1" applyAlignment="1">
      <alignment vertical="center"/>
    </xf>
    <xf numFmtId="166" fontId="0" fillId="0" borderId="0" xfId="0" applyNumberFormat="1"/>
    <xf numFmtId="164" fontId="0" fillId="0" borderId="0" xfId="0" pivotButton="1"/>
    <xf numFmtId="164" fontId="0" fillId="0" borderId="0" xfId="0" applyAlignment="1">
      <alignment horizontal="left"/>
    </xf>
    <xf numFmtId="49" fontId="20" fillId="24" borderId="0" xfId="0" applyNumberFormat="1" applyFont="1" applyFill="1" applyAlignment="1">
      <alignment vertical="center"/>
    </xf>
    <xf numFmtId="49" fontId="0" fillId="0" borderId="0" xfId="0" applyNumberFormat="1"/>
    <xf numFmtId="9" fontId="0" fillId="0" borderId="0" xfId="42" applyFont="1"/>
    <xf numFmtId="9" fontId="0" fillId="0" borderId="0" xfId="0" applyNumberFormat="1"/>
    <xf numFmtId="167" fontId="0" fillId="0" borderId="0" xfId="0" applyNumberFormat="1"/>
    <xf numFmtId="164" fontId="18" fillId="0" borderId="0" xfId="0" applyFont="1"/>
    <xf numFmtId="0" fontId="0" fillId="25" borderId="0" xfId="0" applyNumberFormat="1" applyFill="1"/>
    <xf numFmtId="164" fontId="0" fillId="25" borderId="0" xfId="0" applyFill="1"/>
    <xf numFmtId="2" fontId="0" fillId="25" borderId="0" xfId="0" applyNumberFormat="1" applyFill="1"/>
    <xf numFmtId="0" fontId="0" fillId="27" borderId="0" xfId="0" applyNumberFormat="1" applyFill="1"/>
    <xf numFmtId="164" fontId="0" fillId="27" borderId="0" xfId="0" applyFill="1"/>
    <xf numFmtId="164" fontId="0" fillId="0" borderId="0" xfId="0" applyBorder="1" applyAlignment="1">
      <alignment horizontal="left"/>
    </xf>
    <xf numFmtId="166" fontId="0" fillId="0" borderId="0" xfId="0" applyNumberFormat="1" applyBorder="1"/>
    <xf numFmtId="9" fontId="0" fillId="0" borderId="0" xfId="42" applyFont="1" applyBorder="1"/>
    <xf numFmtId="164" fontId="0" fillId="0" borderId="0" xfId="0" applyBorder="1"/>
    <xf numFmtId="1" fontId="0" fillId="0" borderId="0" xfId="0" applyNumberFormat="1"/>
    <xf numFmtId="3" fontId="0" fillId="0" borderId="0" xfId="0" applyNumberFormat="1"/>
    <xf numFmtId="2" fontId="0" fillId="0" borderId="0" xfId="0" applyNumberFormat="1" applyAlignment="1">
      <alignment horizontal="center"/>
    </xf>
    <xf numFmtId="166" fontId="0" fillId="0" borderId="0" xfId="0" applyNumberFormat="1" applyAlignment="1">
      <alignment horizontal="center"/>
    </xf>
    <xf numFmtId="164" fontId="0" fillId="0" borderId="0" xfId="0" pivotButton="1" applyAlignment="1">
      <alignment horizontal="center"/>
    </xf>
    <xf numFmtId="164" fontId="0" fillId="28" borderId="0" xfId="0" applyFont="1" applyFill="1" applyAlignment="1">
      <alignment horizontal="left"/>
    </xf>
    <xf numFmtId="167" fontId="0" fillId="28" borderId="0" xfId="0" applyNumberFormat="1" applyFont="1" applyFill="1"/>
    <xf numFmtId="166" fontId="0" fillId="28" borderId="0" xfId="0" applyNumberFormat="1" applyFont="1" applyFill="1"/>
    <xf numFmtId="164" fontId="0" fillId="28" borderId="0" xfId="0" applyFill="1" applyAlignment="1">
      <alignment horizontal="left"/>
    </xf>
    <xf numFmtId="167" fontId="0" fillId="28" borderId="0" xfId="0" applyNumberFormat="1" applyFill="1"/>
    <xf numFmtId="166" fontId="0" fillId="28" borderId="0" xfId="0" applyNumberFormat="1" applyFill="1"/>
    <xf numFmtId="164" fontId="0" fillId="29" borderId="0" xfId="0" applyFill="1" applyAlignment="1">
      <alignment horizontal="left"/>
    </xf>
    <xf numFmtId="167" fontId="0" fillId="29" borderId="0" xfId="0" applyNumberFormat="1" applyFill="1"/>
    <xf numFmtId="166" fontId="0" fillId="29" borderId="0" xfId="0" applyNumberFormat="1" applyFill="1"/>
    <xf numFmtId="164" fontId="0" fillId="30" borderId="0" xfId="0" applyFill="1" applyAlignment="1">
      <alignment horizontal="left"/>
    </xf>
    <xf numFmtId="167" fontId="0" fillId="30" borderId="0" xfId="0" applyNumberFormat="1" applyFill="1"/>
    <xf numFmtId="166" fontId="0" fillId="30" borderId="0" xfId="0" applyNumberFormat="1" applyFill="1"/>
    <xf numFmtId="2" fontId="0" fillId="0" borderId="0" xfId="0" applyNumberFormat="1"/>
    <xf numFmtId="166" fontId="0" fillId="0" borderId="0" xfId="44" applyNumberFormat="1" applyFont="1"/>
    <xf numFmtId="167" fontId="0" fillId="0" borderId="0" xfId="43" applyNumberFormat="1" applyFont="1"/>
    <xf numFmtId="166" fontId="18" fillId="0" borderId="0" xfId="0" applyNumberFormat="1" applyFont="1"/>
    <xf numFmtId="1" fontId="18" fillId="0" borderId="0" xfId="0" applyNumberFormat="1" applyFont="1"/>
    <xf numFmtId="164" fontId="0" fillId="31" borderId="0" xfId="0" applyFill="1" applyAlignment="1"/>
    <xf numFmtId="166" fontId="0" fillId="31" borderId="0" xfId="0" applyNumberFormat="1" applyFill="1" applyAlignment="1"/>
    <xf numFmtId="164" fontId="0" fillId="32" borderId="0" xfId="0" applyFill="1" applyAlignment="1">
      <alignment horizontal="left"/>
    </xf>
    <xf numFmtId="166" fontId="0" fillId="32" borderId="0" xfId="0" applyNumberFormat="1" applyFill="1"/>
    <xf numFmtId="164" fontId="0" fillId="32" borderId="0" xfId="0" applyFill="1" applyAlignment="1"/>
    <xf numFmtId="166" fontId="0" fillId="32" borderId="0" xfId="0" applyNumberFormat="1" applyFill="1" applyAlignment="1"/>
    <xf numFmtId="164" fontId="0" fillId="32" borderId="0" xfId="0" applyFont="1" applyFill="1" applyAlignment="1"/>
    <xf numFmtId="166" fontId="0" fillId="32" borderId="0" xfId="0" applyNumberFormat="1" applyFont="1" applyFill="1" applyAlignment="1"/>
    <xf numFmtId="164" fontId="0" fillId="28" borderId="0" xfId="0" applyFill="1" applyAlignment="1"/>
    <xf numFmtId="166" fontId="0" fillId="28" borderId="0" xfId="0" applyNumberFormat="1" applyFill="1" applyAlignment="1"/>
    <xf numFmtId="1" fontId="0" fillId="0" borderId="0" xfId="0" applyNumberFormat="1" applyAlignment="1">
      <alignment horizontal="left" indent="1"/>
    </xf>
    <xf numFmtId="1" fontId="0" fillId="0" borderId="0" xfId="0" applyNumberFormat="1" applyAlignment="1">
      <alignment horizontal="left"/>
    </xf>
    <xf numFmtId="164" fontId="18" fillId="25" borderId="12" xfId="0" applyFont="1" applyFill="1" applyBorder="1"/>
    <xf numFmtId="1" fontId="18" fillId="25" borderId="12" xfId="0" applyNumberFormat="1" applyFont="1" applyFill="1" applyBorder="1"/>
    <xf numFmtId="166" fontId="18" fillId="25" borderId="12" xfId="0" applyNumberFormat="1" applyFont="1" applyFill="1" applyBorder="1"/>
    <xf numFmtId="164" fontId="0" fillId="33" borderId="13" xfId="0" applyFill="1" applyBorder="1"/>
    <xf numFmtId="1" fontId="0" fillId="33" borderId="14" xfId="0" applyNumberFormat="1" applyFill="1" applyBorder="1"/>
    <xf numFmtId="166" fontId="0" fillId="33" borderId="14" xfId="0" applyNumberFormat="1" applyFill="1" applyBorder="1"/>
    <xf numFmtId="166" fontId="0" fillId="33" borderId="15" xfId="0" applyNumberFormat="1" applyFill="1" applyBorder="1"/>
    <xf numFmtId="164" fontId="0" fillId="33" borderId="16" xfId="0" applyFill="1" applyBorder="1"/>
    <xf numFmtId="1" fontId="0" fillId="33" borderId="0" xfId="0" applyNumberFormat="1" applyFill="1" applyBorder="1"/>
    <xf numFmtId="166" fontId="0" fillId="33" borderId="0" xfId="0" applyNumberFormat="1" applyFill="1" applyBorder="1"/>
    <xf numFmtId="166" fontId="0" fillId="33" borderId="17" xfId="0" applyNumberFormat="1" applyFill="1" applyBorder="1"/>
    <xf numFmtId="164" fontId="0" fillId="33" borderId="18" xfId="0" applyFill="1" applyBorder="1"/>
    <xf numFmtId="1" fontId="0" fillId="33" borderId="19" xfId="0" applyNumberFormat="1" applyFill="1" applyBorder="1"/>
    <xf numFmtId="166" fontId="0" fillId="33" borderId="19" xfId="0" applyNumberFormat="1" applyFill="1" applyBorder="1"/>
    <xf numFmtId="166" fontId="0" fillId="33" borderId="20" xfId="0" applyNumberFormat="1" applyFill="1" applyBorder="1"/>
    <xf numFmtId="164" fontId="0" fillId="33" borderId="10" xfId="0" applyFill="1" applyBorder="1"/>
    <xf numFmtId="166" fontId="0" fillId="33" borderId="10" xfId="0" applyNumberFormat="1" applyFill="1" applyBorder="1"/>
    <xf numFmtId="164" fontId="18" fillId="34" borderId="13" xfId="0" applyFont="1" applyFill="1" applyBorder="1"/>
    <xf numFmtId="164" fontId="18" fillId="34" borderId="14" xfId="0" applyFont="1" applyFill="1" applyBorder="1"/>
    <xf numFmtId="164" fontId="18" fillId="34" borderId="15" xfId="0" applyFont="1" applyFill="1" applyBorder="1"/>
    <xf numFmtId="164" fontId="0" fillId="0" borderId="10" xfId="0" applyFill="1" applyBorder="1"/>
    <xf numFmtId="166" fontId="0" fillId="0" borderId="10" xfId="0" applyNumberFormat="1" applyFill="1" applyBorder="1"/>
    <xf numFmtId="164" fontId="0" fillId="35" borderId="0" xfId="0" applyFill="1"/>
    <xf numFmtId="166" fontId="0" fillId="35" borderId="0" xfId="0" applyNumberFormat="1" applyFill="1"/>
    <xf numFmtId="164" fontId="0" fillId="36" borderId="0" xfId="0" applyFill="1"/>
    <xf numFmtId="166" fontId="0" fillId="36" borderId="0" xfId="0" applyNumberFormat="1" applyFill="1"/>
    <xf numFmtId="1" fontId="0" fillId="36" borderId="0" xfId="0" applyNumberFormat="1" applyFill="1"/>
    <xf numFmtId="164" fontId="0" fillId="32" borderId="0" xfId="0" applyFill="1"/>
    <xf numFmtId="1" fontId="0" fillId="32" borderId="0" xfId="0" applyNumberFormat="1" applyFill="1"/>
    <xf numFmtId="1" fontId="0" fillId="35" borderId="0" xfId="0" applyNumberFormat="1" applyFill="1"/>
    <xf numFmtId="164" fontId="18" fillId="25" borderId="11" xfId="0" applyFont="1" applyFill="1" applyBorder="1" applyAlignment="1">
      <alignment horizontal="right"/>
    </xf>
    <xf numFmtId="164" fontId="0" fillId="0" borderId="0" xfId="0" applyAlignment="1">
      <alignment horizontal="right"/>
    </xf>
    <xf numFmtId="164" fontId="21" fillId="24" borderId="0" xfId="0" applyFont="1" applyFill="1" applyAlignment="1">
      <alignment horizontal="left" wrapText="1"/>
    </xf>
    <xf numFmtId="164" fontId="22" fillId="26" borderId="0" xfId="0" applyFont="1" applyFill="1" applyAlignment="1">
      <alignment horizontal="center" wrapText="1"/>
    </xf>
    <xf numFmtId="164" fontId="21" fillId="24" borderId="0" xfId="0" applyFont="1" applyFill="1" applyAlignment="1">
      <alignment horizontal="center" wrapText="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43" builtinId="3"/>
    <cellStyle name="Currency" xfId="44" builtinId="4"/>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Percent" xfId="42" builtinId="5"/>
    <cellStyle name="Title" xfId="39" builtinId="15" customBuiltin="1"/>
    <cellStyle name="Total" xfId="40" builtinId="25" customBuiltin="1"/>
    <cellStyle name="Warning Text" xfId="41" builtinId="11" customBuiltin="1"/>
  </cellStyles>
  <dxfs count="135">
    <dxf>
      <numFmt numFmtId="167" formatCode="_(* #,##0_);_(* \(#,##0\);_(* &quot;-&quot;??_);_(@_)"/>
    </dxf>
    <dxf>
      <numFmt numFmtId="167" formatCode="_(* #,##0_);_(* \(#,##0\);_(* &quot;-&quot;??_);_(@_)"/>
    </dxf>
    <dxf>
      <numFmt numFmtId="3" formatCode="#,##0"/>
    </dxf>
    <dxf>
      <numFmt numFmtId="166" formatCode="&quot;$&quot;#,##0.00"/>
    </dxf>
    <dxf>
      <numFmt numFmtId="166" formatCode="&quot;$&quot;#,##0.00"/>
    </dxf>
    <dxf>
      <numFmt numFmtId="13" formatCode="0%"/>
    </dxf>
    <dxf>
      <numFmt numFmtId="14" formatCode="0.00%"/>
    </dxf>
    <dxf>
      <numFmt numFmtId="166" formatCode="&quot;$&quot;#,##0.00"/>
    </dxf>
    <dxf>
      <numFmt numFmtId="166" formatCode="&quot;$&quot;#,##0.00"/>
    </dxf>
    <dxf>
      <numFmt numFmtId="166" formatCode="&quot;$&quot;#,##0.00"/>
    </dxf>
    <dxf>
      <numFmt numFmtId="167" formatCode="_(* #,##0_);_(* \(#,##0\);_(* &quot;-&quot;??_);_(@_)"/>
    </dxf>
    <dxf>
      <numFmt numFmtId="3" formatCode="#,##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0" formatCode="General"/>
    </dxf>
    <dxf>
      <numFmt numFmtId="167" formatCode="_(* #,##0_);_(* \(#,##0\);_(* &quot;-&quot;??_);_(@_)"/>
    </dxf>
    <dxf>
      <numFmt numFmtId="3" formatCode="#,##0"/>
    </dxf>
    <dxf>
      <numFmt numFmtId="166" formatCode="&quot;$&quot;#,##0.00"/>
    </dxf>
    <dxf>
      <numFmt numFmtId="166" formatCode="&quot;$&quot;#,##0.00"/>
    </dxf>
    <dxf>
      <numFmt numFmtId="0" formatCode="General"/>
    </dxf>
    <dxf>
      <numFmt numFmtId="0" formatCode="General"/>
    </dxf>
    <dxf>
      <numFmt numFmtId="166" formatCode="&quot;$&quot;#,##0.00"/>
    </dxf>
    <dxf>
      <numFmt numFmtId="0" formatCode="General"/>
    </dxf>
    <dxf>
      <numFmt numFmtId="3" formatCode="#,##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30" formatCode="@"/>
    </dxf>
    <dxf>
      <numFmt numFmtId="165" formatCode="dd/mm/yyyy;@"/>
    </dxf>
    <dxf>
      <numFmt numFmtId="0" formatCode="General"/>
    </dxf>
    <dxf>
      <numFmt numFmtId="30" formatCode="@"/>
    </dxf>
    <dxf>
      <numFmt numFmtId="165" formatCode="dd/mm/yyyy;@"/>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7"/>
        <name val="Calibri"/>
        <family val="2"/>
        <scheme val="minor"/>
      </font>
      <numFmt numFmtId="166" formatCode="&quot;$&quot;#,##0.00"/>
      <fill>
        <patternFill patternType="solid">
          <fgColor indexed="64"/>
          <bgColor theme="4" tint="-0.249977111117893"/>
        </patternFill>
      </fill>
      <alignment horizontal="general" vertical="center" textRotation="0" wrapText="0" indent="0" justifyLastLine="0" shrinkToFit="0" readingOrder="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7" formatCode="_(* #,##0_);_(* \(#,##0\);_(* &quot;-&quot;??_);_(@_)"/>
    </dxf>
    <dxf>
      <numFmt numFmtId="1" formatCode="0"/>
    </dxf>
    <dxf>
      <numFmt numFmtId="166" formatCode="&quot;$&quot;#,##0.00"/>
    </dxf>
    <dxf>
      <numFmt numFmtId="166" formatCode="&quot;$&quot;#,##0.00"/>
    </dxf>
    <dxf>
      <numFmt numFmtId="166" formatCode="&quot;$&quot;#,##0.00"/>
    </dxf>
    <dxf>
      <font>
        <b/>
      </font>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6" formatCode="&quot;$&quot;#,##0.00"/>
    </dxf>
    <dxf>
      <fill>
        <patternFill patternType="solid">
          <bgColor rgb="FFFFFF00"/>
        </patternFill>
      </fill>
    </dxf>
    <dxf>
      <fill>
        <patternFill patternType="solid">
          <bgColor theme="5" tint="0.59999389629810485"/>
        </patternFill>
      </fill>
    </dxf>
    <dxf>
      <fill>
        <patternFill patternType="solid">
          <bgColor theme="9" tint="0.39997558519241921"/>
        </patternFill>
      </fill>
    </dxf>
    <dxf>
      <numFmt numFmtId="166" formatCode="&quot;$&quot;#,##0.00"/>
    </dxf>
    <dxf>
      <numFmt numFmtId="166" formatCode="&quot;$&quot;#,##0.0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166" formatCode="&quot;$&quot;#,##0.00"/>
    </dxf>
    <dxf>
      <font>
        <color theme="1"/>
      </font>
    </dxf>
    <dxf>
      <font>
        <color theme="1"/>
      </font>
    </dxf>
    <dxf>
      <fill>
        <patternFill patternType="solid">
          <bgColor theme="1"/>
        </patternFill>
      </fill>
    </dxf>
    <dxf>
      <fill>
        <patternFill patternType="solid">
          <bgColor theme="1"/>
        </patternFill>
      </fill>
    </dxf>
    <dxf>
      <font>
        <color rgb="FFFF0000"/>
      </font>
    </dxf>
    <dxf>
      <font>
        <color rgb="FFFF0000"/>
      </font>
    </dxf>
    <dxf>
      <alignment horizontal="center"/>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92D050"/>
        </patternFill>
      </fill>
    </dxf>
    <dxf>
      <fill>
        <patternFill patternType="solid">
          <bgColor rgb="FF92D050"/>
        </patternFill>
      </fill>
    </dxf>
    <dxf>
      <fill>
        <patternFill patternType="solid">
          <bgColor rgb="FFFFFF00"/>
        </patternFill>
      </fill>
    </dxf>
    <dxf>
      <fill>
        <patternFill>
          <bgColor rgb="FFFFFF00"/>
        </patternFill>
      </fill>
    </dxf>
    <dxf>
      <fill>
        <patternFill>
          <bgColor rgb="FFFFFF00"/>
        </patternFill>
      </fill>
    </dxf>
    <dxf>
      <font>
        <color theme="1"/>
      </font>
    </dxf>
    <dxf>
      <font>
        <color theme="1"/>
      </font>
    </dxf>
    <dxf>
      <fill>
        <patternFill patternType="solid">
          <bgColor theme="1"/>
        </patternFill>
      </fill>
    </dxf>
    <dxf>
      <fill>
        <patternFill patternType="solid">
          <bgColor theme="1"/>
        </patternFill>
      </fill>
    </dxf>
    <dxf>
      <font>
        <color rgb="FFFF0000"/>
      </font>
    </dxf>
    <dxf>
      <font>
        <color rgb="FFFF0000"/>
      </font>
    </dxf>
    <dxf>
      <numFmt numFmtId="167" formatCode="_(* #,##0_);_(* \(#,##0\);_(* &quot;-&quot;??_);_(@_)"/>
    </dxf>
    <dxf>
      <alignment horizontal="center"/>
    </dxf>
    <dxf>
      <alignment horizontal="center"/>
    </dxf>
    <dxf>
      <numFmt numFmtId="166" formatCode="&quot;$&quot;#,##0.00"/>
    </dxf>
    <dxf>
      <numFmt numFmtId="166" formatCode="&quot;$&quot;#,##0.00"/>
    </dxf>
    <dxf>
      <numFmt numFmtId="2" formatCode="0.0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openxmlformats.org/officeDocument/2006/relationships/pivotCacheDefinition" Target="pivotCache/pivotCacheDefinition11.xml"/><Relationship Id="rId26" Type="http://schemas.microsoft.com/office/2007/relationships/slicerCache" Target="slicerCaches/slicerCache6.xml"/><Relationship Id="rId3" Type="http://schemas.openxmlformats.org/officeDocument/2006/relationships/worksheet" Target="worksheets/sheet3.xml"/><Relationship Id="rId21" Type="http://schemas.microsoft.com/office/2007/relationships/slicerCache" Target="slicerCaches/slicerCache1.xml"/><Relationship Id="rId34" Type="http://schemas.openxmlformats.org/officeDocument/2006/relationships/calcChain" Target="calcChain.xml"/><Relationship Id="rId7" Type="http://schemas.openxmlformats.org/officeDocument/2006/relationships/externalLink" Target="externalLinks/externalLink1.xml"/><Relationship Id="rId12" Type="http://schemas.openxmlformats.org/officeDocument/2006/relationships/pivotCacheDefinition" Target="pivotCache/pivotCacheDefinition5.xml"/><Relationship Id="rId17" Type="http://schemas.openxmlformats.org/officeDocument/2006/relationships/pivotCacheDefinition" Target="pivotCache/pivotCacheDefinition10.xml"/><Relationship Id="rId25" Type="http://schemas.microsoft.com/office/2007/relationships/slicerCache" Target="slicerCaches/slicerCache5.xml"/><Relationship Id="rId33"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9.xml"/><Relationship Id="rId20" Type="http://schemas.openxmlformats.org/officeDocument/2006/relationships/pivotCacheDefinition" Target="pivotCache/pivotCacheDefinition13.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8.xml"/><Relationship Id="rId23" Type="http://schemas.microsoft.com/office/2007/relationships/slicerCache" Target="slicerCaches/slicerCache3.xml"/><Relationship Id="rId28" Type="http://schemas.openxmlformats.org/officeDocument/2006/relationships/theme" Target="theme/theme1.xml"/><Relationship Id="rId10" Type="http://schemas.openxmlformats.org/officeDocument/2006/relationships/pivotCacheDefinition" Target="pivotCache/pivotCacheDefinition3.xml"/><Relationship Id="rId19" Type="http://schemas.openxmlformats.org/officeDocument/2006/relationships/pivotCacheDefinition" Target="pivotCache/pivotCacheDefinition12.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microsoft.com/office/2007/relationships/slicerCache" Target="slicerCaches/slicerCache2.xml"/><Relationship Id="rId27" Type="http://schemas.microsoft.com/office/2007/relationships/slicerCache" Target="slicerCaches/slicerCache7.xml"/><Relationship Id="rId30" Type="http://schemas.openxmlformats.org/officeDocument/2006/relationships/styles" Target="styles.xml"/><Relationship Id="rId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[ANNUAL SALES PERFORMANCE REPORT WORKSHEET.xlsx]KPI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rgbClr val="FF0000"/>
                </a:solidFill>
              </a:rPr>
              <a:t>Annual Revenue</a:t>
            </a:r>
          </a:p>
        </c:rich>
      </c:tx>
      <c:layout>
        <c:manualLayout>
          <c:xMode val="edge"/>
          <c:yMode val="edge"/>
          <c:x val="0.33007633420822396"/>
          <c:y val="2.67570720326625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888888888888889E-2"/>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1666666666666664E-2"/>
              <c:y val="4.16666666666665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7222222222222117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581146106736654E-2"/>
          <c:y val="0.16809966462525519"/>
          <c:w val="0.87280730533683293"/>
          <c:h val="0.63292906095071455"/>
        </c:manualLayout>
      </c:layout>
      <c:lineChart>
        <c:grouping val="stacked"/>
        <c:varyColors val="0"/>
        <c:ser>
          <c:idx val="0"/>
          <c:order val="0"/>
          <c:tx>
            <c:strRef>
              <c:f>'KPI TABLES'!$B$68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EDEF-4F4F-B7A2-293789C7B09E}"/>
              </c:ext>
            </c:extLst>
          </c:dPt>
          <c:dPt>
            <c:idx val="6"/>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2-EDEF-4F4F-B7A2-293789C7B09E}"/>
              </c:ext>
            </c:extLst>
          </c:dPt>
          <c:dPt>
            <c:idx val="7"/>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CCF1-4D2C-B5FF-8380526290A3}"/>
              </c:ext>
            </c:extLst>
          </c:dPt>
          <c:dLbls>
            <c:dLbl>
              <c:idx val="5"/>
              <c:layout>
                <c:manualLayout>
                  <c:x val="-3.888888888888889E-2"/>
                  <c:y val="5.09259259259259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DEF-4F4F-B7A2-293789C7B09E}"/>
                </c:ext>
              </c:extLst>
            </c:dLbl>
            <c:dLbl>
              <c:idx val="6"/>
              <c:layout>
                <c:manualLayout>
                  <c:x val="-4.1666666666666664E-2"/>
                  <c:y val="4.166666666666658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DEF-4F4F-B7A2-293789C7B09E}"/>
                </c:ext>
              </c:extLst>
            </c:dLbl>
            <c:dLbl>
              <c:idx val="7"/>
              <c:layout>
                <c:manualLayout>
                  <c:x val="-4.7222222222222117E-2"/>
                  <c:y val="-1.851851851851851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CF1-4D2C-B5FF-8380526290A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TABLES'!$A$69:$A$77</c:f>
              <c:strCache>
                <c:ptCount val="8"/>
                <c:pt idx="0">
                  <c:v>2010</c:v>
                </c:pt>
                <c:pt idx="1">
                  <c:v>2011</c:v>
                </c:pt>
                <c:pt idx="2">
                  <c:v>2012</c:v>
                </c:pt>
                <c:pt idx="3">
                  <c:v>2013</c:v>
                </c:pt>
                <c:pt idx="4">
                  <c:v>2014</c:v>
                </c:pt>
                <c:pt idx="5">
                  <c:v>2015</c:v>
                </c:pt>
                <c:pt idx="6">
                  <c:v>2016</c:v>
                </c:pt>
                <c:pt idx="7">
                  <c:v>2017</c:v>
                </c:pt>
              </c:strCache>
            </c:strRef>
          </c:cat>
          <c:val>
            <c:numRef>
              <c:f>'KPI TABLES'!$B$69:$B$77</c:f>
              <c:numCache>
                <c:formatCode>"$"#,##0.00</c:formatCode>
                <c:ptCount val="8"/>
                <c:pt idx="0">
                  <c:v>19186024.920000002</c:v>
                </c:pt>
                <c:pt idx="1">
                  <c:v>11129166.07</c:v>
                </c:pt>
                <c:pt idx="2">
                  <c:v>31898644.52</c:v>
                </c:pt>
                <c:pt idx="3">
                  <c:v>20330448.66</c:v>
                </c:pt>
                <c:pt idx="4">
                  <c:v>16630214.430000002</c:v>
                </c:pt>
                <c:pt idx="5">
                  <c:v>12427982.860000001</c:v>
                </c:pt>
                <c:pt idx="6">
                  <c:v>12372867.219999999</c:v>
                </c:pt>
                <c:pt idx="7">
                  <c:v>13373419.629999999</c:v>
                </c:pt>
              </c:numCache>
            </c:numRef>
          </c:val>
          <c:smooth val="0"/>
          <c:extLst>
            <c:ext xmlns:c16="http://schemas.microsoft.com/office/drawing/2014/chart" uri="{C3380CC4-5D6E-409C-BE32-E72D297353CC}">
              <c16:uniqueId val="{00000000-EDEF-4F4F-B7A2-293789C7B09E}"/>
            </c:ext>
          </c:extLst>
        </c:ser>
        <c:dLbls>
          <c:dLblPos val="r"/>
          <c:showLegendKey val="0"/>
          <c:showVal val="1"/>
          <c:showCatName val="0"/>
          <c:showSerName val="0"/>
          <c:showPercent val="0"/>
          <c:showBubbleSize val="0"/>
        </c:dLbls>
        <c:marker val="1"/>
        <c:smooth val="0"/>
        <c:axId val="528466352"/>
        <c:axId val="571813680"/>
      </c:lineChart>
      <c:catAx>
        <c:axId val="5284663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solidFill>
                      <a:srgbClr val="FF0000"/>
                    </a:solidFill>
                  </a:rPr>
                  <a:t>Year</a:t>
                </a:r>
              </a:p>
            </c:rich>
          </c:tx>
          <c:layout>
            <c:manualLayout>
              <c:xMode val="edge"/>
              <c:yMode val="edge"/>
              <c:x val="0.46948468941382326"/>
              <c:y val="0.899168853893263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813680"/>
        <c:crosses val="autoZero"/>
        <c:auto val="1"/>
        <c:lblAlgn val="ctr"/>
        <c:lblOffset val="100"/>
        <c:noMultiLvlLbl val="0"/>
      </c:catAx>
      <c:valAx>
        <c:axId val="571813680"/>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rgbClr val="FF0000"/>
                    </a:solidFill>
                  </a:rPr>
                  <a:t>Revenue(</a:t>
                </a:r>
                <a:r>
                  <a:rPr lang="en-US" sz="1400" b="1" baseline="0">
                    <a:solidFill>
                      <a:srgbClr val="FF0000"/>
                    </a:solidFill>
                  </a:rPr>
                  <a:t> Millions)</a:t>
                </a:r>
                <a:endParaRPr lang="en-US" sz="1400" b="1">
                  <a:solidFill>
                    <a:srgbClr val="FF0000"/>
                  </a:solidFill>
                </a:endParaRPr>
              </a:p>
            </c:rich>
          </c:tx>
          <c:layout>
            <c:manualLayout>
              <c:xMode val="edge"/>
              <c:yMode val="edge"/>
              <c:x val="3.2442257217847763E-2"/>
              <c:y val="0.1771916010498687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out"/>
        <c:minorTickMark val="none"/>
        <c:tickLblPos val="nextTo"/>
        <c:crossAx val="528466352"/>
        <c:crosses val="autoZero"/>
        <c:crossBetween val="between"/>
        <c:dispUnits>
          <c:builtInUnit val="millions"/>
          <c:dispUnitsLbl>
            <c:layout>
              <c:manualLayout>
                <c:xMode val="edge"/>
                <c:yMode val="edge"/>
                <c:x val="3.8986220472440936E-2"/>
                <c:y val="0.38569225721784778"/>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rgbClr val="FF0000"/>
                      </a:solidFill>
                    </a:rPr>
                    <a:t>R</a:t>
                  </a:r>
                  <a:r>
                    <a:rPr lang="en-US" sz="1200" b="1">
                      <a:solidFill>
                        <a:srgbClr val="FF0000"/>
                      </a:solidFill>
                    </a:rPr>
                    <a:t>evenue</a:t>
                  </a:r>
                  <a:r>
                    <a:rPr lang="en-US" sz="1200" b="1" baseline="0">
                      <a:solidFill>
                        <a:srgbClr val="FF0000"/>
                      </a:solidFill>
                    </a:rPr>
                    <a:t> </a:t>
                  </a:r>
                  <a:r>
                    <a:rPr lang="en-US" sz="1200" b="0" baseline="0">
                      <a:solidFill>
                        <a:srgbClr val="FF0000"/>
                      </a:solidFill>
                    </a:rPr>
                    <a:t>(</a:t>
                  </a:r>
                  <a:r>
                    <a:rPr lang="en-US">
                      <a:solidFill>
                        <a:srgbClr val="FF0000"/>
                      </a:solidFill>
                    </a:rPr>
                    <a:t>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[ANNUAL SALES PERFORMANCE REPORT WORKSHEET.xlsx]KPI TABLES!PivotTable5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rgbClr val="FF0000"/>
                </a:solidFill>
              </a:rPr>
              <a:t>Rate of Revenue</a:t>
            </a:r>
            <a:r>
              <a:rPr lang="en-US" sz="2000" b="1" baseline="0">
                <a:solidFill>
                  <a:srgbClr val="FF0000"/>
                </a:solidFill>
              </a:rPr>
              <a:t> by Regions</a:t>
            </a:r>
            <a:endParaRPr lang="en-US" sz="2000" b="1">
              <a:solidFill>
                <a:srgbClr val="FF0000"/>
              </a:solidFill>
            </a:endParaRPr>
          </a:p>
        </c:rich>
      </c:tx>
      <c:layout>
        <c:manualLayout>
          <c:xMode val="edge"/>
          <c:yMode val="edge"/>
          <c:x val="0.27057637633508452"/>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C00CC"/>
          </a:solidFill>
          <a:ln>
            <a:noFill/>
          </a:ln>
          <a:effectLst/>
        </c:spPr>
      </c:pivotFmt>
      <c:pivotFmt>
        <c:idx val="2"/>
        <c:spPr>
          <a:solidFill>
            <a:schemeClr val="accent1">
              <a:lumMod val="60000"/>
              <a:lumOff val="40000"/>
            </a:schemeClr>
          </a:solidFill>
          <a:ln>
            <a:noFill/>
          </a:ln>
          <a:effectLst/>
        </c:spPr>
      </c:pivotFmt>
      <c:pivotFmt>
        <c:idx val="3"/>
        <c:spPr>
          <a:solidFill>
            <a:schemeClr val="accent6">
              <a:lumMod val="75000"/>
            </a:schemeClr>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s>
    <c:plotArea>
      <c:layout>
        <c:manualLayout>
          <c:layoutTarget val="inner"/>
          <c:xMode val="edge"/>
          <c:yMode val="edge"/>
          <c:x val="0.21214082638745657"/>
          <c:y val="0.16449074074074077"/>
          <c:w val="0.43930840501639912"/>
          <c:h val="0.79197543015456406"/>
        </c:manualLayout>
      </c:layout>
      <c:doughnutChart>
        <c:varyColors val="1"/>
        <c:ser>
          <c:idx val="0"/>
          <c:order val="0"/>
          <c:tx>
            <c:strRef>
              <c:f>'KPI TABLES'!$B$113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663A-496D-A17F-F0FFF17CE399}"/>
              </c:ext>
            </c:extLst>
          </c:dPt>
          <c:dPt>
            <c:idx val="1"/>
            <c:bubble3D val="0"/>
            <c:spPr>
              <a:solidFill>
                <a:schemeClr val="accent2"/>
              </a:solidFill>
              <a:ln>
                <a:noFill/>
              </a:ln>
              <a:effectLst/>
            </c:spPr>
            <c:extLst>
              <c:ext xmlns:c16="http://schemas.microsoft.com/office/drawing/2014/chart" uri="{C3380CC4-5D6E-409C-BE32-E72D297353CC}">
                <c16:uniqueId val="{00000003-663A-496D-A17F-F0FFF17CE399}"/>
              </c:ext>
            </c:extLst>
          </c:dPt>
          <c:dPt>
            <c:idx val="2"/>
            <c:bubble3D val="0"/>
            <c:spPr>
              <a:solidFill>
                <a:schemeClr val="accent6">
                  <a:lumMod val="75000"/>
                </a:schemeClr>
              </a:solidFill>
              <a:ln>
                <a:noFill/>
              </a:ln>
              <a:effectLst/>
            </c:spPr>
            <c:extLst>
              <c:ext xmlns:c16="http://schemas.microsoft.com/office/drawing/2014/chart" uri="{C3380CC4-5D6E-409C-BE32-E72D297353CC}">
                <c16:uniqueId val="{00000004-2001-40E2-ACC7-FEB605667310}"/>
              </c:ext>
            </c:extLst>
          </c:dPt>
          <c:dPt>
            <c:idx val="3"/>
            <c:bubble3D val="0"/>
            <c:spPr>
              <a:solidFill>
                <a:schemeClr val="accent4"/>
              </a:solidFill>
              <a:ln>
                <a:noFill/>
              </a:ln>
              <a:effectLst/>
            </c:spPr>
            <c:extLst>
              <c:ext xmlns:c16="http://schemas.microsoft.com/office/drawing/2014/chart" uri="{C3380CC4-5D6E-409C-BE32-E72D297353CC}">
                <c16:uniqueId val="{00000007-663A-496D-A17F-F0FFF17CE399}"/>
              </c:ext>
            </c:extLst>
          </c:dPt>
          <c:dPt>
            <c:idx val="4"/>
            <c:bubble3D val="0"/>
            <c:spPr>
              <a:solidFill>
                <a:schemeClr val="accent1">
                  <a:lumMod val="60000"/>
                  <a:lumOff val="40000"/>
                </a:schemeClr>
              </a:solidFill>
              <a:ln>
                <a:noFill/>
              </a:ln>
              <a:effectLst/>
            </c:spPr>
            <c:extLst>
              <c:ext xmlns:c16="http://schemas.microsoft.com/office/drawing/2014/chart" uri="{C3380CC4-5D6E-409C-BE32-E72D297353CC}">
                <c16:uniqueId val="{00000003-2001-40E2-ACC7-FEB605667310}"/>
              </c:ext>
            </c:extLst>
          </c:dPt>
          <c:dPt>
            <c:idx val="5"/>
            <c:bubble3D val="0"/>
            <c:spPr>
              <a:solidFill>
                <a:schemeClr val="accent6"/>
              </a:solidFill>
              <a:ln>
                <a:noFill/>
              </a:ln>
              <a:effectLst/>
            </c:spPr>
            <c:extLst>
              <c:ext xmlns:c16="http://schemas.microsoft.com/office/drawing/2014/chart" uri="{C3380CC4-5D6E-409C-BE32-E72D297353CC}">
                <c16:uniqueId val="{0000000B-663A-496D-A17F-F0FFF17CE399}"/>
              </c:ext>
            </c:extLst>
          </c:dPt>
          <c:dPt>
            <c:idx val="6"/>
            <c:bubble3D val="0"/>
            <c:spPr>
              <a:solidFill>
                <a:srgbClr val="CC00CC"/>
              </a:solidFill>
              <a:ln>
                <a:noFill/>
              </a:ln>
              <a:effectLst/>
            </c:spPr>
            <c:extLst>
              <c:ext xmlns:c16="http://schemas.microsoft.com/office/drawing/2014/chart" uri="{C3380CC4-5D6E-409C-BE32-E72D297353CC}">
                <c16:uniqueId val="{00000001-2001-40E2-ACC7-FEB6056673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 TABLES'!$A$114:$A$121</c:f>
              <c:strCache>
                <c:ptCount val="7"/>
                <c:pt idx="0">
                  <c:v>Asia</c:v>
                </c:pt>
                <c:pt idx="1">
                  <c:v>Australia and Oceania</c:v>
                </c:pt>
                <c:pt idx="2">
                  <c:v>Central America and the Caribbean</c:v>
                </c:pt>
                <c:pt idx="3">
                  <c:v>Europe</c:v>
                </c:pt>
                <c:pt idx="4">
                  <c:v>Middle East and North Africa</c:v>
                </c:pt>
                <c:pt idx="5">
                  <c:v>North America</c:v>
                </c:pt>
                <c:pt idx="6">
                  <c:v>Sub-Saharan Africa</c:v>
                </c:pt>
              </c:strCache>
            </c:strRef>
          </c:cat>
          <c:val>
            <c:numRef>
              <c:f>'KPI TABLES'!$B$114:$B$121</c:f>
              <c:numCache>
                <c:formatCode>0%</c:formatCode>
                <c:ptCount val="7"/>
                <c:pt idx="0">
                  <c:v>0.15542251512455521</c:v>
                </c:pt>
                <c:pt idx="1">
                  <c:v>0.10261661100730698</c:v>
                </c:pt>
                <c:pt idx="2">
                  <c:v>6.6767147625977866E-2</c:v>
                </c:pt>
                <c:pt idx="3">
                  <c:v>0.24295035565725198</c:v>
                </c:pt>
                <c:pt idx="4">
                  <c:v>0.10231403421312558</c:v>
                </c:pt>
                <c:pt idx="5">
                  <c:v>4.1087784182110662E-2</c:v>
                </c:pt>
                <c:pt idx="6">
                  <c:v>0.28884155218967184</c:v>
                </c:pt>
              </c:numCache>
            </c:numRef>
          </c:val>
          <c:extLst>
            <c:ext xmlns:c16="http://schemas.microsoft.com/office/drawing/2014/chart" uri="{C3380CC4-5D6E-409C-BE32-E72D297353CC}">
              <c16:uniqueId val="{00000000-2001-40E2-ACC7-FEB605667310}"/>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6097306981465531"/>
          <c:y val="0.2246267133275007"/>
          <c:w val="0.31591444944574532"/>
          <c:h val="0.728593977836103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[ANNUAL SALES PERFORMANCE REPORT WORKSHEET.xlsx]KPI TABLES!PivotTable8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rgbClr val="FF0000"/>
                </a:solidFill>
              </a:rPr>
              <a:t>Top</a:t>
            </a:r>
            <a:r>
              <a:rPr lang="en-US" sz="1600" b="1" baseline="0">
                <a:solidFill>
                  <a:srgbClr val="FF0000"/>
                </a:solidFill>
              </a:rPr>
              <a:t> 4 Counties by Revenue</a:t>
            </a:r>
            <a:endParaRPr lang="en-US" sz="1600" b="1">
              <a:solidFill>
                <a:srgbClr val="FF0000"/>
              </a:solidFill>
            </a:endParaRPr>
          </a:p>
        </c:rich>
      </c:tx>
      <c:layout>
        <c:manualLayout>
          <c:xMode val="edge"/>
          <c:yMode val="edge"/>
          <c:x val="0.19381481003399167"/>
          <c:y val="2.71002710027100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2.9839065018796858E-17"/>
              <c:y val="2.71002710027100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20442708333334"/>
          <c:y val="0.12886178861788619"/>
          <c:w val="0.86298828125000004"/>
          <c:h val="0.64851730932007479"/>
        </c:manualLayout>
      </c:layout>
      <c:barChart>
        <c:barDir val="col"/>
        <c:grouping val="clustered"/>
        <c:varyColors val="0"/>
        <c:ser>
          <c:idx val="0"/>
          <c:order val="0"/>
          <c:tx>
            <c:strRef>
              <c:f>'KPI TABLES'!$B$202</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A113-498F-AB1F-FCF3DAAF35A8}"/>
              </c:ext>
            </c:extLst>
          </c:dPt>
          <c:dLbls>
            <c:dLbl>
              <c:idx val="0"/>
              <c:layout>
                <c:manualLayout>
                  <c:x val="-2.9839065018796858E-17"/>
                  <c:y val="2.710027100271000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113-498F-AB1F-FCF3DAAF35A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TABLES'!$A$203:$A$207</c:f>
              <c:strCache>
                <c:ptCount val="4"/>
                <c:pt idx="0">
                  <c:v>Honduras</c:v>
                </c:pt>
                <c:pt idx="1">
                  <c:v>Myanmar</c:v>
                </c:pt>
                <c:pt idx="2">
                  <c:v>Djibouti</c:v>
                </c:pt>
                <c:pt idx="3">
                  <c:v>Turkmenistan</c:v>
                </c:pt>
              </c:strCache>
            </c:strRef>
          </c:cat>
          <c:val>
            <c:numRef>
              <c:f>'KPI TABLES'!$B$203:$B$207</c:f>
              <c:numCache>
                <c:formatCode>"$"#,##0.00</c:formatCode>
                <c:ptCount val="4"/>
                <c:pt idx="0">
                  <c:v>6336545.4800000004</c:v>
                </c:pt>
                <c:pt idx="1">
                  <c:v>6161257.9000000004</c:v>
                </c:pt>
                <c:pt idx="2">
                  <c:v>6052890.8600000003</c:v>
                </c:pt>
                <c:pt idx="3">
                  <c:v>5822036.2000000002</c:v>
                </c:pt>
              </c:numCache>
            </c:numRef>
          </c:val>
          <c:extLst>
            <c:ext xmlns:c16="http://schemas.microsoft.com/office/drawing/2014/chart" uri="{C3380CC4-5D6E-409C-BE32-E72D297353CC}">
              <c16:uniqueId val="{00000000-A113-498F-AB1F-FCF3DAAF35A8}"/>
            </c:ext>
          </c:extLst>
        </c:ser>
        <c:dLbls>
          <c:showLegendKey val="0"/>
          <c:showVal val="0"/>
          <c:showCatName val="0"/>
          <c:showSerName val="0"/>
          <c:showPercent val="0"/>
          <c:showBubbleSize val="0"/>
        </c:dLbls>
        <c:gapWidth val="219"/>
        <c:overlap val="-27"/>
        <c:axId val="1487354095"/>
        <c:axId val="1497245455"/>
      </c:barChart>
      <c:catAx>
        <c:axId val="14873540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rgbClr val="FF0000"/>
                    </a:solidFill>
                  </a:rPr>
                  <a:t>Countries</a:t>
                </a:r>
              </a:p>
            </c:rich>
          </c:tx>
          <c:layout>
            <c:manualLayout>
              <c:xMode val="edge"/>
              <c:yMode val="edge"/>
              <c:x val="0.52941888123359582"/>
              <c:y val="0.8768310012203888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245455"/>
        <c:crosses val="autoZero"/>
        <c:auto val="1"/>
        <c:lblAlgn val="ctr"/>
        <c:lblOffset val="100"/>
        <c:noMultiLvlLbl val="0"/>
      </c:catAx>
      <c:valAx>
        <c:axId val="1497245455"/>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rgbClr val="FF0000"/>
                    </a:solidFill>
                  </a:rPr>
                  <a:t>Revenue</a:t>
                </a:r>
                <a:r>
                  <a:rPr lang="en-US" sz="1400" b="1" baseline="0">
                    <a:solidFill>
                      <a:srgbClr val="FF0000"/>
                    </a:solidFill>
                  </a:rPr>
                  <a:t> (millions)</a:t>
                </a:r>
                <a:endParaRPr lang="en-US" sz="1400" b="1">
                  <a:solidFill>
                    <a:srgbClr val="FF0000"/>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out"/>
        <c:minorTickMark val="none"/>
        <c:tickLblPos val="nextTo"/>
        <c:crossAx val="1487354095"/>
        <c:crosses val="autoZero"/>
        <c:crossBetween val="between"/>
        <c:dispUnits>
          <c:builtInUnit val="million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[ANNUAL SALES PERFORMANCE REPORT WORKSHEET.xlsx]KPI TABLES!PivotTable10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rgbClr val="FF0000"/>
                </a:solidFill>
              </a:rPr>
              <a:t>Least</a:t>
            </a:r>
            <a:r>
              <a:rPr lang="en-US" sz="1600" b="1" baseline="0">
                <a:solidFill>
                  <a:srgbClr val="FF0000"/>
                </a:solidFill>
              </a:rPr>
              <a:t> 4 Countries by Revenue</a:t>
            </a:r>
            <a:endParaRPr lang="en-US" sz="1600" b="1">
              <a:solidFill>
                <a:srgbClr val="FF0000"/>
              </a:solidFill>
            </a:endParaRPr>
          </a:p>
        </c:rich>
      </c:tx>
      <c:layout>
        <c:manualLayout>
          <c:xMode val="edge"/>
          <c:yMode val="edge"/>
          <c:x val="0.19685411198600175"/>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588578088578092E-2"/>
          <c:y val="0.17854561878952122"/>
          <c:w val="0.83074009324009335"/>
          <c:h val="0.59883347914843976"/>
        </c:manualLayout>
      </c:layout>
      <c:barChart>
        <c:barDir val="col"/>
        <c:grouping val="clustered"/>
        <c:varyColors val="0"/>
        <c:ser>
          <c:idx val="0"/>
          <c:order val="0"/>
          <c:tx>
            <c:strRef>
              <c:f>'KPI TABLES'!$J$202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TABLES'!$I$203:$I$207</c:f>
              <c:strCache>
                <c:ptCount val="4"/>
                <c:pt idx="0">
                  <c:v>Slovakia</c:v>
                </c:pt>
                <c:pt idx="1">
                  <c:v>New Zealand</c:v>
                </c:pt>
                <c:pt idx="2">
                  <c:v>Kyrgyzstan</c:v>
                </c:pt>
                <c:pt idx="3">
                  <c:v>Kuwait</c:v>
                </c:pt>
              </c:strCache>
            </c:strRef>
          </c:cat>
          <c:val>
            <c:numRef>
              <c:f>'KPI TABLES'!$J$203:$J$207</c:f>
              <c:numCache>
                <c:formatCode>"$"#,##0.00</c:formatCode>
                <c:ptCount val="4"/>
                <c:pt idx="0">
                  <c:v>26344.26</c:v>
                </c:pt>
                <c:pt idx="1">
                  <c:v>20404.71</c:v>
                </c:pt>
                <c:pt idx="2">
                  <c:v>19103.439999999999</c:v>
                </c:pt>
                <c:pt idx="3">
                  <c:v>4870.26</c:v>
                </c:pt>
              </c:numCache>
            </c:numRef>
          </c:val>
          <c:extLst>
            <c:ext xmlns:c16="http://schemas.microsoft.com/office/drawing/2014/chart" uri="{C3380CC4-5D6E-409C-BE32-E72D297353CC}">
              <c16:uniqueId val="{00000000-EFC9-4093-9669-4E5E43B6FA89}"/>
            </c:ext>
          </c:extLst>
        </c:ser>
        <c:dLbls>
          <c:showLegendKey val="0"/>
          <c:showVal val="0"/>
          <c:showCatName val="0"/>
          <c:showSerName val="0"/>
          <c:showPercent val="0"/>
          <c:showBubbleSize val="0"/>
        </c:dLbls>
        <c:gapWidth val="219"/>
        <c:overlap val="-27"/>
        <c:axId val="1540622447"/>
        <c:axId val="1413685231"/>
      </c:barChart>
      <c:catAx>
        <c:axId val="15406224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rgbClr val="FF0000"/>
                    </a:solidFill>
                  </a:rPr>
                  <a:t>Countries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3685231"/>
        <c:crosses val="autoZero"/>
        <c:auto val="1"/>
        <c:lblAlgn val="ctr"/>
        <c:lblOffset val="100"/>
        <c:noMultiLvlLbl val="0"/>
      </c:catAx>
      <c:valAx>
        <c:axId val="1413685231"/>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rgbClr val="FF0000"/>
                    </a:solidFill>
                  </a:rPr>
                  <a:t>Revenue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crossAx val="1540622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[ANNUAL SALES PERFORMANCE REPORT WORKSHEET.xlsx]KPI TABLES!PivotTable15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rgbClr val="FF0000"/>
                </a:solidFill>
              </a:rPr>
              <a:t>Profit,</a:t>
            </a:r>
            <a:r>
              <a:rPr lang="en-US" sz="1600" b="1" baseline="0">
                <a:solidFill>
                  <a:srgbClr val="FF0000"/>
                </a:solidFill>
              </a:rPr>
              <a:t> Revenue &amp; Cost by Year</a:t>
            </a:r>
            <a:endParaRPr lang="en-US" sz="1600" b="1">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lumMod val="75000"/>
              <a:alpha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s>
    <c:plotArea>
      <c:layout>
        <c:manualLayout>
          <c:layoutTarget val="inner"/>
          <c:xMode val="edge"/>
          <c:yMode val="edge"/>
          <c:x val="0.11769393891988666"/>
          <c:y val="0.13418015544667086"/>
          <c:w val="0.71199201300168591"/>
          <c:h val="0.7316635208734501"/>
        </c:manualLayout>
      </c:layout>
      <c:barChart>
        <c:barDir val="col"/>
        <c:grouping val="clustered"/>
        <c:varyColors val="0"/>
        <c:ser>
          <c:idx val="0"/>
          <c:order val="0"/>
          <c:tx>
            <c:strRef>
              <c:f>'KPI TABLES'!$B$288</c:f>
              <c:strCache>
                <c:ptCount val="1"/>
                <c:pt idx="0">
                  <c:v>Profit</c:v>
                </c:pt>
              </c:strCache>
            </c:strRef>
          </c:tx>
          <c:spPr>
            <a:solidFill>
              <a:schemeClr val="accent1"/>
            </a:solidFill>
            <a:ln>
              <a:noFill/>
            </a:ln>
            <a:effectLst/>
          </c:spPr>
          <c:invertIfNegative val="0"/>
          <c:cat>
            <c:strRef>
              <c:f>'KPI TABLES'!$A$289:$A$297</c:f>
              <c:strCache>
                <c:ptCount val="8"/>
                <c:pt idx="0">
                  <c:v>2012</c:v>
                </c:pt>
                <c:pt idx="1">
                  <c:v>2013</c:v>
                </c:pt>
                <c:pt idx="2">
                  <c:v>2010</c:v>
                </c:pt>
                <c:pt idx="3">
                  <c:v>2014</c:v>
                </c:pt>
                <c:pt idx="4">
                  <c:v>2017</c:v>
                </c:pt>
                <c:pt idx="5">
                  <c:v>2015</c:v>
                </c:pt>
                <c:pt idx="6">
                  <c:v>2016</c:v>
                </c:pt>
                <c:pt idx="7">
                  <c:v>2011</c:v>
                </c:pt>
              </c:strCache>
            </c:strRef>
          </c:cat>
          <c:val>
            <c:numRef>
              <c:f>'KPI TABLES'!$B$289:$B$297</c:f>
              <c:numCache>
                <c:formatCode>"$"#,##0.00</c:formatCode>
                <c:ptCount val="8"/>
                <c:pt idx="0">
                  <c:v>9213010.120000001</c:v>
                </c:pt>
                <c:pt idx="1">
                  <c:v>6715420.0399999991</c:v>
                </c:pt>
                <c:pt idx="2">
                  <c:v>6629567.4299999997</c:v>
                </c:pt>
                <c:pt idx="3">
                  <c:v>5879461.6799999997</c:v>
                </c:pt>
                <c:pt idx="4">
                  <c:v>4089353.45</c:v>
                </c:pt>
                <c:pt idx="5">
                  <c:v>3996539.4400000004</c:v>
                </c:pt>
                <c:pt idx="6">
                  <c:v>4903838.01</c:v>
                </c:pt>
                <c:pt idx="7">
                  <c:v>2741008.2300000004</c:v>
                </c:pt>
              </c:numCache>
            </c:numRef>
          </c:val>
          <c:extLst>
            <c:ext xmlns:c16="http://schemas.microsoft.com/office/drawing/2014/chart" uri="{C3380CC4-5D6E-409C-BE32-E72D297353CC}">
              <c16:uniqueId val="{00000000-EB66-49A4-805F-CF2F41D8F3AB}"/>
            </c:ext>
          </c:extLst>
        </c:ser>
        <c:ser>
          <c:idx val="1"/>
          <c:order val="1"/>
          <c:tx>
            <c:strRef>
              <c:f>'KPI TABLES'!$C$288</c:f>
              <c:strCache>
                <c:ptCount val="1"/>
                <c:pt idx="0">
                  <c:v>Revenue</c:v>
                </c:pt>
              </c:strCache>
            </c:strRef>
          </c:tx>
          <c:spPr>
            <a:solidFill>
              <a:srgbClr val="002060"/>
            </a:solidFill>
            <a:ln>
              <a:noFill/>
            </a:ln>
            <a:effectLst/>
          </c:spPr>
          <c:invertIfNegative val="0"/>
          <c:cat>
            <c:strRef>
              <c:f>'KPI TABLES'!$A$289:$A$297</c:f>
              <c:strCache>
                <c:ptCount val="8"/>
                <c:pt idx="0">
                  <c:v>2012</c:v>
                </c:pt>
                <c:pt idx="1">
                  <c:v>2013</c:v>
                </c:pt>
                <c:pt idx="2">
                  <c:v>2010</c:v>
                </c:pt>
                <c:pt idx="3">
                  <c:v>2014</c:v>
                </c:pt>
                <c:pt idx="4">
                  <c:v>2017</c:v>
                </c:pt>
                <c:pt idx="5">
                  <c:v>2015</c:v>
                </c:pt>
                <c:pt idx="6">
                  <c:v>2016</c:v>
                </c:pt>
                <c:pt idx="7">
                  <c:v>2011</c:v>
                </c:pt>
              </c:strCache>
            </c:strRef>
          </c:cat>
          <c:val>
            <c:numRef>
              <c:f>'KPI TABLES'!$C$289:$C$297</c:f>
              <c:numCache>
                <c:formatCode>"$"#,##0.00</c:formatCode>
                <c:ptCount val="8"/>
                <c:pt idx="0">
                  <c:v>31898644.52</c:v>
                </c:pt>
                <c:pt idx="1">
                  <c:v>20330448.66</c:v>
                </c:pt>
                <c:pt idx="2">
                  <c:v>19186024.920000002</c:v>
                </c:pt>
                <c:pt idx="3">
                  <c:v>16630214.430000002</c:v>
                </c:pt>
                <c:pt idx="4">
                  <c:v>13373419.629999999</c:v>
                </c:pt>
                <c:pt idx="5">
                  <c:v>12427982.860000001</c:v>
                </c:pt>
                <c:pt idx="6">
                  <c:v>12372867.219999999</c:v>
                </c:pt>
                <c:pt idx="7">
                  <c:v>11129166.07</c:v>
                </c:pt>
              </c:numCache>
            </c:numRef>
          </c:val>
          <c:extLst>
            <c:ext xmlns:c16="http://schemas.microsoft.com/office/drawing/2014/chart" uri="{C3380CC4-5D6E-409C-BE32-E72D297353CC}">
              <c16:uniqueId val="{00000001-EB66-49A4-805F-CF2F41D8F3AB}"/>
            </c:ext>
          </c:extLst>
        </c:ser>
        <c:ser>
          <c:idx val="2"/>
          <c:order val="2"/>
          <c:tx>
            <c:strRef>
              <c:f>'KPI TABLES'!$D$288</c:f>
              <c:strCache>
                <c:ptCount val="1"/>
                <c:pt idx="0">
                  <c:v>Cost</c:v>
                </c:pt>
              </c:strCache>
            </c:strRef>
          </c:tx>
          <c:spPr>
            <a:solidFill>
              <a:schemeClr val="accent3">
                <a:lumMod val="75000"/>
                <a:alpha val="85000"/>
              </a:schemeClr>
            </a:solidFill>
            <a:ln>
              <a:noFill/>
            </a:ln>
            <a:effectLst/>
          </c:spPr>
          <c:invertIfNegative val="0"/>
          <c:cat>
            <c:strRef>
              <c:f>'KPI TABLES'!$A$289:$A$297</c:f>
              <c:strCache>
                <c:ptCount val="8"/>
                <c:pt idx="0">
                  <c:v>2012</c:v>
                </c:pt>
                <c:pt idx="1">
                  <c:v>2013</c:v>
                </c:pt>
                <c:pt idx="2">
                  <c:v>2010</c:v>
                </c:pt>
                <c:pt idx="3">
                  <c:v>2014</c:v>
                </c:pt>
                <c:pt idx="4">
                  <c:v>2017</c:v>
                </c:pt>
                <c:pt idx="5">
                  <c:v>2015</c:v>
                </c:pt>
                <c:pt idx="6">
                  <c:v>2016</c:v>
                </c:pt>
                <c:pt idx="7">
                  <c:v>2011</c:v>
                </c:pt>
              </c:strCache>
            </c:strRef>
          </c:cat>
          <c:val>
            <c:numRef>
              <c:f>'KPI TABLES'!$D$289:$D$297</c:f>
              <c:numCache>
                <c:formatCode>"$"#,##0.00</c:formatCode>
                <c:ptCount val="8"/>
                <c:pt idx="0">
                  <c:v>22685634.399999995</c:v>
                </c:pt>
                <c:pt idx="1">
                  <c:v>13615028.620000001</c:v>
                </c:pt>
                <c:pt idx="2">
                  <c:v>12556457.490000002</c:v>
                </c:pt>
                <c:pt idx="3">
                  <c:v>10750752.75</c:v>
                </c:pt>
                <c:pt idx="4">
                  <c:v>9284066.1799999997</c:v>
                </c:pt>
                <c:pt idx="5">
                  <c:v>8431443.4199999999</c:v>
                </c:pt>
                <c:pt idx="6">
                  <c:v>7469029.2100000009</c:v>
                </c:pt>
                <c:pt idx="7">
                  <c:v>8388157.8399999999</c:v>
                </c:pt>
              </c:numCache>
            </c:numRef>
          </c:val>
          <c:extLst>
            <c:ext xmlns:c16="http://schemas.microsoft.com/office/drawing/2014/chart" uri="{C3380CC4-5D6E-409C-BE32-E72D297353CC}">
              <c16:uniqueId val="{00000002-EB66-49A4-805F-CF2F41D8F3AB}"/>
            </c:ext>
          </c:extLst>
        </c:ser>
        <c:dLbls>
          <c:showLegendKey val="0"/>
          <c:showVal val="0"/>
          <c:showCatName val="0"/>
          <c:showSerName val="0"/>
          <c:showPercent val="0"/>
          <c:showBubbleSize val="0"/>
        </c:dLbls>
        <c:gapWidth val="219"/>
        <c:overlap val="-27"/>
        <c:axId val="1542874783"/>
        <c:axId val="1619746527"/>
      </c:barChart>
      <c:catAx>
        <c:axId val="15428747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rgbClr val="FF0000"/>
                    </a:solidFill>
                  </a:rPr>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9746527"/>
        <c:crosses val="autoZero"/>
        <c:auto val="1"/>
        <c:lblAlgn val="ctr"/>
        <c:lblOffset val="100"/>
        <c:noMultiLvlLbl val="0"/>
      </c:catAx>
      <c:valAx>
        <c:axId val="161974652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rgbClr val="FF0000"/>
                    </a:solidFill>
                  </a:rPr>
                  <a:t>Profit,Revenue</a:t>
                </a:r>
                <a:r>
                  <a:rPr lang="en-US" sz="1400" b="1" baseline="0">
                    <a:solidFill>
                      <a:srgbClr val="FF0000"/>
                    </a:solidFill>
                  </a:rPr>
                  <a:t> &amp; Cost(Millions)</a:t>
                </a:r>
                <a:endParaRPr lang="en-US" sz="1400" b="1">
                  <a:solidFill>
                    <a:srgbClr val="FF0000"/>
                  </a:solidFill>
                </a:endParaRPr>
              </a:p>
            </c:rich>
          </c:tx>
          <c:layout>
            <c:manualLayout>
              <c:xMode val="edge"/>
              <c:yMode val="edge"/>
              <c:x val="5.2927986650675284E-3"/>
              <c:y val="0.1330705483848417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874783"/>
        <c:crosses val="autoZero"/>
        <c:crossBetween val="between"/>
        <c:dispUnits>
          <c:builtInUnit val="millions"/>
        </c:dispUnits>
      </c:valAx>
      <c:spPr>
        <a:noFill/>
        <a:ln>
          <a:noFill/>
        </a:ln>
        <a:effectLst/>
      </c:spPr>
    </c:plotArea>
    <c:legend>
      <c:legendPos val="r"/>
      <c:layout>
        <c:manualLayout>
          <c:xMode val="edge"/>
          <c:yMode val="edge"/>
          <c:x val="0.82654460204063906"/>
          <c:y val="0.2638192621755614"/>
          <c:w val="0.15678873129269438"/>
          <c:h val="0.273287037037037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rgbClr val="FF0000"/>
                </a:solidFill>
              </a:rPr>
              <a:t>Profit</a:t>
            </a:r>
            <a:r>
              <a:rPr lang="en-US" sz="1600" b="1" baseline="0">
                <a:solidFill>
                  <a:srgbClr val="FF0000"/>
                </a:solidFill>
              </a:rPr>
              <a:t> by Region</a:t>
            </a:r>
            <a:endParaRPr lang="en-US" sz="1600" b="1">
              <a:solidFill>
                <a:srgbClr val="FF0000"/>
              </a:solidFill>
            </a:endParaRPr>
          </a:p>
        </c:rich>
      </c:tx>
      <c:layout>
        <c:manualLayout>
          <c:xMode val="edge"/>
          <c:yMode val="edge"/>
          <c:x val="0.32223600174978129"/>
          <c:y val="3.60163312919218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lumMod val="40000"/>
              <a:lumOff val="60000"/>
            </a:schemeClr>
          </a:solidFill>
          <a:ln w="19050">
            <a:solidFill>
              <a:schemeClr val="lt1"/>
            </a:solidFill>
          </a:ln>
          <a:effectLst/>
        </c:spPr>
      </c:pivotFmt>
      <c:pivotFmt>
        <c:idx val="2"/>
        <c:spPr>
          <a:solidFill>
            <a:srgbClr val="C00000"/>
          </a:solidFill>
          <a:ln w="19050">
            <a:solidFill>
              <a:schemeClr val="lt1"/>
            </a:solidFill>
          </a:ln>
          <a:effectLst/>
        </c:spPr>
      </c:pivotFmt>
      <c:pivotFmt>
        <c:idx val="3"/>
        <c:spPr>
          <a:solidFill>
            <a:schemeClr val="bg2">
              <a:lumMod val="25000"/>
            </a:schemeClr>
          </a:solidFill>
          <a:ln w="19050">
            <a:solidFill>
              <a:schemeClr val="lt1"/>
            </a:solidFill>
          </a:ln>
          <a:effectLst/>
        </c:spPr>
      </c:pivotFmt>
      <c:pivotFmt>
        <c:idx val="4"/>
        <c:spPr>
          <a:solidFill>
            <a:srgbClr val="FFC000"/>
          </a:solidFill>
          <a:ln w="19050">
            <a:solidFill>
              <a:schemeClr val="lt1"/>
            </a:solidFill>
          </a:ln>
          <a:effectLst/>
        </c:spPr>
      </c:pivotFmt>
      <c:pivotFmt>
        <c:idx val="5"/>
        <c:spPr>
          <a:solidFill>
            <a:schemeClr val="accent6">
              <a:lumMod val="50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lumMod val="40000"/>
              <a:lumOff val="60000"/>
            </a:schemeClr>
          </a:solidFill>
          <a:ln w="19050">
            <a:solidFill>
              <a:schemeClr val="lt1"/>
            </a:solidFill>
          </a:ln>
          <a:effectLst/>
        </c:spPr>
      </c:pivotFmt>
      <c:pivotFmt>
        <c:idx val="8"/>
        <c:spPr>
          <a:solidFill>
            <a:srgbClr val="C00000"/>
          </a:solidFill>
          <a:ln w="19050">
            <a:solidFill>
              <a:schemeClr val="lt1"/>
            </a:solidFill>
          </a:ln>
          <a:effectLst/>
        </c:spPr>
      </c:pivotFmt>
      <c:pivotFmt>
        <c:idx val="9"/>
        <c:spPr>
          <a:solidFill>
            <a:schemeClr val="bg2">
              <a:lumMod val="25000"/>
            </a:schemeClr>
          </a:solidFill>
          <a:ln w="19050">
            <a:solidFill>
              <a:schemeClr val="lt1"/>
            </a:solidFill>
          </a:ln>
          <a:effectLst/>
        </c:spPr>
      </c:pivotFmt>
      <c:pivotFmt>
        <c:idx val="10"/>
        <c:spPr>
          <a:solidFill>
            <a:srgbClr val="FFC000"/>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6">
              <a:lumMod val="50000"/>
            </a:schemeClr>
          </a:solidFill>
          <a:ln w="19050">
            <a:solidFill>
              <a:schemeClr val="lt1"/>
            </a:solidFill>
          </a:ln>
          <a:effectLst/>
        </c:spPr>
      </c:pivotFmt>
      <c:pivotFmt>
        <c:idx val="13"/>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1-41D8-444D-A66C-61BA813A35DB}"/>
              </c:ext>
            </c:extLst>
          </c:dPt>
          <c:dPt>
            <c:idx val="1"/>
            <c:bubble3D val="0"/>
            <c:spPr>
              <a:solidFill>
                <a:srgbClr val="C00000"/>
              </a:solidFill>
              <a:ln w="19050">
                <a:solidFill>
                  <a:schemeClr val="lt1"/>
                </a:solidFill>
              </a:ln>
              <a:effectLst/>
            </c:spPr>
            <c:extLst>
              <c:ext xmlns:c16="http://schemas.microsoft.com/office/drawing/2014/chart" uri="{C3380CC4-5D6E-409C-BE32-E72D297353CC}">
                <c16:uniqueId val="{00000003-41D8-444D-A66C-61BA813A35DB}"/>
              </c:ext>
            </c:extLst>
          </c:dPt>
          <c:dPt>
            <c:idx val="2"/>
            <c:bubble3D val="0"/>
            <c:spPr>
              <a:solidFill>
                <a:schemeClr val="bg2">
                  <a:lumMod val="25000"/>
                </a:schemeClr>
              </a:solidFill>
              <a:ln w="19050">
                <a:solidFill>
                  <a:schemeClr val="lt1"/>
                </a:solidFill>
              </a:ln>
              <a:effectLst/>
            </c:spPr>
            <c:extLst>
              <c:ext xmlns:c16="http://schemas.microsoft.com/office/drawing/2014/chart" uri="{C3380CC4-5D6E-409C-BE32-E72D297353CC}">
                <c16:uniqueId val="{00000005-41D8-444D-A66C-61BA813A35DB}"/>
              </c:ext>
            </c:extLst>
          </c:dPt>
          <c:dPt>
            <c:idx val="3"/>
            <c:bubble3D val="0"/>
            <c:spPr>
              <a:solidFill>
                <a:srgbClr val="FFC000"/>
              </a:solidFill>
              <a:ln w="19050">
                <a:solidFill>
                  <a:schemeClr val="lt1"/>
                </a:solidFill>
              </a:ln>
              <a:effectLst/>
            </c:spPr>
            <c:extLst>
              <c:ext xmlns:c16="http://schemas.microsoft.com/office/drawing/2014/chart" uri="{C3380CC4-5D6E-409C-BE32-E72D297353CC}">
                <c16:uniqueId val="{00000007-41D8-444D-A66C-61BA813A35D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1D8-444D-A66C-61BA813A35DB}"/>
              </c:ext>
            </c:extLst>
          </c:dPt>
          <c:dPt>
            <c:idx val="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B-41D8-444D-A66C-61BA813A35D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1D8-444D-A66C-61BA813A35D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7"/>
              <c:pt idx="0">
                <c:v>Asia</c:v>
              </c:pt>
              <c:pt idx="1">
                <c:v>Australia and Oceania</c:v>
              </c:pt>
              <c:pt idx="2">
                <c:v>Central America and the Caribbean</c:v>
              </c:pt>
              <c:pt idx="3">
                <c:v>Europe</c:v>
              </c:pt>
              <c:pt idx="4">
                <c:v>Middle East and North Africa</c:v>
              </c:pt>
              <c:pt idx="5">
                <c:v>North America</c:v>
              </c:pt>
              <c:pt idx="6">
                <c:v>Sub-Saharan Africa</c:v>
              </c:pt>
            </c:strLit>
          </c:cat>
          <c:val>
            <c:numLit>
              <c:formatCode>General</c:formatCode>
              <c:ptCount val="7"/>
              <c:pt idx="0">
                <c:v>6113845.8700000001</c:v>
              </c:pt>
              <c:pt idx="1">
                <c:v>4722160.03</c:v>
              </c:pt>
              <c:pt idx="2">
                <c:v>2846907.85</c:v>
              </c:pt>
              <c:pt idx="3">
                <c:v>11082938.630000001</c:v>
              </c:pt>
              <c:pt idx="4">
                <c:v>5761191.8600000003</c:v>
              </c:pt>
              <c:pt idx="5">
                <c:v>1457942.76</c:v>
              </c:pt>
              <c:pt idx="6">
                <c:v>12183211.4</c:v>
              </c:pt>
            </c:numLit>
          </c:val>
          <c:extLst>
            <c:ext xmlns:c16="http://schemas.microsoft.com/office/drawing/2014/chart" uri="{C3380CC4-5D6E-409C-BE32-E72D297353CC}">
              <c16:uniqueId val="{0000000E-41D8-444D-A66C-61BA813A35D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5555555555555556"/>
          <c:y val="0.19161818314377368"/>
          <c:w val="0.30833333333333335"/>
          <c:h val="0.7200484835228930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[ANNUAL SALES PERFORMANCE REPORT WORKSHEET.xlsx]Dashboard Tables!PivotTable8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'Dashboard Tables'!$B$282</c:f>
              <c:strCache>
                <c:ptCount val="1"/>
                <c:pt idx="0">
                  <c:v>Total</c:v>
                </c:pt>
              </c:strCache>
            </c:strRef>
          </c:tx>
          <c:spPr>
            <a:solidFill>
              <a:schemeClr val="accent1"/>
            </a:solidFill>
            <a:ln>
              <a:noFill/>
            </a:ln>
            <a:effectLst/>
          </c:spPr>
          <c:invertIfNegative val="0"/>
          <c:cat>
            <c:strRef>
              <c:f>'Dashboard Tables'!$A$283:$A$295</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'Dashboard Tables'!$B$283:$B$295</c:f>
              <c:numCache>
                <c:formatCode>_(* #,##0_);_(* \(#,##0\);_(* "-"??_);_(@_)</c:formatCode>
                <c:ptCount val="12"/>
                <c:pt idx="0">
                  <c:v>40545</c:v>
                </c:pt>
                <c:pt idx="1">
                  <c:v>56708</c:v>
                </c:pt>
                <c:pt idx="2">
                  <c:v>25877</c:v>
                </c:pt>
                <c:pt idx="3">
                  <c:v>71260</c:v>
                </c:pt>
                <c:pt idx="4">
                  <c:v>83718</c:v>
                </c:pt>
                <c:pt idx="5">
                  <c:v>49998</c:v>
                </c:pt>
                <c:pt idx="6">
                  <c:v>44727</c:v>
                </c:pt>
                <c:pt idx="7">
                  <c:v>10675</c:v>
                </c:pt>
                <c:pt idx="8">
                  <c:v>46967</c:v>
                </c:pt>
                <c:pt idx="9">
                  <c:v>48708</c:v>
                </c:pt>
                <c:pt idx="10">
                  <c:v>13637</c:v>
                </c:pt>
                <c:pt idx="11">
                  <c:v>20051</c:v>
                </c:pt>
              </c:numCache>
            </c:numRef>
          </c:val>
          <c:extLst>
            <c:ext xmlns:c16="http://schemas.microsoft.com/office/drawing/2014/chart" uri="{C3380CC4-5D6E-409C-BE32-E72D297353CC}">
              <c16:uniqueId val="{00000000-F10F-4FE5-9C50-B810E8F234C3}"/>
            </c:ext>
          </c:extLst>
        </c:ser>
        <c:dLbls>
          <c:showLegendKey val="0"/>
          <c:showVal val="0"/>
          <c:showCatName val="0"/>
          <c:showSerName val="0"/>
          <c:showPercent val="0"/>
          <c:showBubbleSize val="0"/>
        </c:dLbls>
        <c:gapWidth val="182"/>
        <c:axId val="873291760"/>
        <c:axId val="873289264"/>
      </c:barChart>
      <c:catAx>
        <c:axId val="873291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289264"/>
        <c:crosses val="autoZero"/>
        <c:auto val="1"/>
        <c:lblAlgn val="ctr"/>
        <c:lblOffset val="100"/>
        <c:noMultiLvlLbl val="0"/>
      </c:catAx>
      <c:valAx>
        <c:axId val="873289264"/>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291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[ANNUAL SALES PERFORMANCE REPORT WORKSHEET.xlsx]Dashboard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Total</a:t>
            </a:r>
            <a:r>
              <a:rPr lang="en-US" b="1" baseline="0">
                <a:solidFill>
                  <a:srgbClr val="FF0000"/>
                </a:solidFill>
              </a:rPr>
              <a:t> Cost  &amp; Sales Channel by Year</a:t>
            </a:r>
            <a:endParaRPr lang="en-US" b="1">
              <a:solidFill>
                <a:srgbClr val="FF0000"/>
              </a:solidFill>
            </a:endParaRPr>
          </a:p>
        </c:rich>
      </c:tx>
      <c:layout>
        <c:manualLayout>
          <c:xMode val="edge"/>
          <c:yMode val="edge"/>
          <c:x val="0.26704860030794025"/>
          <c:y val="5.9224699185329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4"/>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4"/>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583012229854246"/>
          <c:y val="0.21143479224187883"/>
          <c:w val="0.67325778356652788"/>
          <c:h val="0.60214202391367744"/>
        </c:manualLayout>
      </c:layout>
      <c:areaChart>
        <c:grouping val="stacked"/>
        <c:varyColors val="0"/>
        <c:ser>
          <c:idx val="0"/>
          <c:order val="0"/>
          <c:tx>
            <c:strRef>
              <c:f>'Dashboard Tables'!$B$3:$B$4</c:f>
              <c:strCache>
                <c:ptCount val="1"/>
                <c:pt idx="0">
                  <c:v>Offline</c:v>
                </c:pt>
              </c:strCache>
            </c:strRef>
          </c:tx>
          <c:spPr>
            <a:solidFill>
              <a:schemeClr val="accent1"/>
            </a:solidFill>
            <a:ln>
              <a:noFill/>
            </a:ln>
            <a:effectLst/>
          </c:spPr>
          <c:cat>
            <c:strRef>
              <c:f>'Dashboard Tables'!$A$5:$A$13</c:f>
              <c:strCache>
                <c:ptCount val="8"/>
                <c:pt idx="0">
                  <c:v>2010</c:v>
                </c:pt>
                <c:pt idx="1">
                  <c:v>2011</c:v>
                </c:pt>
                <c:pt idx="2">
                  <c:v>2012</c:v>
                </c:pt>
                <c:pt idx="3">
                  <c:v>2013</c:v>
                </c:pt>
                <c:pt idx="4">
                  <c:v>2014</c:v>
                </c:pt>
                <c:pt idx="5">
                  <c:v>2015</c:v>
                </c:pt>
                <c:pt idx="6">
                  <c:v>2016</c:v>
                </c:pt>
                <c:pt idx="7">
                  <c:v>2017</c:v>
                </c:pt>
              </c:strCache>
            </c:strRef>
          </c:cat>
          <c:val>
            <c:numRef>
              <c:f>'Dashboard Tables'!$B$5:$B$13</c:f>
              <c:numCache>
                <c:formatCode>"$"#,##0.00</c:formatCode>
                <c:ptCount val="8"/>
                <c:pt idx="0">
                  <c:v>8431507.8599999994</c:v>
                </c:pt>
                <c:pt idx="1">
                  <c:v>4841593.25</c:v>
                </c:pt>
                <c:pt idx="2">
                  <c:v>11577051.5</c:v>
                </c:pt>
                <c:pt idx="3">
                  <c:v>7143254.75</c:v>
                </c:pt>
                <c:pt idx="4">
                  <c:v>8384255.0700000003</c:v>
                </c:pt>
                <c:pt idx="5">
                  <c:v>6002215.2800000003</c:v>
                </c:pt>
                <c:pt idx="6">
                  <c:v>2921212.83</c:v>
                </c:pt>
                <c:pt idx="7">
                  <c:v>4872991.99</c:v>
                </c:pt>
              </c:numCache>
            </c:numRef>
          </c:val>
          <c:extLst>
            <c:ext xmlns:c16="http://schemas.microsoft.com/office/drawing/2014/chart" uri="{C3380CC4-5D6E-409C-BE32-E72D297353CC}">
              <c16:uniqueId val="{00000000-166F-40CF-8C93-295ED1642933}"/>
            </c:ext>
          </c:extLst>
        </c:ser>
        <c:ser>
          <c:idx val="1"/>
          <c:order val="1"/>
          <c:tx>
            <c:strRef>
              <c:f>'Dashboard Tables'!$C$3:$C$4</c:f>
              <c:strCache>
                <c:ptCount val="1"/>
                <c:pt idx="0">
                  <c:v>Online</c:v>
                </c:pt>
              </c:strCache>
            </c:strRef>
          </c:tx>
          <c:spPr>
            <a:solidFill>
              <a:schemeClr val="accent4"/>
            </a:solidFill>
            <a:ln w="25400">
              <a:noFill/>
            </a:ln>
            <a:effectLst/>
          </c:spPr>
          <c:cat>
            <c:strRef>
              <c:f>'Dashboard Tables'!$A$5:$A$13</c:f>
              <c:strCache>
                <c:ptCount val="8"/>
                <c:pt idx="0">
                  <c:v>2010</c:v>
                </c:pt>
                <c:pt idx="1">
                  <c:v>2011</c:v>
                </c:pt>
                <c:pt idx="2">
                  <c:v>2012</c:v>
                </c:pt>
                <c:pt idx="3">
                  <c:v>2013</c:v>
                </c:pt>
                <c:pt idx="4">
                  <c:v>2014</c:v>
                </c:pt>
                <c:pt idx="5">
                  <c:v>2015</c:v>
                </c:pt>
                <c:pt idx="6">
                  <c:v>2016</c:v>
                </c:pt>
                <c:pt idx="7">
                  <c:v>2017</c:v>
                </c:pt>
              </c:strCache>
            </c:strRef>
          </c:cat>
          <c:val>
            <c:numRef>
              <c:f>'Dashboard Tables'!$C$5:$C$13</c:f>
              <c:numCache>
                <c:formatCode>"$"#,##0.00</c:formatCode>
                <c:ptCount val="8"/>
                <c:pt idx="0">
                  <c:v>4124949.63</c:v>
                </c:pt>
                <c:pt idx="1">
                  <c:v>3546564.59</c:v>
                </c:pt>
                <c:pt idx="2">
                  <c:v>11108582.9</c:v>
                </c:pt>
                <c:pt idx="3">
                  <c:v>6471773.8700000001</c:v>
                </c:pt>
                <c:pt idx="4">
                  <c:v>2366497.6800000002</c:v>
                </c:pt>
                <c:pt idx="5">
                  <c:v>2429228.14</c:v>
                </c:pt>
                <c:pt idx="6">
                  <c:v>4547816.38</c:v>
                </c:pt>
                <c:pt idx="7">
                  <c:v>4411074.1900000004</c:v>
                </c:pt>
              </c:numCache>
            </c:numRef>
          </c:val>
          <c:extLst>
            <c:ext xmlns:c16="http://schemas.microsoft.com/office/drawing/2014/chart" uri="{C3380CC4-5D6E-409C-BE32-E72D297353CC}">
              <c16:uniqueId val="{00000009-7BE5-45B3-8446-AB64BAEFE8AB}"/>
            </c:ext>
          </c:extLst>
        </c:ser>
        <c:dLbls>
          <c:showLegendKey val="0"/>
          <c:showVal val="0"/>
          <c:showCatName val="0"/>
          <c:showSerName val="0"/>
          <c:showPercent val="0"/>
          <c:showBubbleSize val="0"/>
        </c:dLbls>
        <c:axId val="1192227695"/>
        <c:axId val="1823608319"/>
      </c:areaChart>
      <c:catAx>
        <c:axId val="11922276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a:solidFill>
                      <a:srgbClr val="FF0000"/>
                    </a:solidFill>
                  </a:rPr>
                  <a:t>Year</a:t>
                </a:r>
              </a:p>
            </c:rich>
          </c:tx>
          <c:layout>
            <c:manualLayout>
              <c:xMode val="edge"/>
              <c:yMode val="edge"/>
              <c:x val="0.43343338731594716"/>
              <c:y val="0.9181586286089238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608319"/>
        <c:crosses val="autoZero"/>
        <c:auto val="1"/>
        <c:lblAlgn val="ctr"/>
        <c:lblOffset val="100"/>
        <c:noMultiLvlLbl val="0"/>
      </c:catAx>
      <c:valAx>
        <c:axId val="1823608319"/>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227695"/>
        <c:crosses val="autoZero"/>
        <c:crossBetween val="midCat"/>
        <c:dispUnits>
          <c:builtInUnit val="millions"/>
          <c:dispUnitsLbl>
            <c:layout>
              <c:manualLayout>
                <c:xMode val="edge"/>
                <c:yMode val="edge"/>
                <c:x val="1.8475743082346546E-2"/>
                <c:y val="0.13906628148754133"/>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a:solidFill>
                        <a:srgbClr val="FF0000"/>
                      </a:solidFill>
                    </a:rPr>
                    <a:t>Total Cost (millions)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[ANNUAL SALES PERFORMANCE REPORT WORKSHEET.xlsx]Dashboard Tables!PivotTable5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Revenue</a:t>
            </a:r>
            <a:r>
              <a:rPr lang="en-US" b="1" baseline="0">
                <a:solidFill>
                  <a:srgbClr val="FF0000"/>
                </a:solidFill>
              </a:rPr>
              <a:t>, Cost,Profit by Item Type</a:t>
            </a:r>
            <a:endParaRPr lang="en-US" b="1">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339835898891015"/>
          <c:y val="0.18817811892218508"/>
          <c:w val="0.6082504551795892"/>
          <c:h val="0.44406946883438136"/>
        </c:manualLayout>
      </c:layout>
      <c:lineChart>
        <c:grouping val="standard"/>
        <c:varyColors val="0"/>
        <c:ser>
          <c:idx val="0"/>
          <c:order val="0"/>
          <c:tx>
            <c:strRef>
              <c:f>'Dashboard Tables'!$B$38</c:f>
              <c:strCache>
                <c:ptCount val="1"/>
                <c:pt idx="0">
                  <c:v> Total Revenue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'Dashboard Tables'!$A$39:$A$51</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'Dashboard Tables'!$B$39:$B$51</c:f>
              <c:numCache>
                <c:formatCode>"$"#,##0.00</c:formatCode>
                <c:ptCount val="12"/>
                <c:pt idx="0">
                  <c:v>10350327.6</c:v>
                </c:pt>
                <c:pt idx="1">
                  <c:v>2690794.6</c:v>
                </c:pt>
                <c:pt idx="2">
                  <c:v>5322898.9000000004</c:v>
                </c:pt>
                <c:pt idx="3">
                  <c:v>7787292.7999999998</c:v>
                </c:pt>
                <c:pt idx="4">
                  <c:v>36601509.600000001</c:v>
                </c:pt>
                <c:pt idx="5">
                  <c:v>466481.34</c:v>
                </c:pt>
                <c:pt idx="6">
                  <c:v>29889712.289999999</c:v>
                </c:pt>
                <c:pt idx="7">
                  <c:v>4503675.75</c:v>
                </c:pt>
                <c:pt idx="8">
                  <c:v>30585380.07</c:v>
                </c:pt>
                <c:pt idx="9">
                  <c:v>3980904.84</c:v>
                </c:pt>
                <c:pt idx="10">
                  <c:v>2080733.46</c:v>
                </c:pt>
                <c:pt idx="11">
                  <c:v>3089057.06</c:v>
                </c:pt>
              </c:numCache>
            </c:numRef>
          </c:val>
          <c:smooth val="0"/>
          <c:extLst>
            <c:ext xmlns:c16="http://schemas.microsoft.com/office/drawing/2014/chart" uri="{C3380CC4-5D6E-409C-BE32-E72D297353CC}">
              <c16:uniqueId val="{00000000-EF64-4250-8F46-CE21BEF806D2}"/>
            </c:ext>
          </c:extLst>
        </c:ser>
        <c:ser>
          <c:idx val="1"/>
          <c:order val="1"/>
          <c:tx>
            <c:strRef>
              <c:f>'Dashboard Tables'!$C$38</c:f>
              <c:strCache>
                <c:ptCount val="1"/>
                <c:pt idx="0">
                  <c:v>Total Profit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'Dashboard Tables'!$A$39:$A$51</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'Dashboard Tables'!$C$39:$C$51</c:f>
              <c:numCache>
                <c:formatCode>"$"#,##0.00</c:formatCode>
                <c:ptCount val="12"/>
                <c:pt idx="0">
                  <c:v>3886643.7</c:v>
                </c:pt>
                <c:pt idx="1">
                  <c:v>888047.28</c:v>
                </c:pt>
                <c:pt idx="2">
                  <c:v>2292443.4300000002</c:v>
                </c:pt>
                <c:pt idx="3">
                  <c:v>5233334.4000000004</c:v>
                </c:pt>
                <c:pt idx="4">
                  <c:v>14556048.66</c:v>
                </c:pt>
                <c:pt idx="5">
                  <c:v>120495.18</c:v>
                </c:pt>
                <c:pt idx="6">
                  <c:v>7412605.71</c:v>
                </c:pt>
                <c:pt idx="7">
                  <c:v>610610</c:v>
                </c:pt>
                <c:pt idx="8">
                  <c:v>5929583.75</c:v>
                </c:pt>
                <c:pt idx="9">
                  <c:v>1220622.48</c:v>
                </c:pt>
                <c:pt idx="10">
                  <c:v>751944.18</c:v>
                </c:pt>
                <c:pt idx="11">
                  <c:v>1265819.6299999999</c:v>
                </c:pt>
              </c:numCache>
            </c:numRef>
          </c:val>
          <c:smooth val="0"/>
          <c:extLst>
            <c:ext xmlns:c16="http://schemas.microsoft.com/office/drawing/2014/chart" uri="{C3380CC4-5D6E-409C-BE32-E72D297353CC}">
              <c16:uniqueId val="{00000001-EF64-4250-8F46-CE21BEF806D2}"/>
            </c:ext>
          </c:extLst>
        </c:ser>
        <c:ser>
          <c:idx val="2"/>
          <c:order val="2"/>
          <c:tx>
            <c:strRef>
              <c:f>'Dashboard Tables'!$D$38</c:f>
              <c:strCache>
                <c:ptCount val="1"/>
                <c:pt idx="0">
                  <c:v>Total Cost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'Dashboard Tables'!$A$39:$A$51</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'Dashboard Tables'!$D$39:$D$51</c:f>
              <c:numCache>
                <c:formatCode>"$"#,##0.00</c:formatCode>
                <c:ptCount val="12"/>
                <c:pt idx="0">
                  <c:v>6463683.9000000004</c:v>
                </c:pt>
                <c:pt idx="1">
                  <c:v>1802747.32</c:v>
                </c:pt>
                <c:pt idx="2">
                  <c:v>3030455.47</c:v>
                </c:pt>
                <c:pt idx="3">
                  <c:v>2553958.3999999999</c:v>
                </c:pt>
                <c:pt idx="4">
                  <c:v>22045460.940000001</c:v>
                </c:pt>
                <c:pt idx="5">
                  <c:v>345986.16</c:v>
                </c:pt>
                <c:pt idx="6">
                  <c:v>22477106.579999998</c:v>
                </c:pt>
                <c:pt idx="7">
                  <c:v>3893065.75</c:v>
                </c:pt>
                <c:pt idx="8">
                  <c:v>24655796.32</c:v>
                </c:pt>
                <c:pt idx="9">
                  <c:v>2760282.36</c:v>
                </c:pt>
                <c:pt idx="10">
                  <c:v>1328789.28</c:v>
                </c:pt>
                <c:pt idx="11">
                  <c:v>1823237.43</c:v>
                </c:pt>
              </c:numCache>
            </c:numRef>
          </c:val>
          <c:smooth val="0"/>
          <c:extLst>
            <c:ext xmlns:c16="http://schemas.microsoft.com/office/drawing/2014/chart" uri="{C3380CC4-5D6E-409C-BE32-E72D297353CC}">
              <c16:uniqueId val="{00000002-EF64-4250-8F46-CE21BEF806D2}"/>
            </c:ext>
          </c:extLst>
        </c:ser>
        <c:dLbls>
          <c:showLegendKey val="0"/>
          <c:showVal val="0"/>
          <c:showCatName val="0"/>
          <c:showSerName val="0"/>
          <c:showPercent val="0"/>
          <c:showBubbleSize val="0"/>
        </c:dLbls>
        <c:marker val="1"/>
        <c:smooth val="0"/>
        <c:axId val="1067096703"/>
        <c:axId val="1149095903"/>
      </c:lineChart>
      <c:catAx>
        <c:axId val="1067096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a:solidFill>
                      <a:srgbClr val="FF0000"/>
                    </a:solidFill>
                  </a:rPr>
                  <a:t>Item</a:t>
                </a:r>
                <a:r>
                  <a:rPr lang="en-US" sz="1000" b="1" baseline="0">
                    <a:solidFill>
                      <a:srgbClr val="FF0000"/>
                    </a:solidFill>
                  </a:rPr>
                  <a:t> Type</a:t>
                </a:r>
                <a:endParaRPr lang="en-US" sz="1000" b="1">
                  <a:solidFill>
                    <a:srgbClr val="FF0000"/>
                  </a:solidFill>
                </a:endParaRPr>
              </a:p>
            </c:rich>
          </c:tx>
          <c:layout>
            <c:manualLayout>
              <c:xMode val="edge"/>
              <c:yMode val="edge"/>
              <c:x val="0.32595398548154453"/>
              <c:y val="0.9088426896278252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9095903"/>
        <c:crosses val="autoZero"/>
        <c:auto val="1"/>
        <c:lblAlgn val="ctr"/>
        <c:lblOffset val="100"/>
        <c:noMultiLvlLbl val="0"/>
      </c:catAx>
      <c:valAx>
        <c:axId val="1149095903"/>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096703"/>
        <c:crosses val="autoZero"/>
        <c:crossBetween val="between"/>
        <c:dispUnits>
          <c:builtInUnit val="millions"/>
          <c:dispUnitsLbl>
            <c:layout>
              <c:manualLayout>
                <c:xMode val="edge"/>
                <c:yMode val="edge"/>
                <c:x val="1.1465796505166581E-3"/>
                <c:y val="0.18204790498310011"/>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a:solidFill>
                        <a:srgbClr val="FF0000"/>
                      </a:solidFill>
                    </a:rPr>
                    <a:t>Revenue, cost</a:t>
                  </a:r>
                  <a:r>
                    <a:rPr lang="en-US" sz="1000" b="1" baseline="0">
                      <a:solidFill>
                        <a:srgbClr val="FF0000"/>
                      </a:solidFill>
                    </a:rPr>
                    <a:t> &amp; </a:t>
                  </a:r>
                  <a:r>
                    <a:rPr lang="en-US" sz="1000" b="1">
                      <a:solidFill>
                        <a:srgbClr val="FF0000"/>
                      </a:solidFill>
                    </a:rPr>
                    <a:t>profit(Millions</a:t>
                  </a:r>
                  <a:r>
                    <a:rPr lang="en-US" sz="1000">
                      <a:solidFill>
                        <a:srgbClr val="FF0000"/>
                      </a:solidFill>
                    </a:rPr>
                    <a:t>)</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layout>
        <c:manualLayout>
          <c:xMode val="edge"/>
          <c:yMode val="edge"/>
          <c:x val="0.7761384665626474"/>
          <c:y val="0.2375790484243161"/>
          <c:w val="0.22130136958686616"/>
          <c:h val="0.481797661655929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[ANNUAL SALES PERFORMANCE REPORT WORKSHEET.xlsx]Dashboard Tables!PivotTable6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 </a:t>
            </a:r>
            <a:r>
              <a:rPr lang="en-US" b="1" baseline="0">
                <a:solidFill>
                  <a:srgbClr val="FF0000"/>
                </a:solidFill>
              </a:rPr>
              <a:t>Region &amp; Revenue by Year </a:t>
            </a:r>
            <a:endParaRPr lang="en-US" b="1">
              <a:solidFill>
                <a:srgbClr val="FF0000"/>
              </a:solidFill>
            </a:endParaRPr>
          </a:p>
        </c:rich>
      </c:tx>
      <c:layout>
        <c:manualLayout>
          <c:xMode val="edge"/>
          <c:yMode val="edge"/>
          <c:x val="0.2646228796790349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06472067941247"/>
          <c:y val="0.12560689700264335"/>
          <c:w val="0.64959857958931599"/>
          <c:h val="0.52779391967148015"/>
        </c:manualLayout>
      </c:layout>
      <c:barChart>
        <c:barDir val="col"/>
        <c:grouping val="clustered"/>
        <c:varyColors val="0"/>
        <c:ser>
          <c:idx val="0"/>
          <c:order val="0"/>
          <c:tx>
            <c:strRef>
              <c:f>'Dashboard Tables'!$B$79:$B$80</c:f>
              <c:strCache>
                <c:ptCount val="1"/>
                <c:pt idx="0">
                  <c:v>2010</c:v>
                </c:pt>
              </c:strCache>
            </c:strRef>
          </c:tx>
          <c:spPr>
            <a:solidFill>
              <a:schemeClr val="accent1"/>
            </a:solidFill>
            <a:ln>
              <a:noFill/>
            </a:ln>
            <a:effectLst/>
          </c:spPr>
          <c:invertIfNegative val="0"/>
          <c:cat>
            <c:strRef>
              <c:f>'Dashboard Tables'!$A$81:$A$88</c:f>
              <c:strCache>
                <c:ptCount val="7"/>
                <c:pt idx="0">
                  <c:v>Asia</c:v>
                </c:pt>
                <c:pt idx="1">
                  <c:v>Australia and Oceania</c:v>
                </c:pt>
                <c:pt idx="2">
                  <c:v>Central America and the Caribbean</c:v>
                </c:pt>
                <c:pt idx="3">
                  <c:v>Europe</c:v>
                </c:pt>
                <c:pt idx="4">
                  <c:v>Middle East and North Africa</c:v>
                </c:pt>
                <c:pt idx="5">
                  <c:v>North America</c:v>
                </c:pt>
                <c:pt idx="6">
                  <c:v>Sub-Saharan Africa</c:v>
                </c:pt>
              </c:strCache>
            </c:strRef>
          </c:cat>
          <c:val>
            <c:numRef>
              <c:f>'Dashboard Tables'!$B$81:$B$88</c:f>
              <c:numCache>
                <c:formatCode>"$"#,##0.00</c:formatCode>
                <c:ptCount val="7"/>
                <c:pt idx="0">
                  <c:v>634745.9</c:v>
                </c:pt>
                <c:pt idx="1">
                  <c:v>1678833.7</c:v>
                </c:pt>
                <c:pt idx="3">
                  <c:v>2595022.19</c:v>
                </c:pt>
                <c:pt idx="4">
                  <c:v>1706934.62</c:v>
                </c:pt>
                <c:pt idx="6">
                  <c:v>14031.02</c:v>
                </c:pt>
              </c:numCache>
            </c:numRef>
          </c:val>
          <c:extLst>
            <c:ext xmlns:c16="http://schemas.microsoft.com/office/drawing/2014/chart" uri="{C3380CC4-5D6E-409C-BE32-E72D297353CC}">
              <c16:uniqueId val="{00000000-4A6C-4DA4-B14C-8D3C60138D8E}"/>
            </c:ext>
          </c:extLst>
        </c:ser>
        <c:ser>
          <c:idx val="1"/>
          <c:order val="1"/>
          <c:tx>
            <c:strRef>
              <c:f>'Dashboard Tables'!$C$79:$C$80</c:f>
              <c:strCache>
                <c:ptCount val="1"/>
                <c:pt idx="0">
                  <c:v>2011</c:v>
                </c:pt>
              </c:strCache>
            </c:strRef>
          </c:tx>
          <c:spPr>
            <a:solidFill>
              <a:schemeClr val="accent2"/>
            </a:solidFill>
            <a:ln>
              <a:noFill/>
            </a:ln>
            <a:effectLst/>
          </c:spPr>
          <c:invertIfNegative val="0"/>
          <c:cat>
            <c:strRef>
              <c:f>'Dashboard Tables'!$A$81:$A$88</c:f>
              <c:strCache>
                <c:ptCount val="7"/>
                <c:pt idx="0">
                  <c:v>Asia</c:v>
                </c:pt>
                <c:pt idx="1">
                  <c:v>Australia and Oceania</c:v>
                </c:pt>
                <c:pt idx="2">
                  <c:v>Central America and the Caribbean</c:v>
                </c:pt>
                <c:pt idx="3">
                  <c:v>Europe</c:v>
                </c:pt>
                <c:pt idx="4">
                  <c:v>Middle East and North Africa</c:v>
                </c:pt>
                <c:pt idx="5">
                  <c:v>North America</c:v>
                </c:pt>
                <c:pt idx="6">
                  <c:v>Sub-Saharan Africa</c:v>
                </c:pt>
              </c:strCache>
            </c:strRef>
          </c:cat>
          <c:val>
            <c:numRef>
              <c:f>'Dashboard Tables'!$C$81:$C$88</c:f>
              <c:numCache>
                <c:formatCode>"$"#,##0.00</c:formatCode>
                <c:ptCount val="7"/>
                <c:pt idx="0">
                  <c:v>258532.75</c:v>
                </c:pt>
                <c:pt idx="2">
                  <c:v>127722.96</c:v>
                </c:pt>
                <c:pt idx="4">
                  <c:v>9119.44</c:v>
                </c:pt>
                <c:pt idx="6">
                  <c:v>2345633.08</c:v>
                </c:pt>
              </c:numCache>
            </c:numRef>
          </c:val>
          <c:extLst>
            <c:ext xmlns:c16="http://schemas.microsoft.com/office/drawing/2014/chart" uri="{C3380CC4-5D6E-409C-BE32-E72D297353CC}">
              <c16:uniqueId val="{0000000E-BD4A-4455-A4AF-BD965F35107C}"/>
            </c:ext>
          </c:extLst>
        </c:ser>
        <c:ser>
          <c:idx val="2"/>
          <c:order val="2"/>
          <c:tx>
            <c:strRef>
              <c:f>'Dashboard Tables'!$D$79:$D$80</c:f>
              <c:strCache>
                <c:ptCount val="1"/>
                <c:pt idx="0">
                  <c:v>2012</c:v>
                </c:pt>
              </c:strCache>
            </c:strRef>
          </c:tx>
          <c:spPr>
            <a:solidFill>
              <a:schemeClr val="accent3"/>
            </a:solidFill>
            <a:ln>
              <a:noFill/>
            </a:ln>
            <a:effectLst/>
          </c:spPr>
          <c:invertIfNegative val="0"/>
          <c:cat>
            <c:strRef>
              <c:f>'Dashboard Tables'!$A$81:$A$88</c:f>
              <c:strCache>
                <c:ptCount val="7"/>
                <c:pt idx="0">
                  <c:v>Asia</c:v>
                </c:pt>
                <c:pt idx="1">
                  <c:v>Australia and Oceania</c:v>
                </c:pt>
                <c:pt idx="2">
                  <c:v>Central America and the Caribbean</c:v>
                </c:pt>
                <c:pt idx="3">
                  <c:v>Europe</c:v>
                </c:pt>
                <c:pt idx="4">
                  <c:v>Middle East and North Africa</c:v>
                </c:pt>
                <c:pt idx="5">
                  <c:v>North America</c:v>
                </c:pt>
                <c:pt idx="6">
                  <c:v>Sub-Saharan Africa</c:v>
                </c:pt>
              </c:strCache>
            </c:strRef>
          </c:cat>
          <c:val>
            <c:numRef>
              <c:f>'Dashboard Tables'!$D$81:$D$88</c:f>
              <c:numCache>
                <c:formatCode>"$"#,##0.00</c:formatCode>
                <c:ptCount val="7"/>
                <c:pt idx="0">
                  <c:v>846885</c:v>
                </c:pt>
                <c:pt idx="1">
                  <c:v>337937.6</c:v>
                </c:pt>
                <c:pt idx="2">
                  <c:v>248406.36</c:v>
                </c:pt>
                <c:pt idx="3">
                  <c:v>3763320.56</c:v>
                </c:pt>
                <c:pt idx="4">
                  <c:v>835410.23</c:v>
                </c:pt>
                <c:pt idx="5">
                  <c:v>160935.32</c:v>
                </c:pt>
                <c:pt idx="6">
                  <c:v>3020115.05</c:v>
                </c:pt>
              </c:numCache>
            </c:numRef>
          </c:val>
          <c:extLst>
            <c:ext xmlns:c16="http://schemas.microsoft.com/office/drawing/2014/chart" uri="{C3380CC4-5D6E-409C-BE32-E72D297353CC}">
              <c16:uniqueId val="{0000000F-BD4A-4455-A4AF-BD965F35107C}"/>
            </c:ext>
          </c:extLst>
        </c:ser>
        <c:ser>
          <c:idx val="3"/>
          <c:order val="3"/>
          <c:tx>
            <c:strRef>
              <c:f>'Dashboard Tables'!$E$79:$E$80</c:f>
              <c:strCache>
                <c:ptCount val="1"/>
                <c:pt idx="0">
                  <c:v>2013</c:v>
                </c:pt>
              </c:strCache>
            </c:strRef>
          </c:tx>
          <c:spPr>
            <a:solidFill>
              <a:schemeClr val="accent4"/>
            </a:solidFill>
            <a:ln>
              <a:noFill/>
            </a:ln>
            <a:effectLst/>
          </c:spPr>
          <c:invertIfNegative val="0"/>
          <c:cat>
            <c:strRef>
              <c:f>'Dashboard Tables'!$A$81:$A$88</c:f>
              <c:strCache>
                <c:ptCount val="7"/>
                <c:pt idx="0">
                  <c:v>Asia</c:v>
                </c:pt>
                <c:pt idx="1">
                  <c:v>Australia and Oceania</c:v>
                </c:pt>
                <c:pt idx="2">
                  <c:v>Central America and the Caribbean</c:v>
                </c:pt>
                <c:pt idx="3">
                  <c:v>Europe</c:v>
                </c:pt>
                <c:pt idx="4">
                  <c:v>Middle East and North Africa</c:v>
                </c:pt>
                <c:pt idx="5">
                  <c:v>North America</c:v>
                </c:pt>
                <c:pt idx="6">
                  <c:v>Sub-Saharan Africa</c:v>
                </c:pt>
              </c:strCache>
            </c:strRef>
          </c:cat>
          <c:val>
            <c:numRef>
              <c:f>'Dashboard Tables'!$E$81:$E$88</c:f>
              <c:numCache>
                <c:formatCode>"$"#,##0.00</c:formatCode>
                <c:ptCount val="7"/>
                <c:pt idx="0">
                  <c:v>632512.5</c:v>
                </c:pt>
                <c:pt idx="1">
                  <c:v>1738959.36</c:v>
                </c:pt>
                <c:pt idx="2">
                  <c:v>296448.34999999998</c:v>
                </c:pt>
                <c:pt idx="3">
                  <c:v>455335</c:v>
                </c:pt>
                <c:pt idx="4">
                  <c:v>2079863.21</c:v>
                </c:pt>
                <c:pt idx="6">
                  <c:v>1512301.62</c:v>
                </c:pt>
              </c:numCache>
            </c:numRef>
          </c:val>
          <c:extLst>
            <c:ext xmlns:c16="http://schemas.microsoft.com/office/drawing/2014/chart" uri="{C3380CC4-5D6E-409C-BE32-E72D297353CC}">
              <c16:uniqueId val="{00000062-8770-4505-8E8D-147CC2979BCC}"/>
            </c:ext>
          </c:extLst>
        </c:ser>
        <c:ser>
          <c:idx val="4"/>
          <c:order val="4"/>
          <c:tx>
            <c:strRef>
              <c:f>'Dashboard Tables'!$F$79:$F$80</c:f>
              <c:strCache>
                <c:ptCount val="1"/>
                <c:pt idx="0">
                  <c:v>2014</c:v>
                </c:pt>
              </c:strCache>
            </c:strRef>
          </c:tx>
          <c:spPr>
            <a:solidFill>
              <a:schemeClr val="accent5"/>
            </a:solidFill>
            <a:ln>
              <a:noFill/>
            </a:ln>
            <a:effectLst/>
          </c:spPr>
          <c:invertIfNegative val="0"/>
          <c:cat>
            <c:strRef>
              <c:f>'Dashboard Tables'!$A$81:$A$88</c:f>
              <c:strCache>
                <c:ptCount val="7"/>
                <c:pt idx="0">
                  <c:v>Asia</c:v>
                </c:pt>
                <c:pt idx="1">
                  <c:v>Australia and Oceania</c:v>
                </c:pt>
                <c:pt idx="2">
                  <c:v>Central America and the Caribbean</c:v>
                </c:pt>
                <c:pt idx="3">
                  <c:v>Europe</c:v>
                </c:pt>
                <c:pt idx="4">
                  <c:v>Middle East and North Africa</c:v>
                </c:pt>
                <c:pt idx="5">
                  <c:v>North America</c:v>
                </c:pt>
                <c:pt idx="6">
                  <c:v>Sub-Saharan Africa</c:v>
                </c:pt>
              </c:strCache>
            </c:strRef>
          </c:cat>
          <c:val>
            <c:numRef>
              <c:f>'Dashboard Tables'!$F$81:$F$88</c:f>
              <c:numCache>
                <c:formatCode>"$"#,##0.00</c:formatCode>
                <c:ptCount val="7"/>
                <c:pt idx="0">
                  <c:v>122819.06</c:v>
                </c:pt>
                <c:pt idx="1">
                  <c:v>312186.73</c:v>
                </c:pt>
                <c:pt idx="3">
                  <c:v>1594914.07</c:v>
                </c:pt>
                <c:pt idx="5">
                  <c:v>1152486.42</c:v>
                </c:pt>
                <c:pt idx="6">
                  <c:v>2697055.4</c:v>
                </c:pt>
              </c:numCache>
            </c:numRef>
          </c:val>
          <c:extLst>
            <c:ext xmlns:c16="http://schemas.microsoft.com/office/drawing/2014/chart" uri="{C3380CC4-5D6E-409C-BE32-E72D297353CC}">
              <c16:uniqueId val="{00000063-8770-4505-8E8D-147CC2979BCC}"/>
            </c:ext>
          </c:extLst>
        </c:ser>
        <c:ser>
          <c:idx val="5"/>
          <c:order val="5"/>
          <c:tx>
            <c:strRef>
              <c:f>'Dashboard Tables'!$G$79:$G$80</c:f>
              <c:strCache>
                <c:ptCount val="1"/>
                <c:pt idx="0">
                  <c:v>2015</c:v>
                </c:pt>
              </c:strCache>
            </c:strRef>
          </c:tx>
          <c:spPr>
            <a:solidFill>
              <a:schemeClr val="accent6"/>
            </a:solidFill>
            <a:ln>
              <a:noFill/>
            </a:ln>
            <a:effectLst/>
          </c:spPr>
          <c:invertIfNegative val="0"/>
          <c:cat>
            <c:strRef>
              <c:f>'Dashboard Tables'!$A$81:$A$88</c:f>
              <c:strCache>
                <c:ptCount val="7"/>
                <c:pt idx="0">
                  <c:v>Asia</c:v>
                </c:pt>
                <c:pt idx="1">
                  <c:v>Australia and Oceania</c:v>
                </c:pt>
                <c:pt idx="2">
                  <c:v>Central America and the Caribbean</c:v>
                </c:pt>
                <c:pt idx="3">
                  <c:v>Europe</c:v>
                </c:pt>
                <c:pt idx="4">
                  <c:v>Middle East and North Africa</c:v>
                </c:pt>
                <c:pt idx="5">
                  <c:v>North America</c:v>
                </c:pt>
                <c:pt idx="6">
                  <c:v>Sub-Saharan Africa</c:v>
                </c:pt>
              </c:strCache>
            </c:strRef>
          </c:cat>
          <c:val>
            <c:numRef>
              <c:f>'Dashboard Tables'!$G$81:$G$88</c:f>
              <c:numCache>
                <c:formatCode>"$"#,##0.00</c:formatCode>
                <c:ptCount val="7"/>
                <c:pt idx="0">
                  <c:v>1802771.7</c:v>
                </c:pt>
                <c:pt idx="1">
                  <c:v>654242.64</c:v>
                </c:pt>
                <c:pt idx="3">
                  <c:v>617037.67000000004</c:v>
                </c:pt>
                <c:pt idx="4">
                  <c:v>1621.93</c:v>
                </c:pt>
                <c:pt idx="5">
                  <c:v>144521.01999999999</c:v>
                </c:pt>
                <c:pt idx="6">
                  <c:v>776344.48</c:v>
                </c:pt>
              </c:numCache>
            </c:numRef>
          </c:val>
          <c:extLst>
            <c:ext xmlns:c16="http://schemas.microsoft.com/office/drawing/2014/chart" uri="{C3380CC4-5D6E-409C-BE32-E72D297353CC}">
              <c16:uniqueId val="{00000064-8770-4505-8E8D-147CC2979BCC}"/>
            </c:ext>
          </c:extLst>
        </c:ser>
        <c:ser>
          <c:idx val="6"/>
          <c:order val="6"/>
          <c:tx>
            <c:strRef>
              <c:f>'Dashboard Tables'!$H$79:$H$80</c:f>
              <c:strCache>
                <c:ptCount val="1"/>
                <c:pt idx="0">
                  <c:v>2016</c:v>
                </c:pt>
              </c:strCache>
            </c:strRef>
          </c:tx>
          <c:spPr>
            <a:solidFill>
              <a:schemeClr val="accent1">
                <a:lumMod val="60000"/>
              </a:schemeClr>
            </a:solidFill>
            <a:ln>
              <a:noFill/>
            </a:ln>
            <a:effectLst/>
          </c:spPr>
          <c:invertIfNegative val="0"/>
          <c:cat>
            <c:strRef>
              <c:f>'Dashboard Tables'!$A$81:$A$88</c:f>
              <c:strCache>
                <c:ptCount val="7"/>
                <c:pt idx="0">
                  <c:v>Asia</c:v>
                </c:pt>
                <c:pt idx="1">
                  <c:v>Australia and Oceania</c:v>
                </c:pt>
                <c:pt idx="2">
                  <c:v>Central America and the Caribbean</c:v>
                </c:pt>
                <c:pt idx="3">
                  <c:v>Europe</c:v>
                </c:pt>
                <c:pt idx="4">
                  <c:v>Middle East and North Africa</c:v>
                </c:pt>
                <c:pt idx="5">
                  <c:v>North America</c:v>
                </c:pt>
                <c:pt idx="6">
                  <c:v>Sub-Saharan Africa</c:v>
                </c:pt>
              </c:strCache>
            </c:strRef>
          </c:cat>
          <c:val>
            <c:numRef>
              <c:f>'Dashboard Tables'!$H$81:$H$88</c:f>
              <c:numCache>
                <c:formatCode>"$"#,##0.00</c:formatCode>
                <c:ptCount val="7"/>
                <c:pt idx="0">
                  <c:v>1208744.24</c:v>
                </c:pt>
                <c:pt idx="2">
                  <c:v>526459.62</c:v>
                </c:pt>
                <c:pt idx="3">
                  <c:v>1741735.09</c:v>
                </c:pt>
                <c:pt idx="4">
                  <c:v>1128242.43</c:v>
                </c:pt>
                <c:pt idx="6">
                  <c:v>298656.63</c:v>
                </c:pt>
              </c:numCache>
            </c:numRef>
          </c:val>
          <c:extLst>
            <c:ext xmlns:c16="http://schemas.microsoft.com/office/drawing/2014/chart" uri="{C3380CC4-5D6E-409C-BE32-E72D297353CC}">
              <c16:uniqueId val="{00000065-8770-4505-8E8D-147CC2979BCC}"/>
            </c:ext>
          </c:extLst>
        </c:ser>
        <c:ser>
          <c:idx val="7"/>
          <c:order val="7"/>
          <c:tx>
            <c:strRef>
              <c:f>'Dashboard Tables'!$I$79:$I$80</c:f>
              <c:strCache>
                <c:ptCount val="1"/>
                <c:pt idx="0">
                  <c:v>2017</c:v>
                </c:pt>
              </c:strCache>
            </c:strRef>
          </c:tx>
          <c:spPr>
            <a:solidFill>
              <a:schemeClr val="accent2">
                <a:lumMod val="60000"/>
              </a:schemeClr>
            </a:solidFill>
            <a:ln>
              <a:noFill/>
            </a:ln>
            <a:effectLst/>
          </c:spPr>
          <c:invertIfNegative val="0"/>
          <c:cat>
            <c:strRef>
              <c:f>'Dashboard Tables'!$A$81:$A$88</c:f>
              <c:strCache>
                <c:ptCount val="7"/>
                <c:pt idx="0">
                  <c:v>Asia</c:v>
                </c:pt>
                <c:pt idx="1">
                  <c:v>Australia and Oceania</c:v>
                </c:pt>
                <c:pt idx="2">
                  <c:v>Central America and the Caribbean</c:v>
                </c:pt>
                <c:pt idx="3">
                  <c:v>Europe</c:v>
                </c:pt>
                <c:pt idx="4">
                  <c:v>Middle East and North Africa</c:v>
                </c:pt>
                <c:pt idx="5">
                  <c:v>North America</c:v>
                </c:pt>
                <c:pt idx="6">
                  <c:v>Sub-Saharan Africa</c:v>
                </c:pt>
              </c:strCache>
            </c:strRef>
          </c:cat>
          <c:val>
            <c:numRef>
              <c:f>'Dashboard Tables'!$I$81:$I$88</c:f>
              <c:numCache>
                <c:formatCode>"$"#,##0.00</c:formatCode>
                <c:ptCount val="7"/>
                <c:pt idx="0">
                  <c:v>606834.72</c:v>
                </c:pt>
                <c:pt idx="2">
                  <c:v>1647870.56</c:v>
                </c:pt>
                <c:pt idx="3">
                  <c:v>315574.05</c:v>
                </c:pt>
                <c:pt idx="6">
                  <c:v>1519074.12</c:v>
                </c:pt>
              </c:numCache>
            </c:numRef>
          </c:val>
          <c:extLst>
            <c:ext xmlns:c16="http://schemas.microsoft.com/office/drawing/2014/chart" uri="{C3380CC4-5D6E-409C-BE32-E72D297353CC}">
              <c16:uniqueId val="{00000066-8770-4505-8E8D-147CC2979BCC}"/>
            </c:ext>
          </c:extLst>
        </c:ser>
        <c:dLbls>
          <c:showLegendKey val="0"/>
          <c:showVal val="0"/>
          <c:showCatName val="0"/>
          <c:showSerName val="0"/>
          <c:showPercent val="0"/>
          <c:showBubbleSize val="0"/>
        </c:dLbls>
        <c:gapWidth val="219"/>
        <c:overlap val="-27"/>
        <c:axId val="1185701615"/>
        <c:axId val="1737342351"/>
      </c:barChart>
      <c:catAx>
        <c:axId val="11857016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rgbClr val="FF0000"/>
                    </a:solidFill>
                  </a:rPr>
                  <a:t>Region</a:t>
                </a:r>
              </a:p>
            </c:rich>
          </c:tx>
          <c:layout>
            <c:manualLayout>
              <c:xMode val="edge"/>
              <c:yMode val="edge"/>
              <c:x val="0.32560260556685183"/>
              <c:y val="0.906269323096178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342351"/>
        <c:crosses val="autoZero"/>
        <c:auto val="1"/>
        <c:lblAlgn val="ctr"/>
        <c:lblOffset val="100"/>
        <c:noMultiLvlLbl val="0"/>
      </c:catAx>
      <c:valAx>
        <c:axId val="173734235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rgbClr val="FF0000"/>
                    </a:solidFill>
                  </a:rPr>
                  <a:t>Revenue(Millions)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701615"/>
        <c:crosses val="autoZero"/>
        <c:crossBetween val="between"/>
        <c:dispUnits>
          <c:builtInUnit val="millions"/>
        </c:dispUnits>
      </c:valAx>
      <c:spPr>
        <a:noFill/>
        <a:ln>
          <a:noFill/>
        </a:ln>
        <a:effectLst/>
      </c:spPr>
    </c:plotArea>
    <c:legend>
      <c:legendPos val="r"/>
      <c:layout>
        <c:manualLayout>
          <c:xMode val="edge"/>
          <c:yMode val="edge"/>
          <c:x val="0.74697231833910038"/>
          <c:y val="0.19586347831982256"/>
          <c:w val="9.8574625745438654E-2"/>
          <c:h val="0.700627679547174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[ANNUAL SALES PERFORMANCE REPORT WORKSHEET.xlsx]Dashboard Tables!PivotTable7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solidFill>
                  <a:srgbClr val="FF0000"/>
                </a:solidFill>
              </a:rPr>
              <a:t>Profit &amp; Sales Channel by Year</a:t>
            </a:r>
            <a:endParaRPr lang="en-US" b="1">
              <a:solidFill>
                <a:srgbClr val="FF0000"/>
              </a:solidFill>
            </a:endParaRPr>
          </a:p>
        </c:rich>
      </c:tx>
      <c:layout>
        <c:manualLayout>
          <c:xMode val="edge"/>
          <c:yMode val="edge"/>
          <c:x val="6.6095437049960598E-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852580927384077"/>
          <c:y val="0.12835391058045456"/>
          <c:w val="0.62121441550575418"/>
          <c:h val="0.83042405843847844"/>
        </c:manualLayout>
      </c:layout>
      <c:barChart>
        <c:barDir val="bar"/>
        <c:grouping val="clustered"/>
        <c:varyColors val="0"/>
        <c:ser>
          <c:idx val="0"/>
          <c:order val="0"/>
          <c:tx>
            <c:strRef>
              <c:f>'Dashboard Tables'!$B$139:$B$140</c:f>
              <c:strCache>
                <c:ptCount val="1"/>
                <c:pt idx="0">
                  <c:v>Offline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 Tables'!$A$141:$A$149</c:f>
              <c:strCache>
                <c:ptCount val="8"/>
                <c:pt idx="0">
                  <c:v>2010</c:v>
                </c:pt>
                <c:pt idx="1">
                  <c:v>2011</c:v>
                </c:pt>
                <c:pt idx="2">
                  <c:v>2012</c:v>
                </c:pt>
                <c:pt idx="3">
                  <c:v>2013</c:v>
                </c:pt>
                <c:pt idx="4">
                  <c:v>2014</c:v>
                </c:pt>
                <c:pt idx="5">
                  <c:v>2015</c:v>
                </c:pt>
                <c:pt idx="6">
                  <c:v>2016</c:v>
                </c:pt>
                <c:pt idx="7">
                  <c:v>2017</c:v>
                </c:pt>
              </c:strCache>
            </c:strRef>
          </c:cat>
          <c:val>
            <c:numRef>
              <c:f>'Dashboard Tables'!$B$141:$B$149</c:f>
              <c:numCache>
                <c:formatCode>"$"#,##0.00</c:formatCode>
                <c:ptCount val="8"/>
                <c:pt idx="0">
                  <c:v>3808972.39</c:v>
                </c:pt>
                <c:pt idx="1">
                  <c:v>1647047.49</c:v>
                </c:pt>
                <c:pt idx="2">
                  <c:v>5087050.82</c:v>
                </c:pt>
                <c:pt idx="3">
                  <c:v>3565939.93</c:v>
                </c:pt>
                <c:pt idx="4">
                  <c:v>4396550</c:v>
                </c:pt>
                <c:pt idx="5">
                  <c:v>2783145.89</c:v>
                </c:pt>
                <c:pt idx="6">
                  <c:v>1984149.59</c:v>
                </c:pt>
                <c:pt idx="7">
                  <c:v>1647870.56</c:v>
                </c:pt>
              </c:numCache>
            </c:numRef>
          </c:val>
          <c:extLst>
            <c:ext xmlns:c16="http://schemas.microsoft.com/office/drawing/2014/chart" uri="{C3380CC4-5D6E-409C-BE32-E72D297353CC}">
              <c16:uniqueId val="{00000000-A22A-4E40-B67D-D1398B7C7D2D}"/>
            </c:ext>
          </c:extLst>
        </c:ser>
        <c:ser>
          <c:idx val="1"/>
          <c:order val="1"/>
          <c:tx>
            <c:strRef>
              <c:f>'Dashboard Tables'!$C$139:$C$140</c:f>
              <c:strCache>
                <c:ptCount val="1"/>
                <c:pt idx="0">
                  <c:v>Online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 Tables'!$A$141:$A$149</c:f>
              <c:strCache>
                <c:ptCount val="8"/>
                <c:pt idx="0">
                  <c:v>2010</c:v>
                </c:pt>
                <c:pt idx="1">
                  <c:v>2011</c:v>
                </c:pt>
                <c:pt idx="2">
                  <c:v>2012</c:v>
                </c:pt>
                <c:pt idx="3">
                  <c:v>2013</c:v>
                </c:pt>
                <c:pt idx="4">
                  <c:v>2014</c:v>
                </c:pt>
                <c:pt idx="5">
                  <c:v>2015</c:v>
                </c:pt>
                <c:pt idx="6">
                  <c:v>2016</c:v>
                </c:pt>
                <c:pt idx="7">
                  <c:v>2017</c:v>
                </c:pt>
              </c:strCache>
            </c:strRef>
          </c:cat>
          <c:val>
            <c:numRef>
              <c:f>'Dashboard Tables'!$C$141:$C$149</c:f>
              <c:numCache>
                <c:formatCode>"$"#,##0.00</c:formatCode>
                <c:ptCount val="8"/>
                <c:pt idx="0">
                  <c:v>2820595.04</c:v>
                </c:pt>
                <c:pt idx="1">
                  <c:v>1093960.74</c:v>
                </c:pt>
                <c:pt idx="2">
                  <c:v>4125959.3</c:v>
                </c:pt>
                <c:pt idx="3">
                  <c:v>3149480.11</c:v>
                </c:pt>
                <c:pt idx="4">
                  <c:v>1482911.68</c:v>
                </c:pt>
                <c:pt idx="5">
                  <c:v>1213393.55</c:v>
                </c:pt>
                <c:pt idx="6">
                  <c:v>2919688.42</c:v>
                </c:pt>
                <c:pt idx="7">
                  <c:v>2441482.89</c:v>
                </c:pt>
              </c:numCache>
            </c:numRef>
          </c:val>
          <c:extLst>
            <c:ext xmlns:c16="http://schemas.microsoft.com/office/drawing/2014/chart" uri="{C3380CC4-5D6E-409C-BE32-E72D297353CC}">
              <c16:uniqueId val="{0000000B-2701-43E0-8EE4-8854CE1EAD54}"/>
            </c:ext>
          </c:extLst>
        </c:ser>
        <c:dLbls>
          <c:dLblPos val="outEnd"/>
          <c:showLegendKey val="0"/>
          <c:showVal val="1"/>
          <c:showCatName val="0"/>
          <c:showSerName val="0"/>
          <c:showPercent val="0"/>
          <c:showBubbleSize val="0"/>
        </c:dLbls>
        <c:gapWidth val="182"/>
        <c:axId val="190571103"/>
        <c:axId val="240137583"/>
      </c:barChart>
      <c:catAx>
        <c:axId val="19057110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rgbClr val="FF0000"/>
                    </a:solidFill>
                  </a:rPr>
                  <a:t>Year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137583"/>
        <c:crosses val="autoZero"/>
        <c:auto val="1"/>
        <c:lblAlgn val="ctr"/>
        <c:lblOffset val="100"/>
        <c:noMultiLvlLbl val="0"/>
      </c:catAx>
      <c:valAx>
        <c:axId val="240137583"/>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baseline="0">
                    <a:solidFill>
                      <a:srgbClr val="FF0000"/>
                    </a:solidFill>
                  </a:rPr>
                  <a:t>Profit (Millions)</a:t>
                </a:r>
                <a:endParaRPr lang="en-US" b="1">
                  <a:solidFill>
                    <a:srgbClr val="FF0000"/>
                  </a:solidFill>
                </a:endParaRPr>
              </a:p>
            </c:rich>
          </c:tx>
          <c:layout>
            <c:manualLayout>
              <c:xMode val="edge"/>
              <c:yMode val="edge"/>
              <c:x val="0.29999024160441484"/>
              <c:y val="0.9563826256326943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out"/>
        <c:minorTickMark val="none"/>
        <c:tickLblPos val="nextTo"/>
        <c:crossAx val="190571103"/>
        <c:crosses val="autoZero"/>
        <c:crossBetween val="between"/>
        <c:dispUnits>
          <c:builtInUnit val="million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layout>
        <c:manualLayout>
          <c:xMode val="edge"/>
          <c:yMode val="edge"/>
          <c:x val="0.78291208496897069"/>
          <c:y val="0.48901274388894161"/>
          <c:w val="0.18030448986429887"/>
          <c:h val="9.35946650595464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[ANNUAL SALES PERFORMANCE REPORT WORKSHEET.xlsx]Dashboard Tables!PivotTable1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Cost</a:t>
            </a:r>
            <a:r>
              <a:rPr lang="en-US" b="1" baseline="0">
                <a:solidFill>
                  <a:srgbClr val="FF0000"/>
                </a:solidFill>
              </a:rPr>
              <a:t> &amp; Region by Year</a:t>
            </a:r>
            <a:endParaRPr lang="en-US" b="1">
              <a:solidFill>
                <a:srgbClr val="FF0000"/>
              </a:solidFill>
            </a:endParaRPr>
          </a:p>
        </c:rich>
      </c:tx>
      <c:layout>
        <c:manualLayout>
          <c:xMode val="edge"/>
          <c:yMode val="edge"/>
          <c:x val="0.2247536231884058"/>
          <c:y val="3.09597523219814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10"/>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11"/>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
        <c:idx val="12"/>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pivotFmt>
      <c:pivotFmt>
        <c:idx val="13"/>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pivotFmt>
      <c:pivotFmt>
        <c:idx val="14"/>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pivotFmt>
      <c:pivotFmt>
        <c:idx val="1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38879379208031"/>
          <c:y val="0.12826066644582049"/>
          <c:w val="0.50079630263608355"/>
          <c:h val="0.6308658019689285"/>
        </c:manualLayout>
      </c:layout>
      <c:lineChart>
        <c:grouping val="stacked"/>
        <c:varyColors val="0"/>
        <c:ser>
          <c:idx val="0"/>
          <c:order val="0"/>
          <c:tx>
            <c:strRef>
              <c:f>'Dashboard Tables'!$B$174:$B$175</c:f>
              <c:strCache>
                <c:ptCount val="1"/>
                <c:pt idx="0">
                  <c:v>Asia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'Dashboard Tables'!$A$176:$A$184</c:f>
              <c:strCache>
                <c:ptCount val="8"/>
                <c:pt idx="0">
                  <c:v>2010</c:v>
                </c:pt>
                <c:pt idx="1">
                  <c:v>2011</c:v>
                </c:pt>
                <c:pt idx="2">
                  <c:v>2012</c:v>
                </c:pt>
                <c:pt idx="3">
                  <c:v>2013</c:v>
                </c:pt>
                <c:pt idx="4">
                  <c:v>2014</c:v>
                </c:pt>
                <c:pt idx="5">
                  <c:v>2015</c:v>
                </c:pt>
                <c:pt idx="6">
                  <c:v>2016</c:v>
                </c:pt>
                <c:pt idx="7">
                  <c:v>2017</c:v>
                </c:pt>
              </c:strCache>
            </c:strRef>
          </c:cat>
          <c:val>
            <c:numRef>
              <c:f>'Dashboard Tables'!$B$176:$B$184</c:f>
              <c:numCache>
                <c:formatCode>"$"#,##0.00</c:formatCode>
                <c:ptCount val="8"/>
                <c:pt idx="0">
                  <c:v>1924728.2</c:v>
                </c:pt>
                <c:pt idx="1">
                  <c:v>393993.72</c:v>
                </c:pt>
                <c:pt idx="2">
                  <c:v>3521431.68</c:v>
                </c:pt>
                <c:pt idx="3">
                  <c:v>2630049.6</c:v>
                </c:pt>
                <c:pt idx="4">
                  <c:v>277739.67</c:v>
                </c:pt>
                <c:pt idx="5">
                  <c:v>4358486.2</c:v>
                </c:pt>
                <c:pt idx="6">
                  <c:v>1830670.16</c:v>
                </c:pt>
                <c:pt idx="7">
                  <c:v>296145.91999999998</c:v>
                </c:pt>
              </c:numCache>
            </c:numRef>
          </c:val>
          <c:smooth val="0"/>
          <c:extLst>
            <c:ext xmlns:c16="http://schemas.microsoft.com/office/drawing/2014/chart" uri="{C3380CC4-5D6E-409C-BE32-E72D297353CC}">
              <c16:uniqueId val="{00000000-66F5-4AD3-982F-231AB0AD9DFF}"/>
            </c:ext>
          </c:extLst>
        </c:ser>
        <c:ser>
          <c:idx val="1"/>
          <c:order val="1"/>
          <c:tx>
            <c:strRef>
              <c:f>'Dashboard Tables'!$C$174:$C$175</c:f>
              <c:strCache>
                <c:ptCount val="1"/>
                <c:pt idx="0">
                  <c:v>Australia and Oceania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'Dashboard Tables'!$A$176:$A$184</c:f>
              <c:strCache>
                <c:ptCount val="8"/>
                <c:pt idx="0">
                  <c:v>2010</c:v>
                </c:pt>
                <c:pt idx="1">
                  <c:v>2011</c:v>
                </c:pt>
                <c:pt idx="2">
                  <c:v>2012</c:v>
                </c:pt>
                <c:pt idx="3">
                  <c:v>2013</c:v>
                </c:pt>
                <c:pt idx="4">
                  <c:v>2014</c:v>
                </c:pt>
                <c:pt idx="5">
                  <c:v>2015</c:v>
                </c:pt>
                <c:pt idx="6">
                  <c:v>2016</c:v>
                </c:pt>
                <c:pt idx="7">
                  <c:v>2017</c:v>
                </c:pt>
              </c:strCache>
            </c:strRef>
          </c:cat>
          <c:val>
            <c:numRef>
              <c:f>'Dashboard Tables'!$C$176:$C$184</c:f>
              <c:numCache>
                <c:formatCode>"$"#,##0.00</c:formatCode>
                <c:ptCount val="8"/>
                <c:pt idx="0">
                  <c:v>1937238.7</c:v>
                </c:pt>
                <c:pt idx="2">
                  <c:v>2154588.52</c:v>
                </c:pt>
                <c:pt idx="3">
                  <c:v>2622056.84</c:v>
                </c:pt>
                <c:pt idx="4">
                  <c:v>649122.92000000004</c:v>
                </c:pt>
                <c:pt idx="5">
                  <c:v>2009098.12</c:v>
                </c:pt>
              </c:numCache>
            </c:numRef>
          </c:val>
          <c:smooth val="0"/>
          <c:extLst>
            <c:ext xmlns:c16="http://schemas.microsoft.com/office/drawing/2014/chart" uri="{C3380CC4-5D6E-409C-BE32-E72D297353CC}">
              <c16:uniqueId val="{00000043-F205-402D-81E9-2CE0A6029D00}"/>
            </c:ext>
          </c:extLst>
        </c:ser>
        <c:ser>
          <c:idx val="2"/>
          <c:order val="2"/>
          <c:tx>
            <c:strRef>
              <c:f>'Dashboard Tables'!$D$174:$D$175</c:f>
              <c:strCache>
                <c:ptCount val="1"/>
                <c:pt idx="0">
                  <c:v>Central America and the Caribbean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'Dashboard Tables'!$A$176:$A$184</c:f>
              <c:strCache>
                <c:ptCount val="8"/>
                <c:pt idx="0">
                  <c:v>2010</c:v>
                </c:pt>
                <c:pt idx="1">
                  <c:v>2011</c:v>
                </c:pt>
                <c:pt idx="2">
                  <c:v>2012</c:v>
                </c:pt>
                <c:pt idx="3">
                  <c:v>2013</c:v>
                </c:pt>
                <c:pt idx="4">
                  <c:v>2014</c:v>
                </c:pt>
                <c:pt idx="5">
                  <c:v>2015</c:v>
                </c:pt>
                <c:pt idx="6">
                  <c:v>2016</c:v>
                </c:pt>
                <c:pt idx="7">
                  <c:v>2017</c:v>
                </c:pt>
              </c:strCache>
            </c:strRef>
          </c:cat>
          <c:val>
            <c:numRef>
              <c:f>'Dashboard Tables'!$D$176:$D$184</c:f>
              <c:numCache>
                <c:formatCode>"$"#,##0.00</c:formatCode>
                <c:ptCount val="8"/>
                <c:pt idx="1">
                  <c:v>259279.24</c:v>
                </c:pt>
                <c:pt idx="2">
                  <c:v>328376.44</c:v>
                </c:pt>
                <c:pt idx="3">
                  <c:v>448977.65</c:v>
                </c:pt>
                <c:pt idx="6">
                  <c:v>413852.32</c:v>
                </c:pt>
                <c:pt idx="7">
                  <c:v>4872991.99</c:v>
                </c:pt>
              </c:numCache>
            </c:numRef>
          </c:val>
          <c:smooth val="0"/>
          <c:extLst>
            <c:ext xmlns:c16="http://schemas.microsoft.com/office/drawing/2014/chart" uri="{C3380CC4-5D6E-409C-BE32-E72D297353CC}">
              <c16:uniqueId val="{00000044-F205-402D-81E9-2CE0A6029D00}"/>
            </c:ext>
          </c:extLst>
        </c:ser>
        <c:ser>
          <c:idx val="3"/>
          <c:order val="3"/>
          <c:tx>
            <c:strRef>
              <c:f>'Dashboard Tables'!$E$174:$E$175</c:f>
              <c:strCache>
                <c:ptCount val="1"/>
                <c:pt idx="0">
                  <c:v>Europe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'Dashboard Tables'!$A$176:$A$184</c:f>
              <c:strCache>
                <c:ptCount val="8"/>
                <c:pt idx="0">
                  <c:v>2010</c:v>
                </c:pt>
                <c:pt idx="1">
                  <c:v>2011</c:v>
                </c:pt>
                <c:pt idx="2">
                  <c:v>2012</c:v>
                </c:pt>
                <c:pt idx="3">
                  <c:v>2013</c:v>
                </c:pt>
                <c:pt idx="4">
                  <c:v>2014</c:v>
                </c:pt>
                <c:pt idx="5">
                  <c:v>2015</c:v>
                </c:pt>
                <c:pt idx="6">
                  <c:v>2016</c:v>
                </c:pt>
                <c:pt idx="7">
                  <c:v>2017</c:v>
                </c:pt>
              </c:strCache>
            </c:strRef>
          </c:cat>
          <c:val>
            <c:numRef>
              <c:f>'Dashboard Tables'!$E$176:$E$184</c:f>
              <c:numCache>
                <c:formatCode>"$"#,##0.00</c:formatCode>
                <c:ptCount val="8"/>
                <c:pt idx="0">
                  <c:v>6530075.6900000004</c:v>
                </c:pt>
                <c:pt idx="2">
                  <c:v>8232149.1799999997</c:v>
                </c:pt>
                <c:pt idx="3">
                  <c:v>757245</c:v>
                </c:pt>
                <c:pt idx="4">
                  <c:v>2565532.08</c:v>
                </c:pt>
                <c:pt idx="5">
                  <c:v>952642.17</c:v>
                </c:pt>
                <c:pt idx="6">
                  <c:v>2770405.41</c:v>
                </c:pt>
                <c:pt idx="7">
                  <c:v>477943.95</c:v>
                </c:pt>
              </c:numCache>
            </c:numRef>
          </c:val>
          <c:smooth val="0"/>
          <c:extLst>
            <c:ext xmlns:c16="http://schemas.microsoft.com/office/drawing/2014/chart" uri="{C3380CC4-5D6E-409C-BE32-E72D297353CC}">
              <c16:uniqueId val="{00000045-F205-402D-81E9-2CE0A6029D00}"/>
            </c:ext>
          </c:extLst>
        </c:ser>
        <c:ser>
          <c:idx val="4"/>
          <c:order val="4"/>
          <c:tx>
            <c:strRef>
              <c:f>'Dashboard Tables'!$F$174:$F$175</c:f>
              <c:strCache>
                <c:ptCount val="1"/>
                <c:pt idx="0">
                  <c:v>Middle East and North Africa</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'Dashboard Tables'!$A$176:$A$184</c:f>
              <c:strCache>
                <c:ptCount val="8"/>
                <c:pt idx="0">
                  <c:v>2010</c:v>
                </c:pt>
                <c:pt idx="1">
                  <c:v>2011</c:v>
                </c:pt>
                <c:pt idx="2">
                  <c:v>2012</c:v>
                </c:pt>
                <c:pt idx="3">
                  <c:v>2013</c:v>
                </c:pt>
                <c:pt idx="4">
                  <c:v>2014</c:v>
                </c:pt>
                <c:pt idx="5">
                  <c:v>2015</c:v>
                </c:pt>
                <c:pt idx="6">
                  <c:v>2016</c:v>
                </c:pt>
                <c:pt idx="7">
                  <c:v>2017</c:v>
                </c:pt>
              </c:strCache>
            </c:strRef>
          </c:cat>
          <c:val>
            <c:numRef>
              <c:f>'Dashboard Tables'!$F$176:$F$184</c:f>
              <c:numCache>
                <c:formatCode>"$"#,##0.00</c:formatCode>
                <c:ptCount val="8"/>
                <c:pt idx="0">
                  <c:v>2124126.66</c:v>
                </c:pt>
                <c:pt idx="1">
                  <c:v>26185.279999999999</c:v>
                </c:pt>
                <c:pt idx="2">
                  <c:v>1347118.96</c:v>
                </c:pt>
                <c:pt idx="3">
                  <c:v>3080678.29</c:v>
                </c:pt>
                <c:pt idx="5">
                  <c:v>4657.16</c:v>
                </c:pt>
                <c:pt idx="6">
                  <c:v>1708748.37</c:v>
                </c:pt>
              </c:numCache>
            </c:numRef>
          </c:val>
          <c:smooth val="0"/>
          <c:extLst>
            <c:ext xmlns:c16="http://schemas.microsoft.com/office/drawing/2014/chart" uri="{C3380CC4-5D6E-409C-BE32-E72D297353CC}">
              <c16:uniqueId val="{00000046-F205-402D-81E9-2CE0A6029D00}"/>
            </c:ext>
          </c:extLst>
        </c:ser>
        <c:ser>
          <c:idx val="5"/>
          <c:order val="5"/>
          <c:tx>
            <c:strRef>
              <c:f>'Dashboard Tables'!$G$174:$G$175</c:f>
              <c:strCache>
                <c:ptCount val="1"/>
                <c:pt idx="0">
                  <c:v>North America</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'Dashboard Tables'!$A$176:$A$184</c:f>
              <c:strCache>
                <c:ptCount val="8"/>
                <c:pt idx="0">
                  <c:v>2010</c:v>
                </c:pt>
                <c:pt idx="1">
                  <c:v>2011</c:v>
                </c:pt>
                <c:pt idx="2">
                  <c:v>2012</c:v>
                </c:pt>
                <c:pt idx="3">
                  <c:v>2013</c:v>
                </c:pt>
                <c:pt idx="4">
                  <c:v>2014</c:v>
                </c:pt>
                <c:pt idx="5">
                  <c:v>2015</c:v>
                </c:pt>
                <c:pt idx="6">
                  <c:v>2016</c:v>
                </c:pt>
                <c:pt idx="7">
                  <c:v>2017</c:v>
                </c:pt>
              </c:strCache>
            </c:strRef>
          </c:cat>
          <c:val>
            <c:numRef>
              <c:f>'Dashboard Tables'!$G$176:$G$184</c:f>
              <c:numCache>
                <c:formatCode>"$"#,##0.00</c:formatCode>
                <c:ptCount val="8"/>
                <c:pt idx="2">
                  <c:v>363934.74</c:v>
                </c:pt>
                <c:pt idx="4">
                  <c:v>3494663.16</c:v>
                </c:pt>
                <c:pt idx="5">
                  <c:v>326815.89</c:v>
                </c:pt>
              </c:numCache>
            </c:numRef>
          </c:val>
          <c:smooth val="0"/>
          <c:extLst>
            <c:ext xmlns:c16="http://schemas.microsoft.com/office/drawing/2014/chart" uri="{C3380CC4-5D6E-409C-BE32-E72D297353CC}">
              <c16:uniqueId val="{00000047-F205-402D-81E9-2CE0A6029D00}"/>
            </c:ext>
          </c:extLst>
        </c:ser>
        <c:ser>
          <c:idx val="6"/>
          <c:order val="6"/>
          <c:tx>
            <c:strRef>
              <c:f>'Dashboard Tables'!$H$174:$H$175</c:f>
              <c:strCache>
                <c:ptCount val="1"/>
                <c:pt idx="0">
                  <c:v>Sub-Saharan Africa</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'Dashboard Tables'!$A$176:$A$184</c:f>
              <c:strCache>
                <c:ptCount val="8"/>
                <c:pt idx="0">
                  <c:v>2010</c:v>
                </c:pt>
                <c:pt idx="1">
                  <c:v>2011</c:v>
                </c:pt>
                <c:pt idx="2">
                  <c:v>2012</c:v>
                </c:pt>
                <c:pt idx="3">
                  <c:v>2013</c:v>
                </c:pt>
                <c:pt idx="4">
                  <c:v>2014</c:v>
                </c:pt>
                <c:pt idx="5">
                  <c:v>2015</c:v>
                </c:pt>
                <c:pt idx="6">
                  <c:v>2016</c:v>
                </c:pt>
                <c:pt idx="7">
                  <c:v>2017</c:v>
                </c:pt>
              </c:strCache>
            </c:strRef>
          </c:cat>
          <c:val>
            <c:numRef>
              <c:f>'Dashboard Tables'!$H$176:$H$184</c:f>
              <c:numCache>
                <c:formatCode>"$"#,##0.00</c:formatCode>
                <c:ptCount val="8"/>
                <c:pt idx="0">
                  <c:v>40288.239999999998</c:v>
                </c:pt>
                <c:pt idx="1">
                  <c:v>7708699.5999999996</c:v>
                </c:pt>
                <c:pt idx="2">
                  <c:v>6738034.8799999999</c:v>
                </c:pt>
                <c:pt idx="3">
                  <c:v>4076021.24</c:v>
                </c:pt>
                <c:pt idx="4">
                  <c:v>3763694.92</c:v>
                </c:pt>
                <c:pt idx="5">
                  <c:v>779743.88</c:v>
                </c:pt>
                <c:pt idx="6">
                  <c:v>745352.95</c:v>
                </c:pt>
                <c:pt idx="7">
                  <c:v>3636984.32</c:v>
                </c:pt>
              </c:numCache>
            </c:numRef>
          </c:val>
          <c:smooth val="0"/>
          <c:extLst>
            <c:ext xmlns:c16="http://schemas.microsoft.com/office/drawing/2014/chart" uri="{C3380CC4-5D6E-409C-BE32-E72D297353CC}">
              <c16:uniqueId val="{00000048-F205-402D-81E9-2CE0A6029D00}"/>
            </c:ext>
          </c:extLst>
        </c:ser>
        <c:dLbls>
          <c:showLegendKey val="0"/>
          <c:showVal val="0"/>
          <c:showCatName val="0"/>
          <c:showSerName val="0"/>
          <c:showPercent val="0"/>
          <c:showBubbleSize val="0"/>
        </c:dLbls>
        <c:marker val="1"/>
        <c:smooth val="0"/>
        <c:axId val="310327455"/>
        <c:axId val="884286927"/>
      </c:lineChart>
      <c:catAx>
        <c:axId val="3103274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rgbClr val="FF0000"/>
                    </a:solidFill>
                  </a:rPr>
                  <a:t>Year</a:t>
                </a:r>
              </a:p>
            </c:rich>
          </c:tx>
          <c:layout>
            <c:manualLayout>
              <c:xMode val="edge"/>
              <c:yMode val="edge"/>
              <c:x val="0.36796074403743012"/>
              <c:y val="0.8789253562930803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286927"/>
        <c:crosses val="autoZero"/>
        <c:auto val="1"/>
        <c:lblAlgn val="ctr"/>
        <c:lblOffset val="100"/>
        <c:noMultiLvlLbl val="0"/>
      </c:catAx>
      <c:valAx>
        <c:axId val="88428692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rgbClr val="FF0000"/>
                    </a:solidFill>
                  </a:rPr>
                  <a:t>Cost (Millions)</a:t>
                </a:r>
              </a:p>
            </c:rich>
          </c:tx>
          <c:layout>
            <c:manualLayout>
              <c:xMode val="edge"/>
              <c:yMode val="edge"/>
              <c:x val="2.8985507246376812E-3"/>
              <c:y val="0.257704761203914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327455"/>
        <c:crosses val="autoZero"/>
        <c:crossBetween val="between"/>
        <c:dispUnits>
          <c:builtInUnit val="millions"/>
        </c:dispUnits>
      </c:valAx>
      <c:spPr>
        <a:noFill/>
        <a:ln>
          <a:noFill/>
        </a:ln>
        <a:effectLst/>
      </c:spPr>
    </c:plotArea>
    <c:legend>
      <c:legendPos val="r"/>
      <c:layout>
        <c:manualLayout>
          <c:xMode val="edge"/>
          <c:yMode val="edge"/>
          <c:x val="0.6496308915388983"/>
          <c:y val="4.5157947489573497E-2"/>
          <c:w val="0.34202898550724636"/>
          <c:h val="0.720411116834694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Annual Revenue Growth Rate</cx:v>
        </cx:txData>
      </cx:tx>
      <cx:txPr>
        <a:bodyPr spcFirstLastPara="1" vertOverflow="ellipsis" horzOverflow="overflow" wrap="square" lIns="0" tIns="0" rIns="0" bIns="0" anchor="ctr" anchorCtr="1"/>
        <a:lstStyle/>
        <a:p>
          <a:pPr algn="ctr" rtl="0">
            <a:defRPr/>
          </a:pPr>
          <a:r>
            <a:rPr lang="en-US" sz="1600" b="1" i="0" u="none" strike="noStrike" baseline="0">
              <a:solidFill>
                <a:srgbClr val="FF0000"/>
              </a:solidFill>
              <a:latin typeface="Calibri" panose="020F0502020204030204"/>
            </a:rPr>
            <a:t>Annual Revenue Growth Rate</a:t>
          </a:r>
        </a:p>
      </cx:txPr>
    </cx:title>
    <cx:plotArea>
      <cx:plotAreaRegion>
        <cx:series layoutId="waterfall" uniqueId="{20846957-0179-4C52-8182-257EF34AD05B}">
          <cx:tx>
            <cx:txData>
              <cx:f>_xlchart.v1.1</cx:f>
              <cx:v>Growth Rate</cx:v>
            </cx:txData>
          </cx:tx>
          <cx:dataLabels pos="outEnd">
            <cx:visibility seriesName="0" categoryName="0" value="1"/>
          </cx:dataLabels>
          <cx:dataId val="0"/>
          <cx:layoutPr>
            <cx:subtotals/>
          </cx:layoutPr>
        </cx:series>
      </cx:plotAreaRegion>
      <cx:axis id="0">
        <cx:catScaling gapWidth="0.5"/>
        <cx:title>
          <cx:tx>
            <cx:txData>
              <cx:v>Year</cx:v>
            </cx:txData>
          </cx:tx>
          <cx:txPr>
            <a:bodyPr spcFirstLastPara="1" vertOverflow="ellipsis" horzOverflow="overflow" wrap="square" lIns="0" tIns="0" rIns="0" bIns="0" anchor="ctr" anchorCtr="1"/>
            <a:lstStyle/>
            <a:p>
              <a:pPr algn="ctr" rtl="0">
                <a:defRPr/>
              </a:pPr>
              <a:r>
                <a:rPr lang="en-US" sz="1400" b="1" i="0" u="none" strike="noStrike" baseline="0">
                  <a:solidFill>
                    <a:srgbClr val="FF0000"/>
                  </a:solidFill>
                  <a:latin typeface="Calibri" panose="020F0502020204030204"/>
                </a:rPr>
                <a:t>Year</a:t>
              </a:r>
            </a:p>
          </cx:txPr>
        </cx:title>
        <cx:tickLabels/>
      </cx:axis>
      <cx:axis id="1" hidden="1">
        <cx:valScaling/>
        <cx:title>
          <cx:tx>
            <cx:txData>
              <cx:v>Revenue Growth Rate</cx:v>
            </cx:txData>
          </cx:tx>
          <cx:txPr>
            <a:bodyPr spcFirstLastPara="1" vertOverflow="ellipsis" horzOverflow="overflow" wrap="square" lIns="0" tIns="0" rIns="0" bIns="0" anchor="ctr" anchorCtr="1"/>
            <a:lstStyle/>
            <a:p>
              <a:pPr algn="ctr" rtl="0">
                <a:defRPr/>
              </a:pPr>
              <a:r>
                <a:rPr lang="en-US" sz="1400" b="1" i="0" u="none" strike="noStrike" baseline="0">
                  <a:solidFill>
                    <a:srgbClr val="FF0000"/>
                  </a:solidFill>
                  <a:latin typeface="Calibri" panose="020F0502020204030204"/>
                </a:rPr>
                <a:t>Revenue Growth Rate</a:t>
              </a:r>
            </a:p>
          </cx:txPr>
        </cx:title>
        <cx:tickLabels/>
      </cx:axis>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image" Target="../media/image1.jpeg"/><Relationship Id="rId1" Type="http://schemas.openxmlformats.org/officeDocument/2006/relationships/chart" Target="../charts/chart8.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1074420</xdr:colOff>
      <xdr:row>68</xdr:row>
      <xdr:rowOff>137160</xdr:rowOff>
    </xdr:from>
    <xdr:to>
      <xdr:col>9</xdr:col>
      <xdr:colOff>769620</xdr:colOff>
      <xdr:row>83</xdr:row>
      <xdr:rowOff>137160</xdr:rowOff>
    </xdr:to>
    <xdr:graphicFrame macro="">
      <xdr:nvGraphicFramePr>
        <xdr:cNvPr id="3" name="Chart 2">
          <a:extLst>
            <a:ext uri="{FF2B5EF4-FFF2-40B4-BE49-F238E27FC236}">
              <a16:creationId xmlns:a16="http://schemas.microsoft.com/office/drawing/2014/main" id="{0E7C0D7F-1E13-4ED4-A499-A8C4E8931F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701040</xdr:colOff>
      <xdr:row>112</xdr:row>
      <xdr:rowOff>53340</xdr:rowOff>
    </xdr:from>
    <xdr:to>
      <xdr:col>8</xdr:col>
      <xdr:colOff>213360</xdr:colOff>
      <xdr:row>127</xdr:row>
      <xdr:rowOff>53340</xdr:rowOff>
    </xdr:to>
    <xdr:graphicFrame macro="">
      <xdr:nvGraphicFramePr>
        <xdr:cNvPr id="4" name="Chart 3">
          <a:extLst>
            <a:ext uri="{FF2B5EF4-FFF2-40B4-BE49-F238E27FC236}">
              <a16:creationId xmlns:a16="http://schemas.microsoft.com/office/drawing/2014/main" id="{4998AF94-5A76-438F-B0E9-BB20E9EF4B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335280</xdr:colOff>
      <xdr:row>211</xdr:row>
      <xdr:rowOff>106680</xdr:rowOff>
    </xdr:from>
    <xdr:to>
      <xdr:col>4</xdr:col>
      <xdr:colOff>601980</xdr:colOff>
      <xdr:row>226</xdr:row>
      <xdr:rowOff>175260</xdr:rowOff>
    </xdr:to>
    <xdr:graphicFrame macro="">
      <xdr:nvGraphicFramePr>
        <xdr:cNvPr id="6" name="Chart 5">
          <a:extLst>
            <a:ext uri="{FF2B5EF4-FFF2-40B4-BE49-F238E27FC236}">
              <a16:creationId xmlns:a16="http://schemas.microsoft.com/office/drawing/2014/main" id="{9E3C78CC-EB72-4794-A884-F32BFE9837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541020</xdr:colOff>
      <xdr:row>209</xdr:row>
      <xdr:rowOff>106680</xdr:rowOff>
    </xdr:from>
    <xdr:to>
      <xdr:col>10</xdr:col>
      <xdr:colOff>525780</xdr:colOff>
      <xdr:row>224</xdr:row>
      <xdr:rowOff>175260</xdr:rowOff>
    </xdr:to>
    <xdr:graphicFrame macro="">
      <xdr:nvGraphicFramePr>
        <xdr:cNvPr id="7" name="Chart 6">
          <a:extLst>
            <a:ext uri="{FF2B5EF4-FFF2-40B4-BE49-F238E27FC236}">
              <a16:creationId xmlns:a16="http://schemas.microsoft.com/office/drawing/2014/main" id="{8EFB9F66-55B4-48B7-A479-71C2842D34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944880</xdr:colOff>
      <xdr:row>246</xdr:row>
      <xdr:rowOff>91440</xdr:rowOff>
    </xdr:from>
    <xdr:to>
      <xdr:col>9</xdr:col>
      <xdr:colOff>121920</xdr:colOff>
      <xdr:row>261</xdr:row>
      <xdr:rowOff>91440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ADEA2593-ACA8-4A6C-8F35-F06C4DCC6F2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191000" y="46344840"/>
              <a:ext cx="435864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358140</xdr:colOff>
      <xdr:row>300</xdr:row>
      <xdr:rowOff>53340</xdr:rowOff>
    </xdr:from>
    <xdr:to>
      <xdr:col>7</xdr:col>
      <xdr:colOff>624840</xdr:colOff>
      <xdr:row>317</xdr:row>
      <xdr:rowOff>91440</xdr:rowOff>
    </xdr:to>
    <xdr:graphicFrame macro="">
      <xdr:nvGraphicFramePr>
        <xdr:cNvPr id="10" name="Chart 9">
          <a:extLst>
            <a:ext uri="{FF2B5EF4-FFF2-40B4-BE49-F238E27FC236}">
              <a16:creationId xmlns:a16="http://schemas.microsoft.com/office/drawing/2014/main" id="{A9CA36ED-A848-47A6-BD58-155323B222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1143000</xdr:colOff>
      <xdr:row>7</xdr:row>
      <xdr:rowOff>167640</xdr:rowOff>
    </xdr:from>
    <xdr:to>
      <xdr:col>6</xdr:col>
      <xdr:colOff>533400</xdr:colOff>
      <xdr:row>22</xdr:row>
      <xdr:rowOff>167640</xdr:rowOff>
    </xdr:to>
    <xdr:graphicFrame macro="">
      <xdr:nvGraphicFramePr>
        <xdr:cNvPr id="11" name="Chart 10">
          <a:extLst>
            <a:ext uri="{FF2B5EF4-FFF2-40B4-BE49-F238E27FC236}">
              <a16:creationId xmlns:a16="http://schemas.microsoft.com/office/drawing/2014/main" id="{336EB8E6-2DA8-478F-B371-F5E2BB7123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441960</xdr:colOff>
      <xdr:row>286</xdr:row>
      <xdr:rowOff>163830</xdr:rowOff>
    </xdr:from>
    <xdr:to>
      <xdr:col>9</xdr:col>
      <xdr:colOff>891540</xdr:colOff>
      <xdr:row>301</xdr:row>
      <xdr:rowOff>163830</xdr:rowOff>
    </xdr:to>
    <xdr:graphicFrame macro="">
      <xdr:nvGraphicFramePr>
        <xdr:cNvPr id="2" name="Chart 1">
          <a:extLst>
            <a:ext uri="{FF2B5EF4-FFF2-40B4-BE49-F238E27FC236}">
              <a16:creationId xmlns:a16="http://schemas.microsoft.com/office/drawing/2014/main" id="{602B9FB8-DC54-44FA-B812-FD73E3035C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243840</xdr:colOff>
      <xdr:row>3</xdr:row>
      <xdr:rowOff>7620</xdr:rowOff>
    </xdr:from>
    <xdr:to>
      <xdr:col>16</xdr:col>
      <xdr:colOff>243840</xdr:colOff>
      <xdr:row>16</xdr:row>
      <xdr:rowOff>97155</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40B05023-B9C1-4BD7-98F3-E99DB0D0B28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431780" y="7391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243840</xdr:colOff>
      <xdr:row>3</xdr:row>
      <xdr:rowOff>7620</xdr:rowOff>
    </xdr:from>
    <xdr:to>
      <xdr:col>13</xdr:col>
      <xdr:colOff>243840</xdr:colOff>
      <xdr:row>16</xdr:row>
      <xdr:rowOff>97155</xdr:rowOff>
    </xdr:to>
    <mc:AlternateContent xmlns:mc="http://schemas.openxmlformats.org/markup-compatibility/2006" xmlns:a14="http://schemas.microsoft.com/office/drawing/2010/main">
      <mc:Choice Requires="a14">
        <xdr:graphicFrame macro="">
          <xdr:nvGraphicFramePr>
            <xdr:cNvPr id="3" name="Item Type">
              <a:extLst>
                <a:ext uri="{FF2B5EF4-FFF2-40B4-BE49-F238E27FC236}">
                  <a16:creationId xmlns:a16="http://schemas.microsoft.com/office/drawing/2014/main" id="{02D9E2E4-7F8A-46EC-A06A-E425DEF01D42}"/>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8602980" y="7391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251460</xdr:colOff>
      <xdr:row>16</xdr:row>
      <xdr:rowOff>99060</xdr:rowOff>
    </xdr:from>
    <xdr:to>
      <xdr:col>13</xdr:col>
      <xdr:colOff>251460</xdr:colOff>
      <xdr:row>30</xdr:row>
      <xdr:rowOff>5715</xdr:rowOff>
    </xdr:to>
    <mc:AlternateContent xmlns:mc="http://schemas.openxmlformats.org/markup-compatibility/2006" xmlns:a14="http://schemas.microsoft.com/office/drawing/2010/main">
      <mc:Choice Requires="a14">
        <xdr:graphicFrame macro="">
          <xdr:nvGraphicFramePr>
            <xdr:cNvPr id="5" name="Units Sold">
              <a:extLst>
                <a:ext uri="{FF2B5EF4-FFF2-40B4-BE49-F238E27FC236}">
                  <a16:creationId xmlns:a16="http://schemas.microsoft.com/office/drawing/2014/main" id="{62916E13-8504-48A9-8025-EB85FF57D598}"/>
                </a:ext>
              </a:extLst>
            </xdr:cNvPr>
            <xdr:cNvGraphicFramePr/>
          </xdr:nvGraphicFramePr>
          <xdr:xfrm>
            <a:off x="0" y="0"/>
            <a:ext cx="0" cy="0"/>
          </xdr:xfrm>
          <a:graphic>
            <a:graphicData uri="http://schemas.microsoft.com/office/drawing/2010/slicer">
              <sle:slicer xmlns:sle="http://schemas.microsoft.com/office/drawing/2010/slicer" name="Units Sold"/>
            </a:graphicData>
          </a:graphic>
        </xdr:graphicFrame>
      </mc:Choice>
      <mc:Fallback xmlns="">
        <xdr:sp macro="" textlink="">
          <xdr:nvSpPr>
            <xdr:cNvPr id="0" name=""/>
            <xdr:cNvSpPr>
              <a:spLocks noTextEdit="1"/>
            </xdr:cNvSpPr>
          </xdr:nvSpPr>
          <xdr:spPr>
            <a:xfrm>
              <a:off x="8610600" y="32080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251460</xdr:colOff>
      <xdr:row>16</xdr:row>
      <xdr:rowOff>99060</xdr:rowOff>
    </xdr:from>
    <xdr:to>
      <xdr:col>16</xdr:col>
      <xdr:colOff>251460</xdr:colOff>
      <xdr:row>30</xdr:row>
      <xdr:rowOff>5715</xdr:rowOff>
    </xdr:to>
    <mc:AlternateContent xmlns:mc="http://schemas.openxmlformats.org/markup-compatibility/2006" xmlns:a14="http://schemas.microsoft.com/office/drawing/2010/main">
      <mc:Choice Requires="a14">
        <xdr:graphicFrame macro="">
          <xdr:nvGraphicFramePr>
            <xdr:cNvPr id="6" name="Unit Price">
              <a:extLst>
                <a:ext uri="{FF2B5EF4-FFF2-40B4-BE49-F238E27FC236}">
                  <a16:creationId xmlns:a16="http://schemas.microsoft.com/office/drawing/2014/main" id="{DC60472C-94D0-4A63-B395-902203A96259}"/>
                </a:ext>
              </a:extLst>
            </xdr:cNvPr>
            <xdr:cNvGraphicFramePr/>
          </xdr:nvGraphicFramePr>
          <xdr:xfrm>
            <a:off x="0" y="0"/>
            <a:ext cx="0" cy="0"/>
          </xdr:xfrm>
          <a:graphic>
            <a:graphicData uri="http://schemas.microsoft.com/office/drawing/2010/slicer">
              <sle:slicer xmlns:sle="http://schemas.microsoft.com/office/drawing/2010/slicer" name="Unit Price"/>
            </a:graphicData>
          </a:graphic>
        </xdr:graphicFrame>
      </mc:Choice>
      <mc:Fallback xmlns="">
        <xdr:sp macro="" textlink="">
          <xdr:nvSpPr>
            <xdr:cNvPr id="0" name=""/>
            <xdr:cNvSpPr>
              <a:spLocks noTextEdit="1"/>
            </xdr:cNvSpPr>
          </xdr:nvSpPr>
          <xdr:spPr>
            <a:xfrm>
              <a:off x="10439400" y="32080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243840</xdr:colOff>
      <xdr:row>16</xdr:row>
      <xdr:rowOff>106680</xdr:rowOff>
    </xdr:from>
    <xdr:to>
      <xdr:col>10</xdr:col>
      <xdr:colOff>243840</xdr:colOff>
      <xdr:row>30</xdr:row>
      <xdr:rowOff>13335</xdr:rowOff>
    </xdr:to>
    <mc:AlternateContent xmlns:mc="http://schemas.openxmlformats.org/markup-compatibility/2006" xmlns:a14="http://schemas.microsoft.com/office/drawing/2010/main">
      <mc:Choice Requires="a14">
        <xdr:graphicFrame macro="">
          <xdr:nvGraphicFramePr>
            <xdr:cNvPr id="7" name="Unit Cost">
              <a:extLst>
                <a:ext uri="{FF2B5EF4-FFF2-40B4-BE49-F238E27FC236}">
                  <a16:creationId xmlns:a16="http://schemas.microsoft.com/office/drawing/2014/main" id="{F272A0E0-719E-4E30-807E-518F69DAFA22}"/>
                </a:ext>
              </a:extLst>
            </xdr:cNvPr>
            <xdr:cNvGraphicFramePr/>
          </xdr:nvGraphicFramePr>
          <xdr:xfrm>
            <a:off x="0" y="0"/>
            <a:ext cx="0" cy="0"/>
          </xdr:xfrm>
          <a:graphic>
            <a:graphicData uri="http://schemas.microsoft.com/office/drawing/2010/slicer">
              <sle:slicer xmlns:sle="http://schemas.microsoft.com/office/drawing/2010/slicer" name="Unit Cost"/>
            </a:graphicData>
          </a:graphic>
        </xdr:graphicFrame>
      </mc:Choice>
      <mc:Fallback xmlns="">
        <xdr:sp macro="" textlink="">
          <xdr:nvSpPr>
            <xdr:cNvPr id="0" name=""/>
            <xdr:cNvSpPr>
              <a:spLocks noTextEdit="1"/>
            </xdr:cNvSpPr>
          </xdr:nvSpPr>
          <xdr:spPr>
            <a:xfrm>
              <a:off x="6774180" y="32156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236220</xdr:colOff>
      <xdr:row>3</xdr:row>
      <xdr:rowOff>15240</xdr:rowOff>
    </xdr:from>
    <xdr:to>
      <xdr:col>10</xdr:col>
      <xdr:colOff>236220</xdr:colOff>
      <xdr:row>16</xdr:row>
      <xdr:rowOff>104775</xdr:rowOff>
    </xdr:to>
    <mc:AlternateContent xmlns:mc="http://schemas.openxmlformats.org/markup-compatibility/2006" xmlns:a14="http://schemas.microsoft.com/office/drawing/2010/main">
      <mc:Choice Requires="a14">
        <xdr:graphicFrame macro="">
          <xdr:nvGraphicFramePr>
            <xdr:cNvPr id="8" name="Years">
              <a:extLst>
                <a:ext uri="{FF2B5EF4-FFF2-40B4-BE49-F238E27FC236}">
                  <a16:creationId xmlns:a16="http://schemas.microsoft.com/office/drawing/2014/main" id="{0A7CDD0F-AD40-47CC-A2C6-596E772BF3A3}"/>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6766560" y="7467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oneCellAnchor>
    <xdr:from>
      <xdr:col>7</xdr:col>
      <xdr:colOff>281940</xdr:colOff>
      <xdr:row>16</xdr:row>
      <xdr:rowOff>7620</xdr:rowOff>
    </xdr:from>
    <xdr:ext cx="184731" cy="264560"/>
    <xdr:sp macro="" textlink="">
      <xdr:nvSpPr>
        <xdr:cNvPr id="5" name="TextBox 4">
          <a:extLst>
            <a:ext uri="{FF2B5EF4-FFF2-40B4-BE49-F238E27FC236}">
              <a16:creationId xmlns:a16="http://schemas.microsoft.com/office/drawing/2014/main" id="{F3674125-95EC-48E4-AA72-7E51B2E0EB5D}"/>
            </a:ext>
          </a:extLst>
        </xdr:cNvPr>
        <xdr:cNvSpPr txBox="1"/>
      </xdr:nvSpPr>
      <xdr:spPr>
        <a:xfrm>
          <a:off x="6553200" y="293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281940</xdr:colOff>
      <xdr:row>43</xdr:row>
      <xdr:rowOff>7620</xdr:rowOff>
    </xdr:from>
    <xdr:ext cx="184731" cy="264560"/>
    <xdr:sp macro="" textlink="">
      <xdr:nvSpPr>
        <xdr:cNvPr id="3" name="TextBox 2">
          <a:extLst>
            <a:ext uri="{FF2B5EF4-FFF2-40B4-BE49-F238E27FC236}">
              <a16:creationId xmlns:a16="http://schemas.microsoft.com/office/drawing/2014/main" id="{6088F2AC-8899-4854-A5F1-66318BB00764}"/>
            </a:ext>
          </a:extLst>
        </xdr:cNvPr>
        <xdr:cNvSpPr txBox="1"/>
      </xdr:nvSpPr>
      <xdr:spPr>
        <a:xfrm>
          <a:off x="6553200" y="293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281940</xdr:colOff>
      <xdr:row>125</xdr:row>
      <xdr:rowOff>7620</xdr:rowOff>
    </xdr:from>
    <xdr:ext cx="184731" cy="264560"/>
    <xdr:sp macro="" textlink="">
      <xdr:nvSpPr>
        <xdr:cNvPr id="6" name="TextBox 5">
          <a:extLst>
            <a:ext uri="{FF2B5EF4-FFF2-40B4-BE49-F238E27FC236}">
              <a16:creationId xmlns:a16="http://schemas.microsoft.com/office/drawing/2014/main" id="{07E2BE1C-993C-44AE-B4B0-421402DB5627}"/>
            </a:ext>
          </a:extLst>
        </xdr:cNvPr>
        <xdr:cNvSpPr txBox="1"/>
      </xdr:nvSpPr>
      <xdr:spPr>
        <a:xfrm>
          <a:off x="6850380" y="7871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0</xdr:colOff>
      <xdr:row>13</xdr:row>
      <xdr:rowOff>121920</xdr:rowOff>
    </xdr:from>
    <xdr:to>
      <xdr:col>7</xdr:col>
      <xdr:colOff>30480</xdr:colOff>
      <xdr:row>27</xdr:row>
      <xdr:rowOff>0</xdr:rowOff>
    </xdr:to>
    <xdr:graphicFrame macro="">
      <xdr:nvGraphicFramePr>
        <xdr:cNvPr id="2" name="Chart 1">
          <a:extLst>
            <a:ext uri="{FF2B5EF4-FFF2-40B4-BE49-F238E27FC236}">
              <a16:creationId xmlns:a16="http://schemas.microsoft.com/office/drawing/2014/main" id="{CEC18917-1416-4DE0-8E79-C726B01F98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2</xdr:col>
      <xdr:colOff>358140</xdr:colOff>
      <xdr:row>0</xdr:row>
      <xdr:rowOff>22860</xdr:rowOff>
    </xdr:from>
    <xdr:ext cx="9517380" cy="266700"/>
    <xdr:sp macro="" textlink="">
      <xdr:nvSpPr>
        <xdr:cNvPr id="3" name="TextBox 2">
          <a:extLst>
            <a:ext uri="{FF2B5EF4-FFF2-40B4-BE49-F238E27FC236}">
              <a16:creationId xmlns:a16="http://schemas.microsoft.com/office/drawing/2014/main" id="{E653B628-D726-49B5-B379-1FE5991BCB93}"/>
            </a:ext>
          </a:extLst>
        </xdr:cNvPr>
        <xdr:cNvSpPr txBox="1"/>
      </xdr:nvSpPr>
      <xdr:spPr>
        <a:xfrm>
          <a:off x="1577340" y="22860"/>
          <a:ext cx="951738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600" b="1">
              <a:solidFill>
                <a:srgbClr val="FF0000"/>
              </a:solidFill>
            </a:rPr>
            <a:t>Sylip</a:t>
          </a:r>
          <a:r>
            <a:rPr lang="en-US" sz="1600" b="1" baseline="0">
              <a:solidFill>
                <a:srgbClr val="FF0000"/>
              </a:solidFill>
            </a:rPr>
            <a:t> Sales Report for 2010-2017</a:t>
          </a:r>
          <a:endParaRPr lang="en-US" sz="1600" b="1">
            <a:solidFill>
              <a:srgbClr val="FF0000"/>
            </a:solidFill>
          </a:endParaRPr>
        </a:p>
      </xdr:txBody>
    </xdr:sp>
    <xdr:clientData/>
  </xdr:oneCellAnchor>
  <xdr:twoCellAnchor editAs="oneCell">
    <xdr:from>
      <xdr:col>2</xdr:col>
      <xdr:colOff>152400</xdr:colOff>
      <xdr:row>0</xdr:row>
      <xdr:rowOff>30481</xdr:rowOff>
    </xdr:from>
    <xdr:to>
      <xdr:col>5</xdr:col>
      <xdr:colOff>213360</xdr:colOff>
      <xdr:row>2</xdr:row>
      <xdr:rowOff>53341</xdr:rowOff>
    </xdr:to>
    <xdr:pic>
      <xdr:nvPicPr>
        <xdr:cNvPr id="5" name="Picture 4">
          <a:extLst>
            <a:ext uri="{FF2B5EF4-FFF2-40B4-BE49-F238E27FC236}">
              <a16:creationId xmlns:a16="http://schemas.microsoft.com/office/drawing/2014/main" id="{BF28333B-C4B5-42D8-BE4D-8F7C733329A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71600" y="30481"/>
          <a:ext cx="1889760" cy="388620"/>
        </a:xfrm>
        <a:prstGeom prst="rect">
          <a:avLst/>
        </a:prstGeom>
      </xdr:spPr>
    </xdr:pic>
    <xdr:clientData/>
  </xdr:twoCellAnchor>
  <xdr:twoCellAnchor>
    <xdr:from>
      <xdr:col>0</xdr:col>
      <xdr:colOff>60960</xdr:colOff>
      <xdr:row>2</xdr:row>
      <xdr:rowOff>0</xdr:rowOff>
    </xdr:from>
    <xdr:to>
      <xdr:col>7</xdr:col>
      <xdr:colOff>22860</xdr:colOff>
      <xdr:row>13</xdr:row>
      <xdr:rowOff>106680</xdr:rowOff>
    </xdr:to>
    <xdr:graphicFrame macro="">
      <xdr:nvGraphicFramePr>
        <xdr:cNvPr id="6" name="Chart 5">
          <a:extLst>
            <a:ext uri="{FF2B5EF4-FFF2-40B4-BE49-F238E27FC236}">
              <a16:creationId xmlns:a16="http://schemas.microsoft.com/office/drawing/2014/main" id="{0EF3A544-9AD9-4745-8A26-4BA5B2CDAE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15240</xdr:colOff>
      <xdr:row>1</xdr:row>
      <xdr:rowOff>175260</xdr:rowOff>
    </xdr:from>
    <xdr:to>
      <xdr:col>14</xdr:col>
      <xdr:colOff>144780</xdr:colOff>
      <xdr:row>13</xdr:row>
      <xdr:rowOff>121920</xdr:rowOff>
    </xdr:to>
    <xdr:graphicFrame macro="">
      <xdr:nvGraphicFramePr>
        <xdr:cNvPr id="7" name="Chart 6">
          <a:extLst>
            <a:ext uri="{FF2B5EF4-FFF2-40B4-BE49-F238E27FC236}">
              <a16:creationId xmlns:a16="http://schemas.microsoft.com/office/drawing/2014/main" id="{BC4C98AF-4587-4CD3-B5DD-E3C62D89C3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144780</xdr:colOff>
      <xdr:row>1</xdr:row>
      <xdr:rowOff>175260</xdr:rowOff>
    </xdr:from>
    <xdr:to>
      <xdr:col>18</xdr:col>
      <xdr:colOff>571500</xdr:colOff>
      <xdr:row>27</xdr:row>
      <xdr:rowOff>0</xdr:rowOff>
    </xdr:to>
    <xdr:graphicFrame macro="">
      <xdr:nvGraphicFramePr>
        <xdr:cNvPr id="8" name="Chart 7">
          <a:extLst>
            <a:ext uri="{FF2B5EF4-FFF2-40B4-BE49-F238E27FC236}">
              <a16:creationId xmlns:a16="http://schemas.microsoft.com/office/drawing/2014/main" id="{5F9C96DF-9037-4916-B02D-E5909A8FA1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15240</xdr:colOff>
      <xdr:row>13</xdr:row>
      <xdr:rowOff>114300</xdr:rowOff>
    </xdr:from>
    <xdr:to>
      <xdr:col>14</xdr:col>
      <xdr:colOff>129540</xdr:colOff>
      <xdr:row>27</xdr:row>
      <xdr:rowOff>0</xdr:rowOff>
    </xdr:to>
    <xdr:graphicFrame macro="">
      <xdr:nvGraphicFramePr>
        <xdr:cNvPr id="9" name="Chart 8">
          <a:extLst>
            <a:ext uri="{FF2B5EF4-FFF2-40B4-BE49-F238E27FC236}">
              <a16:creationId xmlns:a16="http://schemas.microsoft.com/office/drawing/2014/main" id="{4AAB87DF-EE8E-4730-842D-62EAE6CDA5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19</xdr:col>
      <xdr:colOff>0</xdr:colOff>
      <xdr:row>16</xdr:row>
      <xdr:rowOff>38099</xdr:rowOff>
    </xdr:from>
    <xdr:to>
      <xdr:col>21</xdr:col>
      <xdr:colOff>7620</xdr:colOff>
      <xdr:row>27</xdr:row>
      <xdr:rowOff>7620</xdr:rowOff>
    </xdr:to>
    <mc:AlternateContent xmlns:mc="http://schemas.openxmlformats.org/markup-compatibility/2006" xmlns:a14="http://schemas.microsoft.com/office/drawing/2010/main">
      <mc:Choice Requires="a14">
        <xdr:graphicFrame macro="">
          <xdr:nvGraphicFramePr>
            <xdr:cNvPr id="4" name="Region 1">
              <a:extLst>
                <a:ext uri="{FF2B5EF4-FFF2-40B4-BE49-F238E27FC236}">
                  <a16:creationId xmlns:a16="http://schemas.microsoft.com/office/drawing/2014/main" id="{088284F0-7718-4A87-B667-54A682B35F8D}"/>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1582400" y="2964179"/>
              <a:ext cx="1554480" cy="19812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c:userShapes xmlns:c="http://schemas.openxmlformats.org/drawingml/2006/chart">
  <cdr:relSizeAnchor xmlns:cdr="http://schemas.openxmlformats.org/drawingml/2006/chartDrawing">
    <cdr:from>
      <cdr:x>0.42481</cdr:x>
      <cdr:y>0.33333</cdr:y>
    </cdr:from>
    <cdr:to>
      <cdr:x>0.57519</cdr:x>
      <cdr:y>0.66667</cdr:y>
    </cdr:to>
    <cdr:sp macro="" textlink="">
      <cdr:nvSpPr>
        <cdr:cNvPr id="2" name="TextBox 1">
          <a:extLst xmlns:a="http://schemas.openxmlformats.org/drawingml/2006/main">
            <a:ext uri="{FF2B5EF4-FFF2-40B4-BE49-F238E27FC236}">
              <a16:creationId xmlns:a16="http://schemas.microsoft.com/office/drawing/2014/main" id="{8B36A839-A540-4930-B623-0E8F813DD690}"/>
            </a:ext>
          </a:extLst>
        </cdr:cNvPr>
        <cdr:cNvSpPr txBox="1"/>
      </cdr:nvSpPr>
      <cdr:spPr>
        <a:xfrm xmlns:a="http://schemas.openxmlformats.org/drawingml/2006/main">
          <a:off x="2583180" y="914400"/>
          <a:ext cx="914400" cy="914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INSTAY/Downloads/SYLIP%20CORPORATION%20SALES%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LIP CORPORATION SALES DATA"/>
      <sheetName val="Sheet2"/>
      <sheetName val="Pivot Table"/>
      <sheetName val="Report"/>
      <sheetName val="Sheet8"/>
      <sheetName val="Sheet1"/>
      <sheetName val="Sample_Sales Records"/>
    </sheetNames>
    <sheetDataSet>
      <sheetData sheetId="0" refreshError="1"/>
      <sheetData sheetId="1"/>
      <sheetData sheetId="2"/>
      <sheetData sheetId="3"/>
      <sheetData sheetId="4"/>
      <sheetData sheetId="5"/>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INSTAY" refreshedDate="45187.68677847222" createdVersion="7" refreshedVersion="7" minRefreshableVersion="3" recordCount="100" xr:uid="{610EEFD8-B629-4643-9B8E-F2DBAF742440}">
  <cacheSource type="worksheet">
    <worksheetSource ref="A1:Q101" sheet="Sylip_Sales Records"/>
  </cacheSource>
  <cacheFields count="18">
    <cacheField name="Region" numFmtId="164">
      <sharedItems count="7">
        <s v="Australia and Oceania"/>
        <s v="Central America and the Caribbean"/>
        <s v="Europe"/>
        <s v="Sub-Saharan Africa"/>
        <s v="Asia"/>
        <s v="Middle East and North Africa"/>
        <s v="North America"/>
      </sharedItems>
    </cacheField>
    <cacheField name="Country" numFmtId="164">
      <sharedItems count="76">
        <s v="Tuvalu"/>
        <s v="Grenada"/>
        <s v="Russia"/>
        <s v="Sao Tome and Principe"/>
        <s v="Rwanda"/>
        <s v="Solomon Islands"/>
        <s v="Angola"/>
        <s v="Burkina Faso"/>
        <s v="Republic of the Congo"/>
        <s v="Senegal"/>
        <s v="Kyrgyzstan"/>
        <s v="Cape Verde"/>
        <s v="Bangladesh"/>
        <s v="Honduras"/>
        <s v="Mongolia"/>
        <s v="Bulgaria"/>
        <s v="Sri Lanka"/>
        <s v="Cameroon"/>
        <s v="Turkmenistan"/>
        <s v="East Timor"/>
        <s v="Norway"/>
        <s v="Portugal"/>
        <s v="New Zealand"/>
        <s v="Moldova "/>
        <s v="France"/>
        <s v="Kiribati"/>
        <s v="Mali"/>
        <s v="The Gambia"/>
        <s v="Switzerland"/>
        <s v="South Sudan"/>
        <s v="Australia"/>
        <s v="Myanmar"/>
        <s v="Djibouti"/>
        <s v="Costa Rica"/>
        <s v="Syria"/>
        <s v="Brunei"/>
        <s v="Niger"/>
        <s v="Azerbaijan"/>
        <s v="Slovakia"/>
        <s v="Comoros"/>
        <s v="Iceland"/>
        <s v="Macedonia"/>
        <s v="Mauritania"/>
        <s v="Albania"/>
        <s v="Lesotho"/>
        <s v="Saudi Arabia"/>
        <s v="Sierra Leone"/>
        <s v="Cote d'Ivoire"/>
        <s v="Fiji"/>
        <s v="Austria"/>
        <s v="United Kingdom"/>
        <s v="San Marino"/>
        <s v="Libya"/>
        <s v="Haiti"/>
        <s v="Gabon"/>
        <s v="Belize"/>
        <s v="Lithuania"/>
        <s v="Madagascar"/>
        <s v="Democratic Republic of the Congo"/>
        <s v="Pakistan"/>
        <s v="Mexico"/>
        <s v="Federated States of Micronesia"/>
        <s v="Laos"/>
        <s v="Monaco"/>
        <s v="Samoa "/>
        <s v="Spain"/>
        <s v="Lebanon"/>
        <s v="Iran"/>
        <s v="Zambia"/>
        <s v="Kenya"/>
        <s v="Kuwait"/>
        <s v="Slovenia"/>
        <s v="Romania"/>
        <s v="Nicaragua"/>
        <s v="Malaysia"/>
        <s v="Mozambique"/>
      </sharedItems>
    </cacheField>
    <cacheField name="Item Type" numFmtId="164">
      <sharedItems count="12">
        <s v="Baby Food"/>
        <s v="Cereal"/>
        <s v="Office Supplies"/>
        <s v="Fruits"/>
        <s v="Household"/>
        <s v="Vegetables"/>
        <s v="Personal Care"/>
        <s v="Clothes"/>
        <s v="Cosmetics"/>
        <s v="Beverages"/>
        <s v="Meat"/>
        <s v="Snacks"/>
      </sharedItems>
    </cacheField>
    <cacheField name="Sales Channel" numFmtId="164">
      <sharedItems count="2">
        <s v="Offline"/>
        <s v="Online"/>
      </sharedItems>
    </cacheField>
    <cacheField name="Order Priority" numFmtId="164">
      <sharedItems/>
    </cacheField>
    <cacheField name="Order Date" numFmtId="165">
      <sharedItems containsSemiMixedTypes="0" containsNonDate="0" containsDate="1" containsString="0" minDate="2010-02-02T00:00:00" maxDate="2017-05-23T00:00:00" count="100">
        <d v="2010-05-28T00:00:00"/>
        <d v="2012-08-22T00:00:00"/>
        <d v="2014-05-02T00:00:00"/>
        <d v="2014-06-20T00:00:00"/>
        <d v="2013-02-01T00:00:00"/>
        <d v="2015-02-04T00:00:00"/>
        <d v="2011-04-23T00:00:00"/>
        <d v="2012-07-17T00:00:00"/>
        <d v="2015-07-14T00:00:00"/>
        <d v="2014-04-18T00:00:00"/>
        <d v="2011-06-24T00:00:00"/>
        <d v="2014-08-02T00:00:00"/>
        <d v="2017-01-13T00:00:00"/>
        <d v="2017-02-08T00:00:00"/>
        <d v="2014-02-19T00:00:00"/>
        <d v="2012-04-23T00:00:00"/>
        <d v="2016-11-19T00:00:00"/>
        <d v="2015-04-01T00:00:00"/>
        <d v="2010-12-30T00:00:00"/>
        <d v="2012-07-31T00:00:00"/>
        <d v="2014-05-14T00:00:00"/>
        <d v="2015-07-31T00:00:00"/>
        <d v="2016-06-30T00:00:00"/>
        <d v="2014-09-08T00:00:00"/>
        <d v="2016-05-07T00:00:00"/>
        <d v="2017-05-22T00:00:00"/>
        <d v="2014-10-13T00:00:00"/>
        <d v="2010-05-07T00:00:00"/>
        <d v="2014-07-18T00:00:00"/>
        <d v="2012-05-26T00:00:00"/>
        <d v="2012-09-17T00:00:00"/>
        <d v="2013-12-29T00:00:00"/>
        <d v="2015-10-27T00:00:00"/>
        <d v="2015-01-16T00:00:00"/>
        <d v="2017-02-25T00:00:00"/>
        <d v="2017-05-08T00:00:00"/>
        <d v="2011-11-22T00:00:00"/>
        <d v="2017-01-14T00:00:00"/>
        <d v="2012-04-01T00:00:00"/>
        <d v="2012-02-16T00:00:00"/>
        <d v="2017-03-11T00:00:00"/>
        <d v="2010-02-06T00:00:00"/>
        <d v="2012-06-07T00:00:00"/>
        <d v="2012-10-06T00:00:00"/>
        <d v="2015-11-14T00:00:00"/>
        <d v="2016-03-29T00:00:00"/>
        <d v="2016-12-31T00:00:00"/>
        <d v="2010-12-23T00:00:00"/>
        <d v="2014-10-14T00:00:00"/>
        <d v="2012-01-11T00:00:00"/>
        <d v="2010-02-02T00:00:00"/>
        <d v="2013-08-18T00:00:00"/>
        <d v="2013-03-25T00:00:00"/>
        <d v="2011-11-26T00:00:00"/>
        <d v="2013-09-17T00:00:00"/>
        <d v="2012-06-08T00:00:00"/>
        <d v="2010-06-30T00:00:00"/>
        <d v="2015-02-23T00:00:00"/>
        <d v="2012-01-05T00:00:00"/>
        <d v="2014-04-07T00:00:00"/>
        <d v="2013-06-09T00:00:00"/>
        <d v="2013-06-26T00:00:00"/>
        <d v="2011-11-07T00:00:00"/>
        <d v="2010-10-30T00:00:00"/>
        <d v="2013-10-13T00:00:00"/>
        <d v="2013-10-11T00:00:00"/>
        <d v="2012-07-08T00:00:00"/>
        <d v="2016-07-25T00:00:00"/>
        <d v="2010-10-24T00:00:00"/>
        <d v="2015-04-25T00:00:00"/>
        <d v="2013-04-23T00:00:00"/>
        <d v="2015-08-14T00:00:00"/>
        <d v="2011-05-26T00:00:00"/>
        <d v="2017-05-20T00:00:00"/>
        <d v="2013-07-05T00:00:00"/>
        <d v="2014-11-06T00:00:00"/>
        <d v="2014-10-28T00:00:00"/>
        <d v="2011-09-15T00:00:00"/>
        <d v="2012-05-29T00:00:00"/>
        <d v="2013-07-20T00:00:00"/>
        <d v="2012-10-21T00:00:00"/>
        <d v="2012-09-18T00:00:00"/>
        <d v="2016-11-15T00:00:00"/>
        <d v="2011-01-04T00:00:00"/>
        <d v="2012-03-18T00:00:00"/>
        <d v="2012-02-17T00:00:00"/>
        <d v="2011-01-16T00:00:00"/>
        <d v="2014-02-03T00:00:00"/>
        <d v="2012-04-30T00:00:00"/>
        <d v="2016-10-23T00:00:00"/>
        <d v="2016-12-06T00:00:00"/>
        <d v="2014-07-07T00:00:00"/>
        <d v="2012-06-13T00:00:00"/>
        <d v="2010-11-26T00:00:00"/>
        <d v="2011-02-08T00:00:00"/>
        <d v="2011-07-26T00:00:00"/>
        <d v="2011-11-11T00:00:00"/>
        <d v="2016-06-01T00:00:00"/>
        <d v="2015-07-30T00:00:00"/>
        <d v="2012-02-10T00:00:00"/>
      </sharedItems>
      <fieldGroup par="17" base="5">
        <rangePr groupBy="months" startDate="2010-02-02T00:00:00" endDate="2017-05-23T00:00:00"/>
        <groupItems count="14">
          <s v="&lt;2/2/2010"/>
          <s v="Jan"/>
          <s v="Feb"/>
          <s v="Mar"/>
          <s v="Apr"/>
          <s v="May"/>
          <s v="Jun"/>
          <s v="Jul"/>
          <s v="Aug"/>
          <s v="Sep"/>
          <s v="Oct"/>
          <s v="Nov"/>
          <s v="Dec"/>
          <s v="&gt;5/23/2017"/>
        </groupItems>
      </fieldGroup>
    </cacheField>
    <cacheField name="Year_Order" numFmtId="49">
      <sharedItems containsSemiMixedTypes="0" containsString="0" containsNumber="1" containsInteger="1" minValue="2010" maxValue="2017"/>
    </cacheField>
    <cacheField name="Order ID" numFmtId="0">
      <sharedItems containsSemiMixedTypes="0" containsString="0" containsNumber="1" containsInteger="1" minValue="114606559" maxValue="994022214"/>
    </cacheField>
    <cacheField name="Ship Date" numFmtId="165">
      <sharedItems containsSemiMixedTypes="0" containsNonDate="0" containsDate="1" containsString="0" minDate="2010-02-25T00:00:00" maxDate="2017-06-18T00:00:00"/>
    </cacheField>
    <cacheField name="Year_Ship" numFmtId="49">
      <sharedItems containsSemiMixedTypes="0" containsString="0" containsNumber="1" containsInteger="1" minValue="2010" maxValue="2017"/>
    </cacheField>
    <cacheField name="Units Sold" numFmtId="166">
      <sharedItems containsSemiMixedTypes="0" containsString="0" containsNumber="1" containsInteger="1" minValue="124" maxValue="9925" count="99">
        <n v="9925"/>
        <n v="2804"/>
        <n v="1779"/>
        <n v="8102"/>
        <n v="5062"/>
        <n v="2974"/>
        <n v="4187"/>
        <n v="8082"/>
        <n v="6070"/>
        <n v="6593"/>
        <n v="124"/>
        <n v="4168"/>
        <n v="8263"/>
        <n v="8974"/>
        <n v="4901"/>
        <n v="1673"/>
        <n v="6952"/>
        <n v="5430"/>
        <n v="3830"/>
        <n v="5908"/>
        <n v="7450"/>
        <n v="1273"/>
        <n v="2225"/>
        <n v="2187"/>
        <n v="5070"/>
        <n v="1815"/>
        <n v="5398"/>
        <n v="5822"/>
        <n v="5124"/>
        <n v="2370"/>
        <n v="8661"/>
        <n v="2125"/>
        <n v="2924"/>
        <n v="8250"/>
        <n v="7327"/>
        <n v="6409"/>
        <n v="3784"/>
        <n v="4767"/>
        <n v="6708"/>
        <n v="3987"/>
        <n v="3015"/>
        <n v="7234"/>
        <n v="2117"/>
        <n v="171"/>
        <n v="5930"/>
        <n v="962"/>
        <n v="8867"/>
        <n v="273"/>
        <n v="7842"/>
        <n v="1266"/>
        <n v="2269"/>
        <n v="9606"/>
        <n v="4063"/>
        <n v="3457"/>
        <n v="7637"/>
        <n v="3482"/>
        <n v="9905"/>
        <n v="2847"/>
        <n v="282"/>
        <n v="7215"/>
        <n v="682"/>
        <n v="4750"/>
        <n v="5518"/>
        <n v="6116"/>
        <n v="1705"/>
        <n v="4477"/>
        <n v="8656"/>
        <n v="5498"/>
        <n v="8287"/>
        <n v="7342"/>
        <n v="5010"/>
        <n v="673"/>
        <n v="5741"/>
        <n v="9892"/>
        <n v="6954"/>
        <n v="9379"/>
        <n v="3732"/>
        <n v="8614"/>
        <n v="9654"/>
        <n v="4513"/>
        <n v="7884"/>
        <n v="6489"/>
        <n v="4085"/>
        <n v="6457"/>
        <n v="6422"/>
        <n v="8829"/>
        <n v="5559"/>
        <n v="522"/>
        <n v="4660"/>
        <n v="948"/>
        <n v="9389"/>
        <n v="2021"/>
        <n v="7910"/>
        <n v="8156"/>
        <n v="888"/>
        <n v="6267"/>
        <n v="1485"/>
        <n v="5767"/>
        <n v="5367"/>
      </sharedItems>
    </cacheField>
    <cacheField name="Unit Price" numFmtId="166">
      <sharedItems containsSemiMixedTypes="0" containsString="0" containsNumber="1" minValue="9.33" maxValue="668.27" count="12">
        <n v="255.28"/>
        <n v="205.7"/>
        <n v="651.21"/>
        <n v="9.33"/>
        <n v="668.27"/>
        <n v="154.06"/>
        <n v="81.73"/>
        <n v="109.28"/>
        <n v="437.2"/>
        <n v="47.45"/>
        <n v="421.89"/>
        <n v="152.58000000000001"/>
      </sharedItems>
    </cacheField>
    <cacheField name="Unit Cost" numFmtId="166">
      <sharedItems containsSemiMixedTypes="0" containsString="0" containsNumber="1" minValue="6.92" maxValue="524.96" count="12">
        <n v="159.41999999999999"/>
        <n v="117.11"/>
        <n v="524.96"/>
        <n v="6.92"/>
        <n v="502.54"/>
        <n v="90.93"/>
        <n v="56.67"/>
        <n v="35.840000000000003"/>
        <n v="263.33"/>
        <n v="31.79"/>
        <n v="364.69"/>
        <n v="97.44"/>
      </sharedItems>
    </cacheField>
    <cacheField name="Total Revenue" numFmtId="166">
      <sharedItems containsSemiMixedTypes="0" containsString="0" containsNumber="1" minValue="4870.26" maxValue="5997054.9800000004"/>
    </cacheField>
    <cacheField name="Total Cost" numFmtId="166">
      <sharedItems containsSemiMixedTypes="0" containsString="0" containsNumber="1" minValue="3612.24" maxValue="4509793.96"/>
    </cacheField>
    <cacheField name="Total Profit" numFmtId="166">
      <sharedItems containsSemiMixedTypes="0" containsString="0" containsNumber="1" minValue="1258.02" maxValue="1719922.04"/>
    </cacheField>
    <cacheField name="Quarters" numFmtId="0" databaseField="0">
      <fieldGroup base="5">
        <rangePr groupBy="quarters" startDate="2010-02-02T00:00:00" endDate="2017-05-23T00:00:00"/>
        <groupItems count="6">
          <s v="&lt;2/2/2010"/>
          <s v="Qtr1"/>
          <s v="Qtr2"/>
          <s v="Qtr3"/>
          <s v="Qtr4"/>
          <s v="&gt;5/23/2017"/>
        </groupItems>
      </fieldGroup>
    </cacheField>
    <cacheField name="Years" numFmtId="0" databaseField="0">
      <fieldGroup base="5">
        <rangePr groupBy="years" startDate="2010-02-02T00:00:00" endDate="2017-05-23T00:00:00"/>
        <groupItems count="10">
          <s v="&lt;2/2/2010"/>
          <s v="2010"/>
          <s v="2011"/>
          <s v="2012"/>
          <s v="2013"/>
          <s v="2014"/>
          <s v="2015"/>
          <s v="2016"/>
          <s v="2017"/>
          <s v="&gt;5/23/2017"/>
        </groupItems>
      </fieldGroup>
    </cacheField>
  </cacheFields>
  <extLst>
    <ext xmlns:x14="http://schemas.microsoft.com/office/spreadsheetml/2009/9/main" uri="{725AE2AE-9491-48be-B2B4-4EB974FC3084}">
      <x14:pivotCacheDefinition pivotCacheId="110580456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197.470993750001" backgroundQuery="1" createdVersion="6" refreshedVersion="7" minRefreshableVersion="3" recordCount="0" supportSubquery="1" supportAdvancedDrill="1" xr:uid="{AA60A939-C0FB-470F-A900-98FC21197468}">
  <cacheSource type="external" connectionId="1"/>
  <cacheFields count="2">
    <cacheField name="[Measures].[Sum of Total Profit]" caption="Sum of Total Profit" numFmtId="0" hierarchy="44" level="32767"/>
    <cacheField name="[Table1].[Region].[Region]" caption="Region" numFmtId="0" hierarchy="20" level="1">
      <sharedItems count="7">
        <s v="Asia"/>
        <s v="Australia and Oceania"/>
        <s v="Central America and the Caribbean"/>
        <s v="Europe"/>
        <s v="Middle East and North Africa"/>
        <s v="North America"/>
        <s v="Sub-Saharan Africa"/>
      </sharedItems>
    </cacheField>
  </cacheFields>
  <cacheHierarchies count="60">
    <cacheHierarchy uniqueName="[SylipTable].[Region]" caption="Region" attribute="1" defaultMemberUniqueName="[SylipTable].[Region].[All]" allUniqueName="[SylipTable].[Region].[All]" dimensionUniqueName="[SylipTable]" displayFolder="" count="0" memberValueDatatype="130" unbalanced="0"/>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0" memberValueDatatype="130" unbalanced="0"/>
    <cacheHierarchy uniqueName="[SylipTable].[Sales Channel]" caption="Sales Channel" attribute="1" defaultMemberUniqueName="[SylipTable].[Sales Channel].[All]" allUniqueName="[SylipTable].[Sales Channel].[All]" dimensionUniqueName="[SylipTable]" displayFolder="" count="0" memberValueDatatype="130" unbalanced="0"/>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0" memberValueDatatype="20" unbalanced="0"/>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0"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0" memberValueDatatype="130" unbalanced="0"/>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2" memberValueDatatype="130" unbalanced="0">
      <fieldsUsage count="2">
        <fieldUsage x="-1"/>
        <fieldUsage x="1"/>
      </fieldsUsage>
    </cacheHierarchy>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oneField="1" hidden="1">
      <fieldsUsage count="1">
        <fieldUsage x="0"/>
      </fieldsUsage>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hidden="1">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hidden="1">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hidden="1">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hidden="1">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hidden="1">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hidden="1">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SylipTable" uniqueName="[SylipTable]" caption="SylipTable"/>
    <dimension name="Table1" uniqueName="[Table1]" caption="Table1"/>
  </dimensions>
  <measureGroups count="2">
    <measureGroup name="SylipTable" caption="SylipTabl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197.753677199071" backgroundQuery="1" createdVersion="6" refreshedVersion="7" minRefreshableVersion="3" recordCount="0" supportSubquery="1" supportAdvancedDrill="1" xr:uid="{ED99ED0B-C9CF-48A4-B4C7-5A263A0C4229}">
  <cacheSource type="external" connectionId="1"/>
  <cacheFields count="4">
    <cacheField name="[SylipTable].[Item Type].[Item Type]" caption="Item Type" numFmtId="0" hierarchy="2" level="1">
      <sharedItems count="12">
        <s v="Baby Food"/>
        <s v="Beverages"/>
        <s v="Cereal"/>
        <s v="Clothes"/>
        <s v="Cosmetics"/>
        <s v="Fruits"/>
        <s v="Household"/>
        <s v="Meat"/>
        <s v="Office Supplies"/>
        <s v="Personal Care"/>
        <s v="Snacks"/>
        <s v="Vegetables"/>
      </sharedItems>
    </cacheField>
    <cacheField name="[Measures].[Sum of Unit Cost]" caption="Sum of Unit Cost" numFmtId="0" hierarchy="52" level="32767"/>
    <cacheField name="[Measures].[Sum of Unit Price]" caption="Sum of Unit Price" numFmtId="0" hierarchy="53" level="32767"/>
    <cacheField name="[Measures].[Sum of Unit Profit]" caption="Sum of Unit Profit" numFmtId="0" hierarchy="59" level="32767"/>
  </cacheFields>
  <cacheHierarchies count="60">
    <cacheHierarchy uniqueName="[SylipTable].[Region]" caption="Region" attribute="1" defaultMemberUniqueName="[SylipTable].[Region].[All]" allUniqueName="[SylipTable].[Region].[All]" dimensionUniqueName="[SylipTable]" displayFolder="" count="0" memberValueDatatype="130" unbalanced="0"/>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2" memberValueDatatype="130" unbalanced="0">
      <fieldsUsage count="2">
        <fieldUsage x="-1"/>
        <fieldUsage x="0"/>
      </fieldsUsage>
    </cacheHierarchy>
    <cacheHierarchy uniqueName="[SylipTable].[Sales Channel]" caption="Sales Channel" attribute="1" defaultMemberUniqueName="[SylipTable].[Sales Channel].[All]" allUniqueName="[SylipTable].[Sales Channel].[All]" dimensionUniqueName="[SylipTable]" displayFolder="" count="0" memberValueDatatype="130" unbalanced="0"/>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0" memberValueDatatype="20" unbalanced="0"/>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2"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0" memberValueDatatype="130" unbalanced="0"/>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hidden="1">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hidden="1">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oneField="1" hidden="1">
      <fieldsUsage count="1">
        <fieldUsage x="2"/>
      </fieldsUsage>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hidden="1">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hidden="1">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oneField="1" hidden="1">
      <fieldsUsage count="1">
        <fieldUsage x="3"/>
      </fieldsUsage>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SylipTable" uniqueName="[SylipTable]" caption="SylipTable"/>
    <dimension name="Table1" uniqueName="[Table1]" caption="Table1"/>
  </dimensions>
  <measureGroups count="2">
    <measureGroup name="SylipTable" caption="SylipTabl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197.75367997685" backgroundQuery="1" createdVersion="7" refreshedVersion="7" minRefreshableVersion="3" recordCount="0" supportSubquery="1" supportAdvancedDrill="1" xr:uid="{7EE187BF-F852-4076-9024-740F7C284EAF}">
  <cacheSource type="external" connectionId="1"/>
  <cacheFields count="2">
    <cacheField name="[SylipTable].[Item Type].[Item Type]" caption="Item Type" numFmtId="0" hierarchy="2" level="1">
      <sharedItems count="12">
        <s v="Baby Food"/>
        <s v="Beverages"/>
        <s v="Cereal"/>
        <s v="Clothes"/>
        <s v="Cosmetics"/>
        <s v="Fruits"/>
        <s v="Household"/>
        <s v="Meat"/>
        <s v="Office Supplies"/>
        <s v="Personal Care"/>
        <s v="Snacks"/>
        <s v="Vegetables"/>
      </sharedItems>
    </cacheField>
    <cacheField name="[Measures].[Sum of Units Sold]" caption="Sum of Units Sold" numFmtId="0" hierarchy="50" level="32767"/>
  </cacheFields>
  <cacheHierarchies count="60">
    <cacheHierarchy uniqueName="[SylipTable].[Region]" caption="Region" attribute="1" defaultMemberUniqueName="[SylipTable].[Region].[All]" allUniqueName="[SylipTable].[Region].[All]" dimensionUniqueName="[SylipTable]" displayFolder="" count="0" memberValueDatatype="130" unbalanced="0"/>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2" memberValueDatatype="130" unbalanced="0">
      <fieldsUsage count="2">
        <fieldUsage x="-1"/>
        <fieldUsage x="0"/>
      </fieldsUsage>
    </cacheHierarchy>
    <cacheHierarchy uniqueName="[SylipTable].[Sales Channel]" caption="Sales Channel" attribute="1" defaultMemberUniqueName="[SylipTable].[Sales Channel].[All]" allUniqueName="[SylipTable].[Sales Channel].[All]" dimensionUniqueName="[SylipTable]" displayFolder="" count="0" memberValueDatatype="130" unbalanced="0"/>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0" memberValueDatatype="20" unbalanced="0"/>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0"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0" memberValueDatatype="130" unbalanced="0"/>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oneField="1" hidden="1">
      <fieldsUsage count="1">
        <fieldUsage x="1"/>
      </fieldsUsage>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hidden="1">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hidden="1">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hidden="1">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hidden="1">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hidden="1">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SylipTable" uniqueName="[SylipTable]" caption="SylipTable"/>
    <dimension name="Table1" uniqueName="[Table1]" caption="Table1"/>
  </dimensions>
  <measureGroups count="2">
    <measureGroup name="SylipTable" caption="SylipTabl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197.753682754628" backgroundQuery="1" createdVersion="6" refreshedVersion="7" minRefreshableVersion="3" recordCount="0" supportSubquery="1" supportAdvancedDrill="1" xr:uid="{12C00A8A-C8C8-46B2-A701-4BAF2F1B1990}">
  <cacheSource type="external" connectionId="1"/>
  <cacheFields count="3">
    <cacheField name="[Measures].[Sum of Units Sold]" caption="Sum of Units Sold" numFmtId="0" hierarchy="50" level="32767"/>
    <cacheField name="[SylipTable].[Item Type].[Item Type]" caption="Item Type" numFmtId="0" hierarchy="2" level="1">
      <sharedItems count="12">
        <s v="Baby Food"/>
        <s v="Beverages"/>
        <s v="Cereal"/>
        <s v="Clothes"/>
        <s v="Cosmetics"/>
        <s v="Fruits"/>
        <s v="Household"/>
        <s v="Meat"/>
        <s v="Office Supplies"/>
        <s v="Personal Care"/>
        <s v="Snacks"/>
        <s v="Vegetables"/>
      </sharedItems>
    </cacheField>
    <cacheField name="[Measures].[Sum of Total Profit 2]" caption="Sum of Total Profit 2" numFmtId="0" hierarchy="51" level="32767"/>
  </cacheFields>
  <cacheHierarchies count="60">
    <cacheHierarchy uniqueName="[SylipTable].[Region]" caption="Region" attribute="1" defaultMemberUniqueName="[SylipTable].[Region].[All]" allUniqueName="[SylipTable].[Region].[All]" dimensionUniqueName="[SylipTable]" displayFolder="" count="0" memberValueDatatype="130" unbalanced="0"/>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2" memberValueDatatype="130" unbalanced="0">
      <fieldsUsage count="2">
        <fieldUsage x="-1"/>
        <fieldUsage x="1"/>
      </fieldsUsage>
    </cacheHierarchy>
    <cacheHierarchy uniqueName="[SylipTable].[Sales Channel]" caption="Sales Channel" attribute="1" defaultMemberUniqueName="[SylipTable].[Sales Channel].[All]" allUniqueName="[SylipTable].[Sales Channel].[All]" dimensionUniqueName="[SylipTable]" displayFolder="" count="0" memberValueDatatype="130" unbalanced="0"/>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0" memberValueDatatype="20" unbalanced="0"/>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0"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0" memberValueDatatype="130" unbalanced="0"/>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oneField="1" hidden="1">
      <fieldsUsage count="1">
        <fieldUsage x="0"/>
      </fieldsUsage>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oneField="1" hidden="1">
      <fieldsUsage count="1">
        <fieldUsage x="2"/>
      </fieldsUsage>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hidden="1">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hidden="1">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hidden="1">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hidden="1">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SylipTable" uniqueName="[SylipTable]" caption="SylipTable"/>
    <dimension name="Table1" uniqueName="[Table1]" caption="Table1"/>
  </dimensions>
  <measureGroups count="2">
    <measureGroup name="SylipTable" caption="SylipTabl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197.958138888891" backgroundQuery="1" createdVersion="6" refreshedVersion="7" minRefreshableVersion="3" recordCount="0" supportSubquery="1" supportAdvancedDrill="1" xr:uid="{7C2F30C3-E552-4387-8F89-6C949372DA9A}">
  <cacheSource type="external" connectionId="1"/>
  <cacheFields count="4">
    <cacheField name="[SylipTable].[Order Date (Year)].[Order Date (Year)]" caption="Order Date (Year)" numFmtId="0" hierarchy="17" level="1">
      <sharedItems count="8">
        <s v="2010"/>
        <s v="2011"/>
        <s v="2012"/>
        <s v="2013"/>
        <s v="2014"/>
        <s v="2015"/>
        <s v="2016"/>
        <s v="2017"/>
      </sharedItems>
    </cacheField>
    <cacheField name="[SylipTable].[Sales Channel].[Sales Channel]" caption="Sales Channel" numFmtId="0" hierarchy="3" level="1">
      <sharedItems count="2">
        <s v="Offline"/>
        <s v="Online"/>
      </sharedItems>
    </cacheField>
    <cacheField name="[SylipTable].[Region].[Region]" caption="Region" numFmtId="0" level="1">
      <sharedItems containsSemiMixedTypes="0" containsNonDate="0" containsString="0"/>
    </cacheField>
    <cacheField name="[Measures].[Sum of Total Profit 2]" caption="Sum of Total Profit 2" numFmtId="0" hierarchy="51" level="32767"/>
  </cacheFields>
  <cacheHierarchies count="60">
    <cacheHierarchy uniqueName="[SylipTable].[Region]" caption="Region" attribute="1" defaultMemberUniqueName="[SylipTable].[Region].[All]" allUniqueName="[SylipTable].[Region].[All]" dimensionUniqueName="[SylipTable]" displayFolder="" count="2" memberValueDatatype="130" unbalanced="0">
      <fieldsUsage count="2">
        <fieldUsage x="-1"/>
        <fieldUsage x="2"/>
      </fieldsUsage>
    </cacheHierarchy>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0" memberValueDatatype="130" unbalanced="0"/>
    <cacheHierarchy uniqueName="[SylipTable].[Sales Channel]" caption="Sales Channel" attribute="1" defaultMemberUniqueName="[SylipTable].[Sales Channel].[All]" allUniqueName="[SylipTable].[Sales Channel].[All]" dimensionUniqueName="[SylipTable]" displayFolder="" count="2" memberValueDatatype="130" unbalanced="0">
      <fieldsUsage count="2">
        <fieldUsage x="-1"/>
        <fieldUsage x="1"/>
      </fieldsUsage>
    </cacheHierarchy>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0" memberValueDatatype="20" unbalanced="0"/>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0"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2" memberValueDatatype="130" unbalanced="0">
      <fieldsUsage count="2">
        <fieldUsage x="-1"/>
        <fieldUsage x="0"/>
      </fieldsUsage>
    </cacheHierarchy>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hidden="1">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oneField="1" hidden="1">
      <fieldsUsage count="1">
        <fieldUsage x="3"/>
      </fieldsUsage>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hidden="1">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hidden="1">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hidden="1">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hidden="1">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SylipTable" uniqueName="[SylipTable]" caption="SylipTable"/>
    <dimension name="Table1" uniqueName="[Table1]" caption="Table1"/>
  </dimensions>
  <measureGroups count="2">
    <measureGroup name="SylipTable" caption="SylipTabl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197.958140393515" backgroundQuery="1" createdVersion="6" refreshedVersion="7" minRefreshableVersion="3" recordCount="0" supportSubquery="1" supportAdvancedDrill="1" xr:uid="{2CA1A308-C9C5-43D1-8FD6-2B1BF88812B7}">
  <cacheSource type="external" connectionId="1"/>
  <cacheFields count="3">
    <cacheField name="[SylipTable].[Order Date (Year)].[Order Date (Year)]" caption="Order Date (Year)" numFmtId="0" hierarchy="17" level="1">
      <sharedItems count="8">
        <s v="2010"/>
        <s v="2011"/>
        <s v="2012"/>
        <s v="2013"/>
        <s v="2014"/>
        <s v="2015"/>
        <s v="2016"/>
        <s v="2017"/>
      </sharedItems>
    </cacheField>
    <cacheField name="[Measures].[Sum of Total Cost 2]" caption="Sum of Total Cost 2" numFmtId="0" hierarchy="55" level="32767"/>
    <cacheField name="[SylipTable].[Region].[Region]" caption="Region" numFmtId="0" level="1">
      <sharedItems count="7">
        <s v="Asia"/>
        <s v="Australia and Oceania"/>
        <s v="Central America and the Caribbean"/>
        <s v="Europe"/>
        <s v="Middle East and North Africa"/>
        <s v="North America"/>
        <s v="Sub-Saharan Africa"/>
      </sharedItems>
    </cacheField>
  </cacheFields>
  <cacheHierarchies count="60">
    <cacheHierarchy uniqueName="[SylipTable].[Region]" caption="Region" attribute="1" defaultMemberUniqueName="[SylipTable].[Region].[All]" allUniqueName="[SylipTable].[Region].[All]" dimensionUniqueName="[SylipTable]" displayFolder="" count="2" memberValueDatatype="130" unbalanced="0">
      <fieldsUsage count="2">
        <fieldUsage x="-1"/>
        <fieldUsage x="2"/>
      </fieldsUsage>
    </cacheHierarchy>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0" memberValueDatatype="130" unbalanced="0"/>
    <cacheHierarchy uniqueName="[SylipTable].[Sales Channel]" caption="Sales Channel" attribute="1" defaultMemberUniqueName="[SylipTable].[Sales Channel].[All]" allUniqueName="[SylipTable].[Sales Channel].[All]" dimensionUniqueName="[SylipTable]" displayFolder="" count="0" memberValueDatatype="130" unbalanced="0"/>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0" memberValueDatatype="20" unbalanced="0"/>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0"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2" memberValueDatatype="130" unbalanced="0">
      <fieldsUsage count="2">
        <fieldUsage x="-1"/>
        <fieldUsage x="0"/>
      </fieldsUsage>
    </cacheHierarchy>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hidden="1">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hidden="1">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hidden="1">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hidden="1">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hidden="1">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oneField="1" hidden="1">
      <fieldsUsage count="1">
        <fieldUsage x="1"/>
      </fieldsUsage>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SylipTable" uniqueName="[SylipTable]" caption="SylipTable"/>
    <dimension name="Table1" uniqueName="[Table1]" caption="Table1"/>
  </dimensions>
  <measureGroups count="2">
    <measureGroup name="SylipTable" caption="SylipTabl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197.958141435185" backgroundQuery="1" createdVersion="6" refreshedVersion="7" minRefreshableVersion="3" recordCount="0" supportSubquery="1" supportAdvancedDrill="1" xr:uid="{0EE2C062-5B03-4616-B8EA-7EF96A5624D6}">
  <cacheSource type="external" connectionId="1"/>
  <cacheFields count="4">
    <cacheField name="[Measures].[Sum of Total Cost 2]" caption="Sum of Total Cost 2" numFmtId="0" hierarchy="55" level="32767"/>
    <cacheField name="[SylipTable].[Sales Channel].[Sales Channel]" caption="Sales Channel" numFmtId="0" hierarchy="3" level="1">
      <sharedItems count="2">
        <s v="Offline"/>
        <s v="Online"/>
      </sharedItems>
    </cacheField>
    <cacheField name="[SylipTable].[Order Date (Year)].[Order Date (Year)]" caption="Order Date (Year)" numFmtId="0" hierarchy="17" level="1">
      <sharedItems count="8">
        <s v="2010"/>
        <s v="2011"/>
        <s v="2012"/>
        <s v="2013"/>
        <s v="2014"/>
        <s v="2015"/>
        <s v="2016"/>
        <s v="2017"/>
      </sharedItems>
    </cacheField>
    <cacheField name="[SylipTable].[Region].[Region]" caption="Region" numFmtId="0" level="1">
      <sharedItems containsSemiMixedTypes="0" containsNonDate="0" containsString="0"/>
    </cacheField>
  </cacheFields>
  <cacheHierarchies count="60">
    <cacheHierarchy uniqueName="[SylipTable].[Region]" caption="Region" attribute="1" defaultMemberUniqueName="[SylipTable].[Region].[All]" allUniqueName="[SylipTable].[Region].[All]" dimensionUniqueName="[SylipTable]" displayFolder="" count="2" memberValueDatatype="130" unbalanced="0">
      <fieldsUsage count="2">
        <fieldUsage x="-1"/>
        <fieldUsage x="3"/>
      </fieldsUsage>
    </cacheHierarchy>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0" memberValueDatatype="130" unbalanced="0"/>
    <cacheHierarchy uniqueName="[SylipTable].[Sales Channel]" caption="Sales Channel" attribute="1" defaultMemberUniqueName="[SylipTable].[Sales Channel].[All]" allUniqueName="[SylipTable].[Sales Channel].[All]" dimensionUniqueName="[SylipTable]" displayFolder="" count="2" memberValueDatatype="130" unbalanced="0">
      <fieldsUsage count="2">
        <fieldUsage x="-1"/>
        <fieldUsage x="1"/>
      </fieldsUsage>
    </cacheHierarchy>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0" memberValueDatatype="20" unbalanced="0"/>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0"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2" memberValueDatatype="130" unbalanced="0">
      <fieldsUsage count="2">
        <fieldUsage x="-1"/>
        <fieldUsage x="2"/>
      </fieldsUsage>
    </cacheHierarchy>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hidden="1">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hidden="1">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hidden="1">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hidden="1">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hidden="1">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oneField="1" hidden="1">
      <fieldsUsage count="1">
        <fieldUsage x="0"/>
      </fieldsUsage>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SylipTable" uniqueName="[SylipTable]" caption="SylipTable"/>
    <dimension name="Table1" uniqueName="[Table1]" caption="Table1"/>
  </dimensions>
  <measureGroups count="2">
    <measureGroup name="SylipTable" caption="SylipTabl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197.958142361109" backgroundQuery="1" createdVersion="6" refreshedVersion="7" minRefreshableVersion="3" recordCount="0" supportSubquery="1" supportAdvancedDrill="1" xr:uid="{67C9BD24-1509-412D-A5A6-7E4B407CB167}">
  <cacheSource type="external" connectionId="1"/>
  <cacheFields count="5">
    <cacheField name="[Measures].[Sum of Total Revenue 2]" caption="Sum of Total Revenue 2" numFmtId="0" hierarchy="54" level="32767"/>
    <cacheField name="[Measures].[Sum of Total Profit 2]" caption="Sum of Total Profit 2" numFmtId="0" hierarchy="51" level="32767"/>
    <cacheField name="[Measures].[Sum of Total Cost 2]" caption="Sum of Total Cost 2" numFmtId="0" hierarchy="55" level="32767"/>
    <cacheField name="[SylipTable].[Item Type].[Item Type]" caption="Item Type" numFmtId="0" hierarchy="2" level="1">
      <sharedItems count="12">
        <s v="Baby Food"/>
        <s v="Beverages"/>
        <s v="Cereal"/>
        <s v="Clothes"/>
        <s v="Cosmetics"/>
        <s v="Fruits"/>
        <s v="Household"/>
        <s v="Meat"/>
        <s v="Office Supplies"/>
        <s v="Personal Care"/>
        <s v="Snacks"/>
        <s v="Vegetables"/>
      </sharedItems>
    </cacheField>
    <cacheField name="[SylipTable].[Region].[Region]" caption="Region" numFmtId="0" level="1">
      <sharedItems containsSemiMixedTypes="0" containsNonDate="0" containsString="0"/>
    </cacheField>
  </cacheFields>
  <cacheHierarchies count="60">
    <cacheHierarchy uniqueName="[SylipTable].[Region]" caption="Region" attribute="1" defaultMemberUniqueName="[SylipTable].[Region].[All]" allUniqueName="[SylipTable].[Region].[All]" dimensionUniqueName="[SylipTable]" displayFolder="" count="2" memberValueDatatype="130" unbalanced="0">
      <fieldsUsage count="2">
        <fieldUsage x="-1"/>
        <fieldUsage x="4"/>
      </fieldsUsage>
    </cacheHierarchy>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2" memberValueDatatype="130" unbalanced="0">
      <fieldsUsage count="2">
        <fieldUsage x="-1"/>
        <fieldUsage x="3"/>
      </fieldsUsage>
    </cacheHierarchy>
    <cacheHierarchy uniqueName="[SylipTable].[Sales Channel]" caption="Sales Channel" attribute="1" defaultMemberUniqueName="[SylipTable].[Sales Channel].[All]" allUniqueName="[SylipTable].[Sales Channel].[All]" dimensionUniqueName="[SylipTable]" displayFolder="" count="0" memberValueDatatype="130" unbalanced="0"/>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0" memberValueDatatype="20" unbalanced="0"/>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0"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0" memberValueDatatype="130" unbalanced="0"/>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hidden="1">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oneField="1" hidden="1">
      <fieldsUsage count="1">
        <fieldUsage x="1"/>
      </fieldsUsage>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hidden="1">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hidden="1">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oneField="1" hidden="1">
      <fieldsUsage count="1">
        <fieldUsage x="0"/>
      </fieldsUsage>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SylipTable" uniqueName="[SylipTable]" caption="SylipTable"/>
    <dimension name="Table1" uniqueName="[Table1]" caption="Table1"/>
  </dimensions>
  <measureGroups count="2">
    <measureGroup name="SylipTable" caption="SylipTabl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197.95814328704" backgroundQuery="1" createdVersion="6" refreshedVersion="7" minRefreshableVersion="3" recordCount="0" supportSubquery="1" supportAdvancedDrill="1" xr:uid="{63CE9A42-E168-44DF-A4B3-45E824FFC519}">
  <cacheSource type="external" connectionId="1"/>
  <cacheFields count="3">
    <cacheField name="[SylipTable].[Region].[Region]" caption="Region" numFmtId="0" level="1">
      <sharedItems count="7">
        <s v="Asia"/>
        <s v="Australia and Oceania"/>
        <s v="Central America and the Caribbean"/>
        <s v="Europe"/>
        <s v="Middle East and North Africa"/>
        <s v="North America"/>
        <s v="Sub-Saharan Africa"/>
      </sharedItems>
    </cacheField>
    <cacheField name="[SylipTable].[Order Date (Year)].[Order Date (Year)]" caption="Order Date (Year)" numFmtId="0" hierarchy="17" level="1">
      <sharedItems count="8">
        <s v="2010"/>
        <s v="2011"/>
        <s v="2012"/>
        <s v="2013"/>
        <s v="2014"/>
        <s v="2015"/>
        <s v="2016"/>
        <s v="2017"/>
      </sharedItems>
    </cacheField>
    <cacheField name="[Measures].[Sum of Total Profit 2]" caption="Sum of Total Profit 2" numFmtId="0" hierarchy="51" level="32767"/>
  </cacheFields>
  <cacheHierarchies count="60">
    <cacheHierarchy uniqueName="[SylipTable].[Region]" caption="Region" attribute="1" defaultMemberUniqueName="[SylipTable].[Region].[All]" allUniqueName="[SylipTable].[Region].[All]" dimensionUniqueName="[SylipTable]" displayFolder="" count="2" memberValueDatatype="130" unbalanced="0">
      <fieldsUsage count="2">
        <fieldUsage x="-1"/>
        <fieldUsage x="0"/>
      </fieldsUsage>
    </cacheHierarchy>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0" memberValueDatatype="130" unbalanced="0"/>
    <cacheHierarchy uniqueName="[SylipTable].[Sales Channel]" caption="Sales Channel" attribute="1" defaultMemberUniqueName="[SylipTable].[Sales Channel].[All]" allUniqueName="[SylipTable].[Sales Channel].[All]" dimensionUniqueName="[SylipTable]" displayFolder="" count="0" memberValueDatatype="130" unbalanced="0"/>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0" memberValueDatatype="20" unbalanced="0"/>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0"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2" memberValueDatatype="130" unbalanced="0">
      <fieldsUsage count="2">
        <fieldUsage x="-1"/>
        <fieldUsage x="1"/>
      </fieldsUsage>
    </cacheHierarchy>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hidden="1">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oneField="1" hidden="1">
      <fieldsUsage count="1">
        <fieldUsage x="2"/>
      </fieldsUsage>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hidden="1">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hidden="1">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hidden="1">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hidden="1">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SylipTable" uniqueName="[SylipTable]" caption="SylipTable"/>
    <dimension name="Table1" uniqueName="[Table1]" caption="Table1"/>
  </dimensions>
  <measureGroups count="2">
    <measureGroup name="SylipTable" caption="SylipTabl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197.958144328702" backgroundQuery="1" createdVersion="7" refreshedVersion="7" minRefreshableVersion="3" recordCount="0" supportSubquery="1" supportAdvancedDrill="1" xr:uid="{484CC07B-2D8F-4DE0-A1E1-273B577A7863}">
  <cacheSource type="external" connectionId="1"/>
  <cacheFields count="3">
    <cacheField name="[SylipTable].[Item Type].[Item Type]" caption="Item Type" numFmtId="0" hierarchy="2" level="1">
      <sharedItems count="12">
        <s v="Baby Food"/>
        <s v="Beverages"/>
        <s v="Cereal"/>
        <s v="Clothes"/>
        <s v="Cosmetics"/>
        <s v="Fruits"/>
        <s v="Household"/>
        <s v="Meat"/>
        <s v="Office Supplies"/>
        <s v="Personal Care"/>
        <s v="Snacks"/>
        <s v="Vegetables"/>
      </sharedItems>
    </cacheField>
    <cacheField name="[Measures].[Sum of Units Sold]" caption="Sum of Units Sold" numFmtId="0" hierarchy="50" level="32767"/>
    <cacheField name="[SylipTable].[Region].[Region]" caption="Region" numFmtId="0" level="1">
      <sharedItems containsSemiMixedTypes="0" containsNonDate="0" containsString="0"/>
    </cacheField>
  </cacheFields>
  <cacheHierarchies count="60">
    <cacheHierarchy uniqueName="[SylipTable].[Region]" caption="Region" attribute="1" defaultMemberUniqueName="[SylipTable].[Region].[All]" allUniqueName="[SylipTable].[Region].[All]" dimensionUniqueName="[SylipTable]" displayFolder="" count="2" memberValueDatatype="130" unbalanced="0">
      <fieldsUsage count="2">
        <fieldUsage x="-1"/>
        <fieldUsage x="2"/>
      </fieldsUsage>
    </cacheHierarchy>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2" memberValueDatatype="130" unbalanced="0">
      <fieldsUsage count="2">
        <fieldUsage x="-1"/>
        <fieldUsage x="0"/>
      </fieldsUsage>
    </cacheHierarchy>
    <cacheHierarchy uniqueName="[SylipTable].[Sales Channel]" caption="Sales Channel" attribute="1" defaultMemberUniqueName="[SylipTable].[Sales Channel].[All]" allUniqueName="[SylipTable].[Sales Channel].[All]" dimensionUniqueName="[SylipTable]" displayFolder="" count="0" memberValueDatatype="130" unbalanced="0"/>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0" memberValueDatatype="20" unbalanced="0"/>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0"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0" memberValueDatatype="130" unbalanced="0"/>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oneField="1" hidden="1">
      <fieldsUsage count="1">
        <fieldUsage x="1"/>
      </fieldsUsage>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hidden="1">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hidden="1">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hidden="1">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hidden="1">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hidden="1">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SylipTable" uniqueName="[SylipTable]" caption="SylipTable"/>
    <dimension name="Table1" uniqueName="[Table1]" caption="Table1"/>
  </dimensions>
  <measureGroups count="2">
    <measureGroup name="SylipTable" caption="SylipTabl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198.478934375002" backgroundQuery="1" createdVersion="6" refreshedVersion="7" minRefreshableVersion="3" recordCount="0" supportSubquery="1" supportAdvancedDrill="1" xr:uid="{66167576-6925-4ECE-82D6-444841127108}">
  <cacheSource type="external" connectionId="1"/>
  <cacheFields count="3">
    <cacheField name="[SylipTable].[Item Type].[Item Type]" caption="Item Type" numFmtId="0" hierarchy="2" level="1">
      <sharedItems count="12">
        <s v="Baby Food"/>
        <s v="Beverages"/>
        <s v="Cereal"/>
        <s v="Clothes"/>
        <s v="Cosmetics"/>
        <s v="Fruits"/>
        <s v="Household"/>
        <s v="Meat"/>
        <s v="Office Supplies"/>
        <s v="Personal Care"/>
        <s v="Snacks"/>
        <s v="Vegetables"/>
      </sharedItems>
    </cacheField>
    <cacheField name="[SylipTable].[Year_Order].[Year_Order]" caption="Year_Order" numFmtId="0" hierarchy="6" level="1">
      <sharedItems containsSemiMixedTypes="0" containsString="0" containsNumber="1" containsInteger="1" minValue="2010" maxValue="2017" count="8">
        <n v="2010"/>
        <n v="2012"/>
        <n v="2013"/>
        <n v="2014"/>
        <n v="2015"/>
        <n v="2011"/>
        <n v="2016"/>
        <n v="2017"/>
      </sharedItems>
      <extLst>
        <ext xmlns:x15="http://schemas.microsoft.com/office/spreadsheetml/2010/11/main" uri="{4F2E5C28-24EA-4eb8-9CBF-B6C8F9C3D259}">
          <x15:cachedUniqueNames>
            <x15:cachedUniqueName index="0" name="[SylipTable].[Year_Order].&amp;[2010]"/>
            <x15:cachedUniqueName index="1" name="[SylipTable].[Year_Order].&amp;[2012]"/>
            <x15:cachedUniqueName index="2" name="[SylipTable].[Year_Order].&amp;[2013]"/>
            <x15:cachedUniqueName index="3" name="[SylipTable].[Year_Order].&amp;[2014]"/>
            <x15:cachedUniqueName index="4" name="[SylipTable].[Year_Order].&amp;[2015]"/>
            <x15:cachedUniqueName index="5" name="[SylipTable].[Year_Order].&amp;[2011]"/>
            <x15:cachedUniqueName index="6" name="[SylipTable].[Year_Order].&amp;[2016]"/>
            <x15:cachedUniqueName index="7" name="[SylipTable].[Year_Order].&amp;[2017]"/>
          </x15:cachedUniqueNames>
        </ext>
      </extLst>
    </cacheField>
    <cacheField name="[Measures].[Sum of Units Sold]" caption="Sum of Units Sold" numFmtId="0" hierarchy="50" level="32767"/>
  </cacheFields>
  <cacheHierarchies count="60">
    <cacheHierarchy uniqueName="[SylipTable].[Region]" caption="Region" attribute="1" defaultMemberUniqueName="[SylipTable].[Region].[All]" allUniqueName="[SylipTable].[Region].[All]" dimensionUniqueName="[SylipTable]" displayFolder="" count="0" memberValueDatatype="130" unbalanced="0"/>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2" memberValueDatatype="130" unbalanced="0">
      <fieldsUsage count="2">
        <fieldUsage x="-1"/>
        <fieldUsage x="0"/>
      </fieldsUsage>
    </cacheHierarchy>
    <cacheHierarchy uniqueName="[SylipTable].[Sales Channel]" caption="Sales Channel" attribute="1" defaultMemberUniqueName="[SylipTable].[Sales Channel].[All]" allUniqueName="[SylipTable].[Sales Channel].[All]" dimensionUniqueName="[SylipTable]" displayFolder="" count="0" memberValueDatatype="130" unbalanced="0"/>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2" memberValueDatatype="20" unbalanced="0">
      <fieldsUsage count="2">
        <fieldUsage x="-1"/>
        <fieldUsage x="1"/>
      </fieldsUsage>
    </cacheHierarchy>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0"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0" memberValueDatatype="130" unbalanced="0"/>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oneField="1" hidden="1">
      <fieldsUsage count="1">
        <fieldUsage x="2"/>
      </fieldsUsage>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hidden="1">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hidden="1">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hidden="1">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hidden="1">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hidden="1">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SylipTable" uniqueName="[SylipTable]" caption="SylipTable"/>
    <dimension name="Table1" uniqueName="[Table1]" caption="Table1"/>
  </dimensions>
  <measureGroups count="2">
    <measureGroup name="SylipTable" caption="SylipTabl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197.753656597219" backgroundQuery="1" createdVersion="3" refreshedVersion="7" minRefreshableVersion="3" recordCount="0" supportSubquery="1" supportAdvancedDrill="1" xr:uid="{457F4624-3AA6-493F-8583-E453FE0B51B3}">
  <cacheSource type="external" connectionId="1">
    <extLst>
      <ext xmlns:x14="http://schemas.microsoft.com/office/spreadsheetml/2009/9/main" uri="{F057638F-6D5F-4e77-A914-E7F072B9BCA8}">
        <x14:sourceConnection name="ThisWorkbookDataModel"/>
      </ext>
    </extLst>
  </cacheSource>
  <cacheFields count="0"/>
  <cacheHierarchies count="60">
    <cacheHierarchy uniqueName="[SylipTable].[Region]" caption="Region" attribute="1" defaultMemberUniqueName="[SylipTable].[Region].[All]" allUniqueName="[SylipTable].[Region].[All]" dimensionUniqueName="[SylipTable]" displayFolder="" count="2" memberValueDatatype="130" unbalanced="0"/>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0" memberValueDatatype="130" unbalanced="0"/>
    <cacheHierarchy uniqueName="[SylipTable].[Sales Channel]" caption="Sales Channel" attribute="1" defaultMemberUniqueName="[SylipTable].[Sales Channel].[All]" allUniqueName="[SylipTable].[Sales Channel].[All]" dimensionUniqueName="[SylipTable]" displayFolder="" count="0" memberValueDatatype="130" unbalanced="0"/>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0" memberValueDatatype="20" unbalanced="0"/>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0"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0" memberValueDatatype="130" unbalanced="0"/>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hidden="1">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hidden="1">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hidden="1">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hidden="1">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hidden="1">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hidden="1">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75383602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x v="0"/>
    <s v="H"/>
    <x v="0"/>
    <n v="2010"/>
    <n v="669165933"/>
    <d v="2010-06-27T00:00:00"/>
    <n v="2010"/>
    <x v="0"/>
    <x v="0"/>
    <x v="0"/>
    <n v="2533654"/>
    <n v="1582243.5"/>
    <n v="951410.5"/>
  </r>
  <r>
    <x v="1"/>
    <x v="1"/>
    <x v="1"/>
    <x v="1"/>
    <s v="C"/>
    <x v="1"/>
    <n v="2012"/>
    <n v="963881480"/>
    <d v="2012-09-15T00:00:00"/>
    <n v="2012"/>
    <x v="1"/>
    <x v="1"/>
    <x v="1"/>
    <n v="576782.80000000005"/>
    <n v="328376.44"/>
    <n v="248406.36"/>
  </r>
  <r>
    <x v="2"/>
    <x v="2"/>
    <x v="2"/>
    <x v="0"/>
    <s v="L"/>
    <x v="2"/>
    <n v="2014"/>
    <n v="341417157"/>
    <d v="2014-05-08T00:00:00"/>
    <n v="2014"/>
    <x v="2"/>
    <x v="2"/>
    <x v="2"/>
    <n v="1158502.5900000001"/>
    <n v="933903.84"/>
    <n v="224598.75"/>
  </r>
  <r>
    <x v="3"/>
    <x v="3"/>
    <x v="3"/>
    <x v="1"/>
    <s v="C"/>
    <x v="3"/>
    <n v="2014"/>
    <n v="514321792"/>
    <d v="2014-07-05T00:00:00"/>
    <n v="2014"/>
    <x v="3"/>
    <x v="3"/>
    <x v="3"/>
    <n v="75591.66"/>
    <n v="56065.84"/>
    <n v="19525.82"/>
  </r>
  <r>
    <x v="3"/>
    <x v="4"/>
    <x v="2"/>
    <x v="0"/>
    <s v="L"/>
    <x v="4"/>
    <n v="2013"/>
    <n v="115456712"/>
    <d v="2013-02-06T00:00:00"/>
    <n v="2013"/>
    <x v="4"/>
    <x v="2"/>
    <x v="2"/>
    <n v="3296425.02"/>
    <n v="2657347.52"/>
    <n v="639077.5"/>
  </r>
  <r>
    <x v="0"/>
    <x v="5"/>
    <x v="0"/>
    <x v="1"/>
    <s v="C"/>
    <x v="5"/>
    <n v="2015"/>
    <n v="547995746"/>
    <d v="2015-02-21T00:00:00"/>
    <n v="2015"/>
    <x v="5"/>
    <x v="0"/>
    <x v="0"/>
    <n v="759202.72"/>
    <n v="474115.08"/>
    <n v="285087.64"/>
  </r>
  <r>
    <x v="3"/>
    <x v="6"/>
    <x v="4"/>
    <x v="0"/>
    <s v="M"/>
    <x v="6"/>
    <n v="2011"/>
    <n v="135425221"/>
    <d v="2011-04-27T00:00:00"/>
    <n v="2011"/>
    <x v="6"/>
    <x v="4"/>
    <x v="4"/>
    <n v="2798046.49"/>
    <n v="2104134.98"/>
    <n v="693911.51"/>
  </r>
  <r>
    <x v="3"/>
    <x v="7"/>
    <x v="5"/>
    <x v="1"/>
    <s v="H"/>
    <x v="7"/>
    <n v="2012"/>
    <n v="871543967"/>
    <d v="2012-07-27T00:00:00"/>
    <n v="2012"/>
    <x v="7"/>
    <x v="5"/>
    <x v="5"/>
    <n v="1245112.92"/>
    <n v="734896.26"/>
    <n v="510216.66"/>
  </r>
  <r>
    <x v="3"/>
    <x v="8"/>
    <x v="6"/>
    <x v="0"/>
    <s v="M"/>
    <x v="8"/>
    <n v="2015"/>
    <n v="770463311"/>
    <d v="2015-08-25T00:00:00"/>
    <n v="2015"/>
    <x v="8"/>
    <x v="6"/>
    <x v="6"/>
    <n v="496101.1"/>
    <n v="343986.9"/>
    <n v="152114.20000000001"/>
  </r>
  <r>
    <x v="3"/>
    <x v="9"/>
    <x v="1"/>
    <x v="1"/>
    <s v="H"/>
    <x v="9"/>
    <n v="2014"/>
    <n v="616607081"/>
    <d v="2014-05-30T00:00:00"/>
    <n v="2014"/>
    <x v="9"/>
    <x v="1"/>
    <x v="1"/>
    <n v="1356180.1"/>
    <n v="772106.23"/>
    <n v="584073.87"/>
  </r>
  <r>
    <x v="4"/>
    <x v="10"/>
    <x v="5"/>
    <x v="1"/>
    <s v="H"/>
    <x v="10"/>
    <n v="2011"/>
    <n v="814711606"/>
    <d v="2011-07-12T00:00:00"/>
    <n v="2011"/>
    <x v="10"/>
    <x v="5"/>
    <x v="5"/>
    <n v="19103.439999999999"/>
    <n v="11275.32"/>
    <n v="7828.12"/>
  </r>
  <r>
    <x v="3"/>
    <x v="11"/>
    <x v="7"/>
    <x v="0"/>
    <s v="H"/>
    <x v="11"/>
    <n v="2014"/>
    <n v="939825713"/>
    <d v="2014-08-19T00:00:00"/>
    <n v="2014"/>
    <x v="11"/>
    <x v="7"/>
    <x v="7"/>
    <n v="455479.03999999998"/>
    <n v="149381.12"/>
    <n v="306097.91999999998"/>
  </r>
  <r>
    <x v="4"/>
    <x v="12"/>
    <x v="7"/>
    <x v="1"/>
    <s v="L"/>
    <x v="12"/>
    <n v="2017"/>
    <n v="187310731"/>
    <d v="2017-03-01T00:00:00"/>
    <n v="2017"/>
    <x v="12"/>
    <x v="7"/>
    <x v="7"/>
    <n v="902980.64"/>
    <n v="296145.91999999998"/>
    <n v="606834.72"/>
  </r>
  <r>
    <x v="1"/>
    <x v="13"/>
    <x v="4"/>
    <x v="0"/>
    <s v="H"/>
    <x v="13"/>
    <n v="2017"/>
    <n v="522840487"/>
    <d v="2017-02-13T00:00:00"/>
    <n v="2017"/>
    <x v="13"/>
    <x v="4"/>
    <x v="4"/>
    <n v="5997054.9800000004"/>
    <n v="4509793.96"/>
    <n v="1487261.02"/>
  </r>
  <r>
    <x v="4"/>
    <x v="14"/>
    <x v="6"/>
    <x v="0"/>
    <s v="C"/>
    <x v="14"/>
    <n v="2014"/>
    <n v="832401311"/>
    <d v="2014-02-23T00:00:00"/>
    <n v="2014"/>
    <x v="14"/>
    <x v="6"/>
    <x v="6"/>
    <n v="400558.73"/>
    <n v="277739.67"/>
    <n v="122819.06"/>
  </r>
  <r>
    <x v="2"/>
    <x v="15"/>
    <x v="7"/>
    <x v="1"/>
    <s v="M"/>
    <x v="15"/>
    <n v="2012"/>
    <n v="972292029"/>
    <d v="2012-06-03T00:00:00"/>
    <n v="2012"/>
    <x v="15"/>
    <x v="7"/>
    <x v="7"/>
    <n v="182825.44"/>
    <n v="59960.32"/>
    <n v="122865.12"/>
  </r>
  <r>
    <x v="4"/>
    <x v="16"/>
    <x v="8"/>
    <x v="0"/>
    <s v="M"/>
    <x v="16"/>
    <n v="2016"/>
    <n v="419123971"/>
    <d v="2016-12-18T00:00:00"/>
    <n v="2016"/>
    <x v="16"/>
    <x v="8"/>
    <x v="8"/>
    <n v="3039414.4"/>
    <n v="1830670.16"/>
    <n v="1208744.24"/>
  </r>
  <r>
    <x v="3"/>
    <x v="17"/>
    <x v="9"/>
    <x v="0"/>
    <s v="C"/>
    <x v="17"/>
    <n v="2015"/>
    <n v="519820964"/>
    <d v="2015-04-18T00:00:00"/>
    <n v="2015"/>
    <x v="17"/>
    <x v="9"/>
    <x v="9"/>
    <n v="257653.5"/>
    <n v="172619.7"/>
    <n v="85033.8"/>
  </r>
  <r>
    <x v="4"/>
    <x v="18"/>
    <x v="4"/>
    <x v="0"/>
    <s v="L"/>
    <x v="18"/>
    <n v="2010"/>
    <n v="441619336"/>
    <d v="2011-01-20T00:00:00"/>
    <n v="2011"/>
    <x v="18"/>
    <x v="4"/>
    <x v="4"/>
    <n v="2559474.1"/>
    <n v="1924728.2"/>
    <n v="634745.9"/>
  </r>
  <r>
    <x v="0"/>
    <x v="19"/>
    <x v="10"/>
    <x v="1"/>
    <s v="L"/>
    <x v="19"/>
    <n v="2012"/>
    <n v="322067916"/>
    <d v="2012-09-11T00:00:00"/>
    <n v="2012"/>
    <x v="19"/>
    <x v="10"/>
    <x v="10"/>
    <n v="2492526.12"/>
    <n v="2154588.52"/>
    <n v="337937.6"/>
  </r>
  <r>
    <x v="2"/>
    <x v="20"/>
    <x v="0"/>
    <x v="1"/>
    <s v="L"/>
    <x v="20"/>
    <n v="2014"/>
    <n v="819028031"/>
    <d v="2014-06-28T00:00:00"/>
    <n v="2014"/>
    <x v="20"/>
    <x v="0"/>
    <x v="0"/>
    <n v="1901836"/>
    <n v="1187679"/>
    <n v="714157"/>
  </r>
  <r>
    <x v="2"/>
    <x v="21"/>
    <x v="0"/>
    <x v="1"/>
    <s v="H"/>
    <x v="21"/>
    <n v="2015"/>
    <n v="860673511"/>
    <d v="2015-09-03T00:00:00"/>
    <n v="2015"/>
    <x v="21"/>
    <x v="0"/>
    <x v="0"/>
    <n v="324971.44"/>
    <n v="202941.66"/>
    <n v="122029.78"/>
  </r>
  <r>
    <x v="1"/>
    <x v="13"/>
    <x v="11"/>
    <x v="1"/>
    <s v="L"/>
    <x v="22"/>
    <n v="2016"/>
    <n v="795490682"/>
    <d v="2016-07-26T00:00:00"/>
    <n v="2016"/>
    <x v="22"/>
    <x v="11"/>
    <x v="11"/>
    <n v="339490.5"/>
    <n v="216804"/>
    <n v="122686.5"/>
  </r>
  <r>
    <x v="0"/>
    <x v="22"/>
    <x v="3"/>
    <x v="1"/>
    <s v="H"/>
    <x v="23"/>
    <n v="2014"/>
    <n v="142278373"/>
    <d v="2014-10-04T00:00:00"/>
    <n v="2014"/>
    <x v="23"/>
    <x v="3"/>
    <x v="3"/>
    <n v="20404.71"/>
    <n v="15134.04"/>
    <n v="5270.67"/>
  </r>
  <r>
    <x v="2"/>
    <x v="23"/>
    <x v="6"/>
    <x v="1"/>
    <s v="L"/>
    <x v="24"/>
    <n v="2016"/>
    <n v="740147912"/>
    <d v="2016-05-10T00:00:00"/>
    <n v="2016"/>
    <x v="24"/>
    <x v="6"/>
    <x v="6"/>
    <n v="414371.1"/>
    <n v="287316.90000000002"/>
    <n v="127054.2"/>
  </r>
  <r>
    <x v="2"/>
    <x v="24"/>
    <x v="8"/>
    <x v="1"/>
    <s v="H"/>
    <x v="25"/>
    <n v="2017"/>
    <n v="898523128"/>
    <d v="2017-06-05T00:00:00"/>
    <n v="2017"/>
    <x v="25"/>
    <x v="8"/>
    <x v="8"/>
    <n v="793518"/>
    <n v="477943.95"/>
    <n v="315574.05"/>
  </r>
  <r>
    <x v="0"/>
    <x v="25"/>
    <x v="3"/>
    <x v="1"/>
    <s v="M"/>
    <x v="26"/>
    <n v="2014"/>
    <n v="347140347"/>
    <d v="2014-11-10T00:00:00"/>
    <n v="2014"/>
    <x v="26"/>
    <x v="3"/>
    <x v="3"/>
    <n v="50363.34"/>
    <n v="37354.160000000003"/>
    <n v="13009.18"/>
  </r>
  <r>
    <x v="3"/>
    <x v="26"/>
    <x v="3"/>
    <x v="1"/>
    <s v="L"/>
    <x v="27"/>
    <n v="2010"/>
    <n v="686048400"/>
    <d v="2010-05-10T00:00:00"/>
    <n v="2010"/>
    <x v="27"/>
    <x v="3"/>
    <x v="3"/>
    <n v="54319.26"/>
    <n v="40288.239999999998"/>
    <n v="14031.02"/>
  </r>
  <r>
    <x v="2"/>
    <x v="20"/>
    <x v="9"/>
    <x v="0"/>
    <s v="C"/>
    <x v="28"/>
    <n v="2014"/>
    <n v="435608613"/>
    <d v="2014-07-30T00:00:00"/>
    <n v="2014"/>
    <x v="28"/>
    <x v="9"/>
    <x v="9"/>
    <n v="243133.8"/>
    <n v="162891.96"/>
    <n v="80241.84"/>
  </r>
  <r>
    <x v="3"/>
    <x v="27"/>
    <x v="4"/>
    <x v="0"/>
    <s v="L"/>
    <x v="29"/>
    <n v="2012"/>
    <n v="886494815"/>
    <d v="2012-06-09T00:00:00"/>
    <n v="2012"/>
    <x v="29"/>
    <x v="4"/>
    <x v="4"/>
    <n v="1583799.9"/>
    <n v="1191019.8"/>
    <n v="392780.1"/>
  </r>
  <r>
    <x v="2"/>
    <x v="28"/>
    <x v="8"/>
    <x v="0"/>
    <s v="M"/>
    <x v="30"/>
    <n v="2012"/>
    <n v="249693334"/>
    <d v="2012-10-20T00:00:00"/>
    <n v="2012"/>
    <x v="30"/>
    <x v="8"/>
    <x v="8"/>
    <n v="3786589.2"/>
    <n v="2280701.13"/>
    <n v="1505888.07"/>
  </r>
  <r>
    <x v="3"/>
    <x v="29"/>
    <x v="6"/>
    <x v="0"/>
    <s v="C"/>
    <x v="31"/>
    <n v="2013"/>
    <n v="406502997"/>
    <d v="2014-01-28T00:00:00"/>
    <n v="2014"/>
    <x v="31"/>
    <x v="6"/>
    <x v="6"/>
    <n v="173676.25"/>
    <n v="120423.75"/>
    <n v="53252.5"/>
  </r>
  <r>
    <x v="0"/>
    <x v="30"/>
    <x v="2"/>
    <x v="1"/>
    <s v="C"/>
    <x v="32"/>
    <n v="2015"/>
    <n v="158535134"/>
    <d v="2015-11-25T00:00:00"/>
    <n v="2015"/>
    <x v="32"/>
    <x v="2"/>
    <x v="2"/>
    <n v="1904138.04"/>
    <n v="1534983.04"/>
    <n v="369155"/>
  </r>
  <r>
    <x v="4"/>
    <x v="31"/>
    <x v="4"/>
    <x v="0"/>
    <s v="H"/>
    <x v="33"/>
    <n v="2015"/>
    <n v="177713572"/>
    <d v="2015-03-01T00:00:00"/>
    <n v="2015"/>
    <x v="33"/>
    <x v="4"/>
    <x v="4"/>
    <n v="5513227.5"/>
    <n v="4145955"/>
    <n v="1367272.5"/>
  </r>
  <r>
    <x v="3"/>
    <x v="32"/>
    <x v="11"/>
    <x v="1"/>
    <s v="M"/>
    <x v="34"/>
    <n v="2017"/>
    <n v="756274640"/>
    <d v="2017-02-25T00:00:00"/>
    <n v="2017"/>
    <x v="34"/>
    <x v="11"/>
    <x v="11"/>
    <n v="1117953.6599999999"/>
    <n v="713942.88"/>
    <n v="404010.78"/>
  </r>
  <r>
    <x v="1"/>
    <x v="33"/>
    <x v="6"/>
    <x v="0"/>
    <s v="L"/>
    <x v="35"/>
    <n v="2017"/>
    <n v="456767165"/>
    <d v="2017-05-21T00:00:00"/>
    <n v="2017"/>
    <x v="35"/>
    <x v="6"/>
    <x v="6"/>
    <n v="523807.57"/>
    <n v="363198.03"/>
    <n v="160609.54"/>
  </r>
  <r>
    <x v="5"/>
    <x v="34"/>
    <x v="3"/>
    <x v="1"/>
    <s v="L"/>
    <x v="36"/>
    <n v="2011"/>
    <n v="162052476"/>
    <d v="2011-12-03T00:00:00"/>
    <n v="2011"/>
    <x v="36"/>
    <x v="3"/>
    <x v="3"/>
    <n v="35304.720000000001"/>
    <n v="26185.279999999999"/>
    <n v="9119.44"/>
  </r>
  <r>
    <x v="3"/>
    <x v="27"/>
    <x v="10"/>
    <x v="1"/>
    <s v="M"/>
    <x v="37"/>
    <n v="2017"/>
    <n v="825304400"/>
    <d v="2017-01-23T00:00:00"/>
    <n v="2017"/>
    <x v="37"/>
    <x v="10"/>
    <x v="10"/>
    <n v="2011149.63"/>
    <n v="1738477.23"/>
    <n v="272672.40000000002"/>
  </r>
  <r>
    <x v="4"/>
    <x v="35"/>
    <x v="2"/>
    <x v="1"/>
    <s v="L"/>
    <x v="38"/>
    <n v="2012"/>
    <n v="320009267"/>
    <d v="2012-05-08T00:00:00"/>
    <n v="2012"/>
    <x v="38"/>
    <x v="2"/>
    <x v="2"/>
    <n v="4368316.68"/>
    <n v="3521431.68"/>
    <n v="846885"/>
  </r>
  <r>
    <x v="2"/>
    <x v="15"/>
    <x v="2"/>
    <x v="1"/>
    <s v="M"/>
    <x v="39"/>
    <n v="2012"/>
    <n v="189965903"/>
    <d v="2012-02-28T00:00:00"/>
    <n v="2012"/>
    <x v="39"/>
    <x v="2"/>
    <x v="2"/>
    <n v="2596374.27"/>
    <n v="2093015.52"/>
    <n v="503358.75"/>
  </r>
  <r>
    <x v="3"/>
    <x v="36"/>
    <x v="6"/>
    <x v="1"/>
    <s v="H"/>
    <x v="40"/>
    <n v="2017"/>
    <n v="699285638"/>
    <d v="2017-03-28T00:00:00"/>
    <n v="2017"/>
    <x v="40"/>
    <x v="6"/>
    <x v="6"/>
    <n v="246415.95"/>
    <n v="170860.05"/>
    <n v="75555.899999999994"/>
  </r>
  <r>
    <x v="5"/>
    <x v="37"/>
    <x v="8"/>
    <x v="1"/>
    <s v="M"/>
    <x v="41"/>
    <n v="2010"/>
    <n v="382392299"/>
    <d v="2010-02-25T00:00:00"/>
    <n v="2010"/>
    <x v="41"/>
    <x v="8"/>
    <x v="8"/>
    <n v="3162704.8"/>
    <n v="1904929.22"/>
    <n v="1257775.58"/>
  </r>
  <r>
    <x v="3"/>
    <x v="27"/>
    <x v="1"/>
    <x v="0"/>
    <s v="H"/>
    <x v="42"/>
    <n v="2012"/>
    <n v="994022214"/>
    <d v="2012-06-08T00:00:00"/>
    <n v="2012"/>
    <x v="42"/>
    <x v="1"/>
    <x v="1"/>
    <n v="435466.9"/>
    <n v="247921.87"/>
    <n v="187545.03"/>
  </r>
  <r>
    <x v="2"/>
    <x v="38"/>
    <x v="5"/>
    <x v="1"/>
    <s v="H"/>
    <x v="43"/>
    <n v="2012"/>
    <n v="759224212"/>
    <d v="2012-11-10T00:00:00"/>
    <n v="2012"/>
    <x v="43"/>
    <x v="5"/>
    <x v="5"/>
    <n v="26344.26"/>
    <n v="15549.03"/>
    <n v="10795.23"/>
  </r>
  <r>
    <x v="4"/>
    <x v="31"/>
    <x v="7"/>
    <x v="1"/>
    <s v="H"/>
    <x v="44"/>
    <n v="2015"/>
    <n v="223359620"/>
    <d v="2015-11-18T00:00:00"/>
    <n v="2015"/>
    <x v="44"/>
    <x v="7"/>
    <x v="7"/>
    <n v="648030.4"/>
    <n v="212531.20000000001"/>
    <n v="435499.2"/>
  </r>
  <r>
    <x v="3"/>
    <x v="39"/>
    <x v="1"/>
    <x v="0"/>
    <s v="H"/>
    <x v="45"/>
    <n v="2016"/>
    <n v="902102267"/>
    <d v="2016-04-29T00:00:00"/>
    <n v="2016"/>
    <x v="45"/>
    <x v="1"/>
    <x v="1"/>
    <n v="197883.4"/>
    <n v="112659.82"/>
    <n v="85223.58"/>
  </r>
  <r>
    <x v="2"/>
    <x v="40"/>
    <x v="8"/>
    <x v="1"/>
    <s v="C"/>
    <x v="46"/>
    <n v="2016"/>
    <n v="331438481"/>
    <d v="2016-12-31T00:00:00"/>
    <n v="2016"/>
    <x v="46"/>
    <x v="8"/>
    <x v="8"/>
    <n v="3876652.4"/>
    <n v="2334947.11"/>
    <n v="1541705.29"/>
  </r>
  <r>
    <x v="2"/>
    <x v="28"/>
    <x v="6"/>
    <x v="1"/>
    <s v="M"/>
    <x v="47"/>
    <n v="2010"/>
    <n v="617667090"/>
    <d v="2011-01-31T00:00:00"/>
    <n v="2011"/>
    <x v="47"/>
    <x v="6"/>
    <x v="6"/>
    <n v="22312.29"/>
    <n v="15470.91"/>
    <n v="6841.38"/>
  </r>
  <r>
    <x v="2"/>
    <x v="41"/>
    <x v="7"/>
    <x v="0"/>
    <s v="C"/>
    <x v="48"/>
    <n v="2014"/>
    <n v="787399423"/>
    <d v="2014-11-14T00:00:00"/>
    <n v="2014"/>
    <x v="48"/>
    <x v="7"/>
    <x v="7"/>
    <n v="856973.76"/>
    <n v="281057.28000000003"/>
    <n v="575916.48"/>
  </r>
  <r>
    <x v="3"/>
    <x v="42"/>
    <x v="2"/>
    <x v="0"/>
    <s v="C"/>
    <x v="49"/>
    <n v="2012"/>
    <n v="837559306"/>
    <d v="2012-01-13T00:00:00"/>
    <n v="2012"/>
    <x v="49"/>
    <x v="2"/>
    <x v="2"/>
    <n v="824431.86"/>
    <n v="664599.36"/>
    <n v="159832.5"/>
  </r>
  <r>
    <x v="2"/>
    <x v="43"/>
    <x v="7"/>
    <x v="1"/>
    <s v="C"/>
    <x v="50"/>
    <n v="2010"/>
    <n v="385383069"/>
    <d v="2010-03-18T00:00:00"/>
    <n v="2010"/>
    <x v="50"/>
    <x v="7"/>
    <x v="7"/>
    <n v="247956.32"/>
    <n v="81320.960000000006"/>
    <n v="166635.35999999999"/>
  </r>
  <r>
    <x v="3"/>
    <x v="44"/>
    <x v="3"/>
    <x v="1"/>
    <s v="L"/>
    <x v="51"/>
    <n v="2013"/>
    <n v="918419539"/>
    <d v="2013-09-18T00:00:00"/>
    <n v="2013"/>
    <x v="51"/>
    <x v="3"/>
    <x v="3"/>
    <n v="89623.98"/>
    <n v="66473.52"/>
    <n v="23150.46"/>
  </r>
  <r>
    <x v="5"/>
    <x v="45"/>
    <x v="1"/>
    <x v="1"/>
    <s v="M"/>
    <x v="52"/>
    <n v="2013"/>
    <n v="844530045"/>
    <d v="2013-03-28T00:00:00"/>
    <n v="2013"/>
    <x v="52"/>
    <x v="1"/>
    <x v="1"/>
    <n v="835759.1"/>
    <n v="475817.93"/>
    <n v="359941.17"/>
  </r>
  <r>
    <x v="3"/>
    <x v="46"/>
    <x v="2"/>
    <x v="0"/>
    <s v="M"/>
    <x v="53"/>
    <n v="2011"/>
    <n v="441888415"/>
    <d v="2012-01-07T00:00:00"/>
    <n v="2012"/>
    <x v="53"/>
    <x v="2"/>
    <x v="2"/>
    <n v="2251232.9700000002"/>
    <n v="1814786.72"/>
    <n v="436446.25"/>
  </r>
  <r>
    <x v="3"/>
    <x v="3"/>
    <x v="3"/>
    <x v="0"/>
    <s v="H"/>
    <x v="54"/>
    <n v="2013"/>
    <n v="508980977"/>
    <d v="2013-10-24T00:00:00"/>
    <n v="2013"/>
    <x v="54"/>
    <x v="3"/>
    <x v="3"/>
    <n v="71253.210000000006"/>
    <n v="52848.04"/>
    <n v="18405.169999999998"/>
  </r>
  <r>
    <x v="3"/>
    <x v="47"/>
    <x v="7"/>
    <x v="1"/>
    <s v="C"/>
    <x v="55"/>
    <n v="2012"/>
    <n v="114606559"/>
    <d v="2012-06-27T00:00:00"/>
    <n v="2012"/>
    <x v="55"/>
    <x v="7"/>
    <x v="7"/>
    <n v="380512.96"/>
    <n v="124794.88"/>
    <n v="255718.08"/>
  </r>
  <r>
    <x v="0"/>
    <x v="48"/>
    <x v="7"/>
    <x v="0"/>
    <s v="C"/>
    <x v="56"/>
    <n v="2010"/>
    <n v="647876489"/>
    <d v="2010-08-01T00:00:00"/>
    <n v="2010"/>
    <x v="56"/>
    <x v="7"/>
    <x v="7"/>
    <n v="1082418.3999999999"/>
    <n v="354995.20000000001"/>
    <n v="727423.2"/>
  </r>
  <r>
    <x v="2"/>
    <x v="49"/>
    <x v="8"/>
    <x v="0"/>
    <s v="H"/>
    <x v="57"/>
    <n v="2015"/>
    <n v="868214595"/>
    <d v="2015-03-02T00:00:00"/>
    <n v="2015"/>
    <x v="57"/>
    <x v="8"/>
    <x v="8"/>
    <n v="1244708.3999999999"/>
    <n v="749700.51"/>
    <n v="495007.89"/>
  </r>
  <r>
    <x v="2"/>
    <x v="50"/>
    <x v="4"/>
    <x v="1"/>
    <s v="L"/>
    <x v="58"/>
    <n v="2012"/>
    <n v="955357205"/>
    <d v="2012-02-14T00:00:00"/>
    <n v="2012"/>
    <x v="58"/>
    <x v="4"/>
    <x v="4"/>
    <n v="188452.14"/>
    <n v="141716.28"/>
    <n v="46735.86"/>
  </r>
  <r>
    <x v="3"/>
    <x v="32"/>
    <x v="8"/>
    <x v="0"/>
    <s v="H"/>
    <x v="59"/>
    <n v="2014"/>
    <n v="259353148"/>
    <d v="2014-04-19T00:00:00"/>
    <n v="2014"/>
    <x v="59"/>
    <x v="8"/>
    <x v="8"/>
    <n v="3154398"/>
    <n v="1899925.95"/>
    <n v="1254472.05"/>
  </r>
  <r>
    <x v="0"/>
    <x v="30"/>
    <x v="1"/>
    <x v="0"/>
    <s v="H"/>
    <x v="60"/>
    <n v="2013"/>
    <n v="450563752"/>
    <d v="2013-07-02T00:00:00"/>
    <n v="2013"/>
    <x v="60"/>
    <x v="1"/>
    <x v="1"/>
    <n v="140287.4"/>
    <n v="79869.02"/>
    <n v="60418.38"/>
  </r>
  <r>
    <x v="2"/>
    <x v="51"/>
    <x v="0"/>
    <x v="1"/>
    <s v="L"/>
    <x v="61"/>
    <n v="2013"/>
    <n v="569662845"/>
    <d v="2013-07-01T00:00:00"/>
    <n v="2013"/>
    <x v="61"/>
    <x v="0"/>
    <x v="0"/>
    <n v="1212580"/>
    <n v="757245"/>
    <n v="455335"/>
  </r>
  <r>
    <x v="3"/>
    <x v="17"/>
    <x v="2"/>
    <x v="1"/>
    <s v="M"/>
    <x v="62"/>
    <n v="2011"/>
    <n v="177636754"/>
    <d v="2011-11-15T00:00:00"/>
    <n v="2011"/>
    <x v="62"/>
    <x v="2"/>
    <x v="2"/>
    <n v="3593376.78"/>
    <n v="2896729.28"/>
    <n v="696647.5"/>
  </r>
  <r>
    <x v="5"/>
    <x v="52"/>
    <x v="7"/>
    <x v="0"/>
    <s v="H"/>
    <x v="63"/>
    <n v="2010"/>
    <n v="705784308"/>
    <d v="2010-11-17T00:00:00"/>
    <n v="2010"/>
    <x v="63"/>
    <x v="7"/>
    <x v="7"/>
    <n v="668356.48"/>
    <n v="219197.44"/>
    <n v="449159.04"/>
  </r>
  <r>
    <x v="1"/>
    <x v="53"/>
    <x v="8"/>
    <x v="0"/>
    <s v="H"/>
    <x v="64"/>
    <n v="2013"/>
    <n v="505716836"/>
    <d v="2013-11-16T00:00:00"/>
    <n v="2013"/>
    <x v="64"/>
    <x v="8"/>
    <x v="8"/>
    <n v="745426"/>
    <n v="448977.65"/>
    <n v="296448.34999999998"/>
  </r>
  <r>
    <x v="3"/>
    <x v="4"/>
    <x v="8"/>
    <x v="0"/>
    <s v="H"/>
    <x v="65"/>
    <n v="2013"/>
    <n v="699358165"/>
    <d v="2013-11-25T00:00:00"/>
    <n v="2013"/>
    <x v="65"/>
    <x v="8"/>
    <x v="8"/>
    <n v="1957344.4"/>
    <n v="1178928.4099999999"/>
    <n v="778415.99"/>
  </r>
  <r>
    <x v="3"/>
    <x v="54"/>
    <x v="6"/>
    <x v="0"/>
    <s v="L"/>
    <x v="66"/>
    <n v="2012"/>
    <n v="228944623"/>
    <d v="2012-07-09T00:00:00"/>
    <n v="2012"/>
    <x v="66"/>
    <x v="6"/>
    <x v="6"/>
    <n v="707454.88"/>
    <n v="490535.52"/>
    <n v="216919.36"/>
  </r>
  <r>
    <x v="1"/>
    <x v="55"/>
    <x v="7"/>
    <x v="0"/>
    <s v="M"/>
    <x v="67"/>
    <n v="2016"/>
    <n v="807025039"/>
    <d v="2016-09-07T00:00:00"/>
    <n v="2016"/>
    <x v="67"/>
    <x v="7"/>
    <x v="7"/>
    <n v="600821.43999999994"/>
    <n v="197048.32000000001"/>
    <n v="403773.12"/>
  </r>
  <r>
    <x v="2"/>
    <x v="56"/>
    <x v="2"/>
    <x v="0"/>
    <s v="H"/>
    <x v="68"/>
    <n v="2010"/>
    <n v="166460740"/>
    <d v="2010-11-17T00:00:00"/>
    <n v="2010"/>
    <x v="68"/>
    <x v="2"/>
    <x v="2"/>
    <n v="5396577.2699999996"/>
    <n v="4350343.5199999996"/>
    <n v="1046233.75"/>
  </r>
  <r>
    <x v="3"/>
    <x v="57"/>
    <x v="7"/>
    <x v="0"/>
    <s v="L"/>
    <x v="69"/>
    <n v="2015"/>
    <n v="610425555"/>
    <d v="2015-05-28T00:00:00"/>
    <n v="2015"/>
    <x v="69"/>
    <x v="7"/>
    <x v="7"/>
    <n v="802333.76"/>
    <n v="263137.28000000003"/>
    <n v="539196.48"/>
  </r>
  <r>
    <x v="4"/>
    <x v="18"/>
    <x v="2"/>
    <x v="1"/>
    <s v="M"/>
    <x v="70"/>
    <n v="2013"/>
    <n v="462405812"/>
    <d v="2013-05-20T00:00:00"/>
    <n v="2013"/>
    <x v="70"/>
    <x v="2"/>
    <x v="2"/>
    <n v="3262562.1"/>
    <n v="2630049.6"/>
    <n v="632512.5"/>
  </r>
  <r>
    <x v="5"/>
    <x v="52"/>
    <x v="3"/>
    <x v="1"/>
    <s v="L"/>
    <x v="71"/>
    <n v="2015"/>
    <n v="816200339"/>
    <d v="2015-09-30T00:00:00"/>
    <n v="2015"/>
    <x v="71"/>
    <x v="3"/>
    <x v="3"/>
    <n v="6279.09"/>
    <n v="4657.16"/>
    <n v="1621.93"/>
  </r>
  <r>
    <x v="3"/>
    <x v="58"/>
    <x v="9"/>
    <x v="1"/>
    <s v="C"/>
    <x v="72"/>
    <n v="2011"/>
    <n v="585920464"/>
    <d v="2011-07-15T00:00:00"/>
    <n v="2011"/>
    <x v="72"/>
    <x v="9"/>
    <x v="9"/>
    <n v="272410.45"/>
    <n v="182506.39"/>
    <n v="89904.06"/>
  </r>
  <r>
    <x v="3"/>
    <x v="32"/>
    <x v="1"/>
    <x v="1"/>
    <s v="H"/>
    <x v="73"/>
    <n v="2017"/>
    <n v="555990016"/>
    <d v="2017-06-17T00:00:00"/>
    <n v="2017"/>
    <x v="66"/>
    <x v="1"/>
    <x v="1"/>
    <n v="1780539.2"/>
    <n v="1013704.16"/>
    <n v="766835.04"/>
  </r>
  <r>
    <x v="5"/>
    <x v="59"/>
    <x v="8"/>
    <x v="0"/>
    <s v="L"/>
    <x v="74"/>
    <n v="2013"/>
    <n v="231145322"/>
    <d v="2013-08-16T00:00:00"/>
    <n v="2013"/>
    <x v="73"/>
    <x v="8"/>
    <x v="8"/>
    <n v="4324782.4000000004"/>
    <n v="2604860.36"/>
    <n v="1719922.04"/>
  </r>
  <r>
    <x v="6"/>
    <x v="60"/>
    <x v="4"/>
    <x v="0"/>
    <s v="C"/>
    <x v="75"/>
    <n v="2014"/>
    <n v="986435210"/>
    <d v="2014-12-12T00:00:00"/>
    <n v="2014"/>
    <x v="74"/>
    <x v="4"/>
    <x v="4"/>
    <n v="4647149.58"/>
    <n v="3494663.16"/>
    <n v="1152486.42"/>
  </r>
  <r>
    <x v="0"/>
    <x v="61"/>
    <x v="9"/>
    <x v="1"/>
    <s v="C"/>
    <x v="76"/>
    <n v="2014"/>
    <n v="217221009"/>
    <d v="2014-11-15T00:00:00"/>
    <n v="2014"/>
    <x v="75"/>
    <x v="9"/>
    <x v="9"/>
    <n v="445033.55"/>
    <n v="298158.40999999997"/>
    <n v="146875.14000000001"/>
  </r>
  <r>
    <x v="4"/>
    <x v="62"/>
    <x v="5"/>
    <x v="0"/>
    <s v="C"/>
    <x v="77"/>
    <n v="2011"/>
    <n v="789176547"/>
    <d v="2011-10-23T00:00:00"/>
    <n v="2011"/>
    <x v="76"/>
    <x v="5"/>
    <x v="5"/>
    <n v="574951.92000000004"/>
    <n v="339350.76"/>
    <n v="235601.16"/>
  </r>
  <r>
    <x v="2"/>
    <x v="63"/>
    <x v="0"/>
    <x v="0"/>
    <s v="H"/>
    <x v="78"/>
    <n v="2012"/>
    <n v="688288152"/>
    <d v="2012-06-02T00:00:00"/>
    <n v="2012"/>
    <x v="77"/>
    <x v="0"/>
    <x v="0"/>
    <n v="2198981.92"/>
    <n v="1373243.88"/>
    <n v="825738.04"/>
  </r>
  <r>
    <x v="0"/>
    <x v="64"/>
    <x v="8"/>
    <x v="1"/>
    <s v="H"/>
    <x v="79"/>
    <n v="2013"/>
    <n v="670854651"/>
    <d v="2013-08-07T00:00:00"/>
    <n v="2013"/>
    <x v="78"/>
    <x v="8"/>
    <x v="8"/>
    <n v="4220728.8"/>
    <n v="2542187.8199999998"/>
    <n v="1678540.98"/>
  </r>
  <r>
    <x v="2"/>
    <x v="65"/>
    <x v="4"/>
    <x v="0"/>
    <s v="L"/>
    <x v="80"/>
    <n v="2012"/>
    <n v="213487374"/>
    <d v="2012-11-30T00:00:00"/>
    <n v="2012"/>
    <x v="79"/>
    <x v="4"/>
    <x v="4"/>
    <n v="3015902.51"/>
    <n v="2267963.02"/>
    <n v="747939.49"/>
  </r>
  <r>
    <x v="5"/>
    <x v="66"/>
    <x v="7"/>
    <x v="1"/>
    <s v="L"/>
    <x v="81"/>
    <n v="2012"/>
    <n v="663110148"/>
    <d v="2012-10-08T00:00:00"/>
    <n v="2012"/>
    <x v="80"/>
    <x v="7"/>
    <x v="7"/>
    <n v="861563.52"/>
    <n v="282562.56"/>
    <n v="579000.96"/>
  </r>
  <r>
    <x v="5"/>
    <x v="67"/>
    <x v="8"/>
    <x v="1"/>
    <s v="H"/>
    <x v="82"/>
    <n v="2016"/>
    <n v="286959302"/>
    <d v="2016-12-08T00:00:00"/>
    <n v="2016"/>
    <x v="81"/>
    <x v="8"/>
    <x v="8"/>
    <n v="2836990.8"/>
    <n v="1708748.37"/>
    <n v="1128242.43"/>
  </r>
  <r>
    <x v="3"/>
    <x v="68"/>
    <x v="11"/>
    <x v="1"/>
    <s v="L"/>
    <x v="83"/>
    <n v="2011"/>
    <n v="122583663"/>
    <d v="2011-01-05T00:00:00"/>
    <n v="2011"/>
    <x v="82"/>
    <x v="11"/>
    <x v="11"/>
    <n v="623289.30000000005"/>
    <n v="398042.4"/>
    <n v="225246.9"/>
  </r>
  <r>
    <x v="3"/>
    <x v="69"/>
    <x v="5"/>
    <x v="1"/>
    <s v="L"/>
    <x v="84"/>
    <n v="2012"/>
    <n v="827844560"/>
    <d v="2012-04-07T00:00:00"/>
    <n v="2012"/>
    <x v="83"/>
    <x v="5"/>
    <x v="5"/>
    <n v="994765.42"/>
    <n v="587135.01"/>
    <n v="407630.41"/>
  </r>
  <r>
    <x v="6"/>
    <x v="60"/>
    <x v="6"/>
    <x v="0"/>
    <s v="L"/>
    <x v="85"/>
    <n v="2012"/>
    <n v="430915820"/>
    <d v="2012-03-20T00:00:00"/>
    <n v="2012"/>
    <x v="84"/>
    <x v="6"/>
    <x v="6"/>
    <n v="524870.06000000006"/>
    <n v="363934.74"/>
    <n v="160935.32"/>
  </r>
  <r>
    <x v="3"/>
    <x v="3"/>
    <x v="9"/>
    <x v="0"/>
    <s v="C"/>
    <x v="86"/>
    <n v="2011"/>
    <n v="180283772"/>
    <d v="2011-01-21T00:00:00"/>
    <n v="2011"/>
    <x v="85"/>
    <x v="9"/>
    <x v="9"/>
    <n v="418936.05"/>
    <n v="280673.90999999997"/>
    <n v="138262.14000000001"/>
  </r>
  <r>
    <x v="3"/>
    <x v="27"/>
    <x v="0"/>
    <x v="0"/>
    <s v="M"/>
    <x v="87"/>
    <n v="2014"/>
    <n v="494747245"/>
    <d v="2014-03-20T00:00:00"/>
    <n v="2014"/>
    <x v="86"/>
    <x v="0"/>
    <x v="0"/>
    <n v="1419101.52"/>
    <n v="886215.78"/>
    <n v="532885.74"/>
  </r>
  <r>
    <x v="5"/>
    <x v="70"/>
    <x v="3"/>
    <x v="1"/>
    <s v="M"/>
    <x v="88"/>
    <n v="2012"/>
    <n v="513417565"/>
    <d v="2012-05-18T00:00:00"/>
    <n v="2012"/>
    <x v="87"/>
    <x v="3"/>
    <x v="3"/>
    <n v="4870.26"/>
    <n v="3612.24"/>
    <n v="1258.02"/>
  </r>
  <r>
    <x v="2"/>
    <x v="71"/>
    <x v="9"/>
    <x v="0"/>
    <s v="C"/>
    <x v="89"/>
    <n v="2016"/>
    <n v="345718562"/>
    <d v="2016-11-25T00:00:00"/>
    <n v="2016"/>
    <x v="88"/>
    <x v="9"/>
    <x v="9"/>
    <n v="221117"/>
    <n v="148141.4"/>
    <n v="72975.600000000006"/>
  </r>
  <r>
    <x v="3"/>
    <x v="46"/>
    <x v="2"/>
    <x v="0"/>
    <s v="H"/>
    <x v="90"/>
    <n v="2016"/>
    <n v="621386563"/>
    <d v="2016-12-14T00:00:00"/>
    <n v="2016"/>
    <x v="89"/>
    <x v="2"/>
    <x v="2"/>
    <n v="617347.07999999996"/>
    <n v="497662.08"/>
    <n v="119685"/>
  </r>
  <r>
    <x v="0"/>
    <x v="30"/>
    <x v="9"/>
    <x v="0"/>
    <s v="H"/>
    <x v="91"/>
    <n v="2014"/>
    <n v="240470397"/>
    <d v="2014-07-11T00:00:00"/>
    <n v="2014"/>
    <x v="90"/>
    <x v="9"/>
    <x v="9"/>
    <n v="445508.05"/>
    <n v="298476.31"/>
    <n v="147031.74"/>
  </r>
  <r>
    <x v="5"/>
    <x v="37"/>
    <x v="2"/>
    <x v="1"/>
    <s v="M"/>
    <x v="92"/>
    <n v="2012"/>
    <n v="423331391"/>
    <d v="2012-07-24T00:00:00"/>
    <n v="2012"/>
    <x v="91"/>
    <x v="2"/>
    <x v="2"/>
    <n v="1316095.4099999999"/>
    <n v="1060944.1599999999"/>
    <n v="255151.25"/>
  </r>
  <r>
    <x v="2"/>
    <x v="72"/>
    <x v="8"/>
    <x v="1"/>
    <s v="H"/>
    <x v="93"/>
    <n v="2010"/>
    <n v="660643374"/>
    <d v="2010-12-25T00:00:00"/>
    <n v="2010"/>
    <x v="92"/>
    <x v="8"/>
    <x v="8"/>
    <n v="3458252"/>
    <n v="2082940.3"/>
    <n v="1375311.7"/>
  </r>
  <r>
    <x v="1"/>
    <x v="73"/>
    <x v="9"/>
    <x v="0"/>
    <s v="C"/>
    <x v="94"/>
    <n v="2011"/>
    <n v="963392674"/>
    <d v="2011-03-21T00:00:00"/>
    <n v="2011"/>
    <x v="93"/>
    <x v="9"/>
    <x v="9"/>
    <n v="387002.2"/>
    <n v="259279.24"/>
    <n v="127722.96"/>
  </r>
  <r>
    <x v="3"/>
    <x v="26"/>
    <x v="7"/>
    <x v="1"/>
    <s v="M"/>
    <x v="95"/>
    <n v="2011"/>
    <n v="512878119"/>
    <d v="2011-09-03T00:00:00"/>
    <n v="2011"/>
    <x v="94"/>
    <x v="7"/>
    <x v="7"/>
    <n v="97040.639999999999"/>
    <n v="31825.919999999998"/>
    <n v="65214.720000000001"/>
  </r>
  <r>
    <x v="4"/>
    <x v="74"/>
    <x v="3"/>
    <x v="0"/>
    <s v="L"/>
    <x v="96"/>
    <n v="2011"/>
    <n v="810711038"/>
    <d v="2011-12-28T00:00:00"/>
    <n v="2011"/>
    <x v="95"/>
    <x v="3"/>
    <x v="3"/>
    <n v="58471.11"/>
    <n v="43367.64"/>
    <n v="15103.47"/>
  </r>
  <r>
    <x v="3"/>
    <x v="46"/>
    <x v="5"/>
    <x v="0"/>
    <s v="C"/>
    <x v="97"/>
    <n v="2016"/>
    <n v="728815257"/>
    <d v="2016-06-29T00:00:00"/>
    <n v="2016"/>
    <x v="96"/>
    <x v="5"/>
    <x v="5"/>
    <n v="228779.1"/>
    <n v="135031.04999999999"/>
    <n v="93748.05"/>
  </r>
  <r>
    <x v="6"/>
    <x v="60"/>
    <x v="6"/>
    <x v="0"/>
    <s v="M"/>
    <x v="98"/>
    <n v="2015"/>
    <n v="559427106"/>
    <d v="2015-08-08T00:00:00"/>
    <n v="2015"/>
    <x v="97"/>
    <x v="6"/>
    <x v="6"/>
    <n v="471336.91"/>
    <n v="326815.89"/>
    <n v="144521.01999999999"/>
  </r>
  <r>
    <x v="3"/>
    <x v="75"/>
    <x v="4"/>
    <x v="0"/>
    <s v="L"/>
    <x v="99"/>
    <n v="2012"/>
    <n v="665095412"/>
    <d v="2012-02-15T00:00:00"/>
    <n v="2012"/>
    <x v="98"/>
    <x v="4"/>
    <x v="4"/>
    <n v="3586605.09"/>
    <n v="2697132.18"/>
    <n v="889472.9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F2D270-FD65-40FA-8383-4396F82CA700}" name="PivotTable5" cacheId="33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Regions">
  <location ref="A113:B121" firstHeaderRow="1" firstDataRow="1" firstDataCol="1"/>
  <pivotFields count="18">
    <pivotField axis="axisRow" showAll="0">
      <items count="8">
        <item x="4"/>
        <item x="0"/>
        <item x="1"/>
        <item x="2"/>
        <item x="5"/>
        <item x="6"/>
        <item x="3"/>
        <item t="default"/>
      </items>
    </pivotField>
    <pivotField showAll="0"/>
    <pivotField showAll="0">
      <items count="13">
        <item x="0"/>
        <item x="9"/>
        <item x="1"/>
        <item x="7"/>
        <item x="8"/>
        <item x="3"/>
        <item x="4"/>
        <item x="10"/>
        <item x="2"/>
        <item x="6"/>
        <item x="11"/>
        <item x="5"/>
        <item t="default"/>
      </items>
    </pivotField>
    <pivotField showAll="0"/>
    <pivotField showAll="0"/>
    <pivotField numFmtId="165" showAll="0">
      <items count="15">
        <item x="0"/>
        <item x="1"/>
        <item x="2"/>
        <item x="3"/>
        <item x="4"/>
        <item x="5"/>
        <item x="6"/>
        <item x="7"/>
        <item x="8"/>
        <item x="9"/>
        <item x="10"/>
        <item x="11"/>
        <item x="12"/>
        <item x="13"/>
        <item t="default"/>
      </items>
    </pivotField>
    <pivotField showAll="0"/>
    <pivotField showAll="0"/>
    <pivotField numFmtId="165" showAll="0"/>
    <pivotField showAll="0"/>
    <pivotField numFmtId="166" showAll="0">
      <items count="100">
        <item x="10"/>
        <item x="43"/>
        <item x="47"/>
        <item x="58"/>
        <item x="87"/>
        <item x="71"/>
        <item x="60"/>
        <item x="94"/>
        <item x="89"/>
        <item x="45"/>
        <item x="49"/>
        <item x="21"/>
        <item x="96"/>
        <item x="15"/>
        <item x="64"/>
        <item x="2"/>
        <item x="25"/>
        <item x="91"/>
        <item x="42"/>
        <item x="31"/>
        <item x="23"/>
        <item x="22"/>
        <item x="50"/>
        <item x="29"/>
        <item x="1"/>
        <item x="57"/>
        <item x="32"/>
        <item x="5"/>
        <item x="40"/>
        <item x="53"/>
        <item x="55"/>
        <item x="76"/>
        <item x="36"/>
        <item x="18"/>
        <item x="39"/>
        <item x="52"/>
        <item x="82"/>
        <item x="11"/>
        <item x="6"/>
        <item x="65"/>
        <item x="79"/>
        <item x="88"/>
        <item x="61"/>
        <item x="37"/>
        <item x="14"/>
        <item x="70"/>
        <item x="4"/>
        <item x="24"/>
        <item x="28"/>
        <item x="98"/>
        <item x="26"/>
        <item x="17"/>
        <item x="67"/>
        <item x="62"/>
        <item x="86"/>
        <item x="72"/>
        <item x="97"/>
        <item x="27"/>
        <item x="19"/>
        <item x="44"/>
        <item x="8"/>
        <item x="63"/>
        <item x="95"/>
        <item x="35"/>
        <item x="84"/>
        <item x="83"/>
        <item x="81"/>
        <item x="9"/>
        <item x="38"/>
        <item x="16"/>
        <item x="74"/>
        <item x="59"/>
        <item x="41"/>
        <item x="34"/>
        <item x="69"/>
        <item x="20"/>
        <item x="54"/>
        <item x="48"/>
        <item x="80"/>
        <item x="92"/>
        <item x="7"/>
        <item x="3"/>
        <item x="93"/>
        <item x="33"/>
        <item x="12"/>
        <item x="68"/>
        <item x="77"/>
        <item x="66"/>
        <item x="30"/>
        <item x="85"/>
        <item x="46"/>
        <item x="13"/>
        <item x="75"/>
        <item x="90"/>
        <item x="51"/>
        <item x="78"/>
        <item x="73"/>
        <item x="56"/>
        <item x="0"/>
        <item t="default"/>
      </items>
    </pivotField>
    <pivotField numFmtId="166" showAll="0">
      <items count="13">
        <item x="3"/>
        <item x="9"/>
        <item x="6"/>
        <item x="7"/>
        <item x="11"/>
        <item x="5"/>
        <item x="1"/>
        <item x="0"/>
        <item x="10"/>
        <item x="8"/>
        <item x="2"/>
        <item x="4"/>
        <item t="default"/>
      </items>
    </pivotField>
    <pivotField numFmtId="166" showAll="0">
      <items count="13">
        <item x="3"/>
        <item x="9"/>
        <item x="7"/>
        <item x="6"/>
        <item x="5"/>
        <item x="11"/>
        <item x="1"/>
        <item x="0"/>
        <item x="8"/>
        <item x="10"/>
        <item x="4"/>
        <item x="2"/>
        <item t="default"/>
      </items>
    </pivotField>
    <pivotField dataField="1" numFmtId="166" showAll="0"/>
    <pivotField numFmtId="166" showAll="0"/>
    <pivotField numFmtId="166" showAll="0"/>
    <pivotField showAll="0">
      <items count="7">
        <item sd="0" x="0"/>
        <item sd="0" x="1"/>
        <item sd="0" x="2"/>
        <item sd="0" x="3"/>
        <item sd="0" x="4"/>
        <item sd="0" x="5"/>
        <item t="default"/>
      </items>
    </pivotField>
    <pivotField showAll="0">
      <items count="11">
        <item sd="0" x="0"/>
        <item sd="0" x="1"/>
        <item sd="0" x="2"/>
        <item sd="0" x="3"/>
        <item sd="0" x="4"/>
        <item sd="0" x="5"/>
        <item sd="0" x="6"/>
        <item sd="0" x="7"/>
        <item sd="0" x="8"/>
        <item sd="0" x="9"/>
        <item t="default"/>
      </items>
    </pivotField>
  </pivotFields>
  <rowFields count="1">
    <field x="0"/>
  </rowFields>
  <rowItems count="8">
    <i>
      <x/>
    </i>
    <i>
      <x v="1"/>
    </i>
    <i>
      <x v="2"/>
    </i>
    <i>
      <x v="3"/>
    </i>
    <i>
      <x v="4"/>
    </i>
    <i>
      <x v="5"/>
    </i>
    <i>
      <x v="6"/>
    </i>
    <i t="grand">
      <x/>
    </i>
  </rowItems>
  <colItems count="1">
    <i/>
  </colItems>
  <dataFields count="1">
    <dataField name="Rate of Revenue" fld="13" showDataAs="percentOfTotal" baseField="0" baseItem="0" numFmtId="9"/>
  </dataFields>
  <formats count="3">
    <format dxfId="7">
      <pivotArea dataOnly="0" labelOnly="1" outline="0" axis="axisValues" fieldPosition="0"/>
    </format>
    <format dxfId="6">
      <pivotArea outline="0" fieldPosition="0">
        <references count="1">
          <reference field="4294967294" count="1">
            <x v="0"/>
          </reference>
        </references>
      </pivotArea>
    </format>
    <format dxfId="5">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6"/>
          </reference>
        </references>
      </pivotArea>
    </chartFormat>
    <chartFormat chart="0" format="2">
      <pivotArea type="data" outline="0" fieldPosition="0">
        <references count="2">
          <reference field="4294967294" count="1" selected="0">
            <x v="0"/>
          </reference>
          <reference field="0" count="1" selected="0">
            <x v="4"/>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0"/>
          </reference>
        </references>
      </pivotArea>
    </chartFormat>
    <chartFormat chart="0" format="5">
      <pivotArea type="data" outline="0" fieldPosition="0">
        <references count="2">
          <reference field="4294967294" count="1" selected="0">
            <x v="0"/>
          </reference>
          <reference field="0" count="1" selected="0">
            <x v="1"/>
          </reference>
        </references>
      </pivotArea>
    </chartFormat>
    <chartFormat chart="0" format="6">
      <pivotArea type="data" outline="0" fieldPosition="0">
        <references count="2">
          <reference field="4294967294" count="1" selected="0">
            <x v="0"/>
          </reference>
          <reference field="0" count="1" selected="0">
            <x v="3"/>
          </reference>
        </references>
      </pivotArea>
    </chartFormat>
    <chartFormat chart="0" format="7">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237956-CE7B-4B7F-B410-A98332BF288A}" name="PivotTable15" cacheId="33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rowHeaderCaption="Year">
  <location ref="A288:D297" firstHeaderRow="0" firstDataRow="1" firstDataCol="1"/>
  <pivotFields count="18">
    <pivotField showAll="0">
      <items count="8">
        <item x="4"/>
        <item x="0"/>
        <item x="1"/>
        <item x="2"/>
        <item x="5"/>
        <item x="6"/>
        <item x="3"/>
        <item t="default"/>
      </items>
    </pivotField>
    <pivotField showAll="0"/>
    <pivotField showAll="0">
      <items count="13">
        <item x="0"/>
        <item x="9"/>
        <item x="1"/>
        <item x="7"/>
        <item x="8"/>
        <item x="3"/>
        <item x="4"/>
        <item x="10"/>
        <item x="2"/>
        <item x="6"/>
        <item x="11"/>
        <item x="5"/>
        <item t="default"/>
      </items>
    </pivotField>
    <pivotField showAll="0"/>
    <pivotField showAll="0"/>
    <pivotField numFmtId="165" showAll="0">
      <items count="15">
        <item x="0"/>
        <item x="1"/>
        <item x="2"/>
        <item x="3"/>
        <item x="4"/>
        <item x="5"/>
        <item x="6"/>
        <item x="7"/>
        <item x="8"/>
        <item x="9"/>
        <item x="10"/>
        <item x="11"/>
        <item x="12"/>
        <item x="13"/>
        <item t="default"/>
      </items>
    </pivotField>
    <pivotField showAll="0"/>
    <pivotField showAll="0"/>
    <pivotField numFmtId="165" showAll="0"/>
    <pivotField showAll="0"/>
    <pivotField numFmtId="166" showAll="0">
      <items count="100">
        <item x="10"/>
        <item x="43"/>
        <item x="47"/>
        <item x="58"/>
        <item x="87"/>
        <item x="71"/>
        <item x="60"/>
        <item x="94"/>
        <item x="89"/>
        <item x="45"/>
        <item x="49"/>
        <item x="21"/>
        <item x="96"/>
        <item x="15"/>
        <item x="64"/>
        <item x="2"/>
        <item x="25"/>
        <item x="91"/>
        <item x="42"/>
        <item x="31"/>
        <item x="23"/>
        <item x="22"/>
        <item x="50"/>
        <item x="29"/>
        <item x="1"/>
        <item x="57"/>
        <item x="32"/>
        <item x="5"/>
        <item x="40"/>
        <item x="53"/>
        <item x="55"/>
        <item x="76"/>
        <item x="36"/>
        <item x="18"/>
        <item x="39"/>
        <item x="52"/>
        <item x="82"/>
        <item x="11"/>
        <item x="6"/>
        <item x="65"/>
        <item x="79"/>
        <item x="88"/>
        <item x="61"/>
        <item x="37"/>
        <item x="14"/>
        <item x="70"/>
        <item x="4"/>
        <item x="24"/>
        <item x="28"/>
        <item x="98"/>
        <item x="26"/>
        <item x="17"/>
        <item x="67"/>
        <item x="62"/>
        <item x="86"/>
        <item x="72"/>
        <item x="97"/>
        <item x="27"/>
        <item x="19"/>
        <item x="44"/>
        <item x="8"/>
        <item x="63"/>
        <item x="95"/>
        <item x="35"/>
        <item x="84"/>
        <item x="83"/>
        <item x="81"/>
        <item x="9"/>
        <item x="38"/>
        <item x="16"/>
        <item x="74"/>
        <item x="59"/>
        <item x="41"/>
        <item x="34"/>
        <item x="69"/>
        <item x="20"/>
        <item x="54"/>
        <item x="48"/>
        <item x="80"/>
        <item x="92"/>
        <item x="7"/>
        <item x="3"/>
        <item x="93"/>
        <item x="33"/>
        <item x="12"/>
        <item x="68"/>
        <item x="77"/>
        <item x="66"/>
        <item x="30"/>
        <item x="85"/>
        <item x="46"/>
        <item x="13"/>
        <item x="75"/>
        <item x="90"/>
        <item x="51"/>
        <item x="78"/>
        <item x="73"/>
        <item x="56"/>
        <item x="0"/>
        <item t="default"/>
      </items>
    </pivotField>
    <pivotField numFmtId="166" showAll="0">
      <items count="13">
        <item x="3"/>
        <item x="9"/>
        <item x="6"/>
        <item x="7"/>
        <item x="11"/>
        <item x="5"/>
        <item x="1"/>
        <item x="0"/>
        <item x="10"/>
        <item x="8"/>
        <item x="2"/>
        <item x="4"/>
        <item t="default"/>
      </items>
    </pivotField>
    <pivotField numFmtId="166" showAll="0">
      <items count="13">
        <item x="3"/>
        <item x="9"/>
        <item x="7"/>
        <item x="6"/>
        <item x="5"/>
        <item x="11"/>
        <item x="1"/>
        <item x="0"/>
        <item x="8"/>
        <item x="10"/>
        <item x="4"/>
        <item x="2"/>
        <item t="default"/>
      </items>
    </pivotField>
    <pivotField dataField="1" numFmtId="166" showAll="0"/>
    <pivotField dataField="1" numFmtId="166" showAll="0"/>
    <pivotField dataField="1" numFmtId="166" showAll="0"/>
    <pivotField axis="axisRow" showAll="0">
      <items count="7">
        <item sd="0" x="0"/>
        <item sd="0" x="1"/>
        <item sd="0" x="2"/>
        <item sd="0" x="3"/>
        <item sd="0" x="4"/>
        <item sd="0" x="5"/>
        <item t="default"/>
      </items>
    </pivotField>
    <pivotField axis="axisRow" showAll="0" sortType="descending">
      <items count="11">
        <item sd="0" x="0"/>
        <item sd="0" x="1"/>
        <item sd="0" x="2"/>
        <item sd="0" x="3"/>
        <item sd="0" x="4"/>
        <item sd="0" x="5"/>
        <item sd="0" x="6"/>
        <item sd="0" x="7"/>
        <item sd="0" x="8"/>
        <item sd="0" x="9"/>
        <item t="default"/>
      </items>
      <autoSortScope>
        <pivotArea dataOnly="0" outline="0" fieldPosition="0">
          <references count="1">
            <reference field="4294967294" count="1" selected="0">
              <x v="1"/>
            </reference>
          </references>
        </pivotArea>
      </autoSortScope>
    </pivotField>
  </pivotFields>
  <rowFields count="2">
    <field x="17"/>
    <field x="16"/>
  </rowFields>
  <rowItems count="9">
    <i>
      <x v="3"/>
    </i>
    <i>
      <x v="4"/>
    </i>
    <i>
      <x v="1"/>
    </i>
    <i>
      <x v="5"/>
    </i>
    <i>
      <x v="8"/>
    </i>
    <i>
      <x v="6"/>
    </i>
    <i>
      <x v="7"/>
    </i>
    <i>
      <x v="2"/>
    </i>
    <i t="grand">
      <x/>
    </i>
  </rowItems>
  <colFields count="1">
    <field x="-2"/>
  </colFields>
  <colItems count="3">
    <i>
      <x/>
    </i>
    <i i="1">
      <x v="1"/>
    </i>
    <i i="2">
      <x v="2"/>
    </i>
  </colItems>
  <dataFields count="3">
    <dataField name="Profit" fld="15" baseField="17" baseItem="3" numFmtId="164"/>
    <dataField name="Revenue" fld="13" baseField="17" baseItem="3" numFmtId="164"/>
    <dataField name="Cost" fld="14" baseField="17" baseItem="3" numFmtId="164"/>
  </dataFields>
  <formats count="2">
    <format dxfId="9">
      <pivotArea outline="0" collapsedLevelsAreSubtotals="1" fieldPosition="0"/>
    </format>
    <format dxfId="8">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663C03-AD79-47D6-B3A3-3199A128EA58}" name="PivotTable24" cacheId="33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Year">
  <location ref="H331:L340" firstHeaderRow="0" firstDataRow="1" firstDataCol="1"/>
  <pivotFields count="18">
    <pivotField showAll="0">
      <items count="8">
        <item x="4"/>
        <item x="0"/>
        <item x="1"/>
        <item x="2"/>
        <item x="5"/>
        <item x="6"/>
        <item x="3"/>
        <item t="default"/>
      </items>
    </pivotField>
    <pivotField showAll="0"/>
    <pivotField showAll="0">
      <items count="13">
        <item x="0"/>
        <item x="9"/>
        <item x="1"/>
        <item x="7"/>
        <item x="8"/>
        <item x="3"/>
        <item x="4"/>
        <item x="10"/>
        <item x="2"/>
        <item x="6"/>
        <item x="11"/>
        <item x="5"/>
        <item t="default"/>
      </items>
    </pivotField>
    <pivotField showAll="0"/>
    <pivotField showAll="0"/>
    <pivotField axis="axisRow" numFmtId="165" showAll="0">
      <items count="15">
        <item x="0"/>
        <item x="1"/>
        <item x="2"/>
        <item x="3"/>
        <item x="4"/>
        <item x="5"/>
        <item x="6"/>
        <item x="7"/>
        <item x="8"/>
        <item x="9"/>
        <item x="10"/>
        <item x="11"/>
        <item x="12"/>
        <item x="13"/>
        <item t="default"/>
      </items>
    </pivotField>
    <pivotField showAll="0"/>
    <pivotField showAll="0"/>
    <pivotField numFmtId="165" showAll="0"/>
    <pivotField showAll="0"/>
    <pivotField dataField="1" numFmtId="166" showAll="0">
      <items count="100">
        <item x="10"/>
        <item x="43"/>
        <item x="47"/>
        <item x="58"/>
        <item x="87"/>
        <item x="71"/>
        <item x="60"/>
        <item x="94"/>
        <item x="89"/>
        <item x="45"/>
        <item x="49"/>
        <item x="21"/>
        <item x="96"/>
        <item x="15"/>
        <item x="64"/>
        <item x="2"/>
        <item x="25"/>
        <item x="91"/>
        <item x="42"/>
        <item x="31"/>
        <item x="23"/>
        <item x="22"/>
        <item x="50"/>
        <item x="29"/>
        <item x="1"/>
        <item x="57"/>
        <item x="32"/>
        <item x="5"/>
        <item x="40"/>
        <item x="53"/>
        <item x="55"/>
        <item x="76"/>
        <item x="36"/>
        <item x="18"/>
        <item x="39"/>
        <item x="52"/>
        <item x="82"/>
        <item x="11"/>
        <item x="6"/>
        <item x="65"/>
        <item x="79"/>
        <item x="88"/>
        <item x="61"/>
        <item x="37"/>
        <item x="14"/>
        <item x="70"/>
        <item x="4"/>
        <item x="24"/>
        <item x="28"/>
        <item x="98"/>
        <item x="26"/>
        <item x="17"/>
        <item x="67"/>
        <item x="62"/>
        <item x="86"/>
        <item x="72"/>
        <item x="97"/>
        <item x="27"/>
        <item x="19"/>
        <item x="44"/>
        <item x="8"/>
        <item x="63"/>
        <item x="95"/>
        <item x="35"/>
        <item x="84"/>
        <item x="83"/>
        <item x="81"/>
        <item x="9"/>
        <item x="38"/>
        <item x="16"/>
        <item x="74"/>
        <item x="59"/>
        <item x="41"/>
        <item x="34"/>
        <item x="69"/>
        <item x="20"/>
        <item x="54"/>
        <item x="48"/>
        <item x="80"/>
        <item x="92"/>
        <item x="7"/>
        <item x="3"/>
        <item x="93"/>
        <item x="33"/>
        <item x="12"/>
        <item x="68"/>
        <item x="77"/>
        <item x="66"/>
        <item x="30"/>
        <item x="85"/>
        <item x="46"/>
        <item x="13"/>
        <item x="75"/>
        <item x="90"/>
        <item x="51"/>
        <item x="78"/>
        <item x="73"/>
        <item x="56"/>
        <item x="0"/>
        <item t="default"/>
      </items>
    </pivotField>
    <pivotField numFmtId="166" showAll="0">
      <items count="13">
        <item x="3"/>
        <item x="9"/>
        <item x="6"/>
        <item x="7"/>
        <item x="11"/>
        <item x="5"/>
        <item x="1"/>
        <item x="0"/>
        <item x="10"/>
        <item x="8"/>
        <item x="2"/>
        <item x="4"/>
        <item t="default"/>
      </items>
    </pivotField>
    <pivotField numFmtId="166" showAll="0">
      <items count="13">
        <item x="3"/>
        <item x="9"/>
        <item x="7"/>
        <item x="6"/>
        <item x="5"/>
        <item x="11"/>
        <item x="1"/>
        <item x="0"/>
        <item x="8"/>
        <item x="10"/>
        <item x="4"/>
        <item x="2"/>
        <item t="default"/>
      </items>
    </pivotField>
    <pivotField dataField="1" numFmtId="166" showAll="0"/>
    <pivotField dataField="1" numFmtId="166" showAll="0"/>
    <pivotField dataField="1" numFmtId="166" showAll="0"/>
    <pivotField axis="axisRow" showAll="0">
      <items count="7">
        <item sd="0" x="0"/>
        <item sd="0" x="1"/>
        <item sd="0" x="2"/>
        <item sd="0" x="3"/>
        <item sd="0" x="4"/>
        <item sd="0" x="5"/>
        <item t="default"/>
      </items>
    </pivotField>
    <pivotField axis="axisRow" showAll="0" sortType="descending">
      <items count="11">
        <item sd="0" x="8"/>
        <item sd="0" x="7"/>
        <item sd="0" x="6"/>
        <item sd="0" x="5"/>
        <item sd="0" x="4"/>
        <item sd="0" x="3"/>
        <item sd="0" x="2"/>
        <item sd="0" x="1"/>
        <item sd="0" x="9"/>
        <item sd="0" x="0"/>
        <item t="default"/>
      </items>
    </pivotField>
  </pivotFields>
  <rowFields count="3">
    <field x="17"/>
    <field x="16"/>
    <field x="5"/>
  </rowFields>
  <rowItems count="9">
    <i>
      <x/>
    </i>
    <i>
      <x v="1"/>
    </i>
    <i>
      <x v="2"/>
    </i>
    <i>
      <x v="3"/>
    </i>
    <i>
      <x v="4"/>
    </i>
    <i>
      <x v="5"/>
    </i>
    <i>
      <x v="6"/>
    </i>
    <i>
      <x v="7"/>
    </i>
    <i t="grand">
      <x/>
    </i>
  </rowItems>
  <colFields count="1">
    <field x="-2"/>
  </colFields>
  <colItems count="4">
    <i>
      <x/>
    </i>
    <i i="1">
      <x v="1"/>
    </i>
    <i i="2">
      <x v="2"/>
    </i>
    <i i="3">
      <x v="3"/>
    </i>
  </colItems>
  <dataFields count="4">
    <dataField name="Sum of Total Profit" fld="15" baseField="0" baseItem="0" numFmtId="164"/>
    <dataField name="Sum of Total Revenue" fld="13" baseField="0" baseItem="0" numFmtId="164"/>
    <dataField name="Sum of Total Cost" fld="14" baseField="0" baseItem="0" numFmtId="164"/>
    <dataField name="Total Units Sold" fld="10" baseField="17" baseItem="3" numFmtId="167"/>
  </dataFields>
  <formats count="4">
    <format dxfId="13">
      <pivotArea outline="0" collapsedLevelsAreSubtotals="1" fieldPosition="0"/>
    </format>
    <format dxfId="12">
      <pivotArea dataOnly="0" labelOnly="1" outline="0" axis="axisValues" fieldPosition="0"/>
    </format>
    <format dxfId="11">
      <pivotArea outline="0" fieldPosition="0">
        <references count="1">
          <reference field="4294967294" count="1">
            <x v="3"/>
          </reference>
        </references>
      </pivotArea>
    </format>
    <format dxfId="10">
      <pivotArea outline="0" collapsedLevelsAreSubtotals="1" fieldPosition="0">
        <references count="1">
          <reference field="4294967294" count="1" selected="0">
            <x v="3"/>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60F5E4-BC0D-48D7-920E-9230BAA36BFF}" name="PivotTable3" cacheId="33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rowHeaderCaption="Order Date">
  <location ref="A68:B77" firstHeaderRow="1" firstDataRow="1" firstDataCol="1"/>
  <pivotFields count="18">
    <pivotField showAll="0">
      <items count="8">
        <item x="4"/>
        <item x="0"/>
        <item x="1"/>
        <item x="2"/>
        <item x="5"/>
        <item x="6"/>
        <item x="3"/>
        <item t="default"/>
      </items>
    </pivotField>
    <pivotField showAll="0"/>
    <pivotField showAll="0">
      <items count="13">
        <item x="0"/>
        <item x="9"/>
        <item x="1"/>
        <item x="7"/>
        <item x="8"/>
        <item x="3"/>
        <item x="4"/>
        <item x="10"/>
        <item x="2"/>
        <item x="6"/>
        <item x="11"/>
        <item x="5"/>
        <item t="default"/>
      </items>
    </pivotField>
    <pivotField showAll="0"/>
    <pivotField showAll="0"/>
    <pivotField axis="axisRow" numFmtId="165" showAll="0">
      <items count="15">
        <item x="0"/>
        <item x="1"/>
        <item x="2"/>
        <item x="3"/>
        <item x="4"/>
        <item x="5"/>
        <item x="6"/>
        <item x="7"/>
        <item x="8"/>
        <item x="9"/>
        <item x="10"/>
        <item x="11"/>
        <item x="12"/>
        <item x="13"/>
        <item t="default"/>
      </items>
    </pivotField>
    <pivotField showAll="0"/>
    <pivotField showAll="0"/>
    <pivotField numFmtId="165" showAll="0"/>
    <pivotField showAll="0"/>
    <pivotField numFmtId="166" showAll="0">
      <items count="100">
        <item x="10"/>
        <item x="43"/>
        <item x="47"/>
        <item x="58"/>
        <item x="87"/>
        <item x="71"/>
        <item x="60"/>
        <item x="94"/>
        <item x="89"/>
        <item x="45"/>
        <item x="49"/>
        <item x="21"/>
        <item x="96"/>
        <item x="15"/>
        <item x="64"/>
        <item x="2"/>
        <item x="25"/>
        <item x="91"/>
        <item x="42"/>
        <item x="31"/>
        <item x="23"/>
        <item x="22"/>
        <item x="50"/>
        <item x="29"/>
        <item x="1"/>
        <item x="57"/>
        <item x="32"/>
        <item x="5"/>
        <item x="40"/>
        <item x="53"/>
        <item x="55"/>
        <item x="76"/>
        <item x="36"/>
        <item x="18"/>
        <item x="39"/>
        <item x="52"/>
        <item x="82"/>
        <item x="11"/>
        <item x="6"/>
        <item x="65"/>
        <item x="79"/>
        <item x="88"/>
        <item x="61"/>
        <item x="37"/>
        <item x="14"/>
        <item x="70"/>
        <item x="4"/>
        <item x="24"/>
        <item x="28"/>
        <item x="98"/>
        <item x="26"/>
        <item x="17"/>
        <item x="67"/>
        <item x="62"/>
        <item x="86"/>
        <item x="72"/>
        <item x="97"/>
        <item x="27"/>
        <item x="19"/>
        <item x="44"/>
        <item x="8"/>
        <item x="63"/>
        <item x="95"/>
        <item x="35"/>
        <item x="84"/>
        <item x="83"/>
        <item x="81"/>
        <item x="9"/>
        <item x="38"/>
        <item x="16"/>
        <item x="74"/>
        <item x="59"/>
        <item x="41"/>
        <item x="34"/>
        <item x="69"/>
        <item x="20"/>
        <item x="54"/>
        <item x="48"/>
        <item x="80"/>
        <item x="92"/>
        <item x="7"/>
        <item x="3"/>
        <item x="93"/>
        <item x="33"/>
        <item x="12"/>
        <item x="68"/>
        <item x="77"/>
        <item x="66"/>
        <item x="30"/>
        <item x="85"/>
        <item x="46"/>
        <item x="13"/>
        <item x="75"/>
        <item x="90"/>
        <item x="51"/>
        <item x="78"/>
        <item x="73"/>
        <item x="56"/>
        <item x="0"/>
        <item t="default"/>
      </items>
    </pivotField>
    <pivotField numFmtId="166" showAll="0">
      <items count="13">
        <item x="3"/>
        <item x="9"/>
        <item x="6"/>
        <item x="7"/>
        <item x="11"/>
        <item x="5"/>
        <item x="1"/>
        <item x="0"/>
        <item x="10"/>
        <item x="8"/>
        <item x="2"/>
        <item x="4"/>
        <item t="default"/>
      </items>
    </pivotField>
    <pivotField numFmtId="166" showAll="0">
      <items count="13">
        <item x="3"/>
        <item x="9"/>
        <item x="7"/>
        <item x="6"/>
        <item x="5"/>
        <item x="11"/>
        <item x="1"/>
        <item x="0"/>
        <item x="8"/>
        <item x="10"/>
        <item x="4"/>
        <item x="2"/>
        <item t="default"/>
      </items>
    </pivotField>
    <pivotField dataField="1" numFmtId="166" showAll="0"/>
    <pivotField numFmtId="166" showAll="0"/>
    <pivotField numFmtId="166" showAll="0"/>
    <pivotField showAll="0">
      <items count="7">
        <item sd="0" x="0"/>
        <item sd="0" x="1"/>
        <item sd="0" x="2"/>
        <item sd="0" x="3"/>
        <item sd="0" x="4"/>
        <item sd="0" x="5"/>
        <item t="default"/>
      </items>
    </pivotField>
    <pivotField axis="axisRow" showAll="0">
      <items count="11">
        <item sd="0" x="0"/>
        <item sd="0" x="1"/>
        <item sd="0" x="2"/>
        <item sd="0" x="3"/>
        <item sd="0" x="4"/>
        <item sd="0" x="5"/>
        <item sd="0" x="6"/>
        <item sd="0" x="7"/>
        <item sd="0" x="8"/>
        <item sd="0" x="9"/>
        <item t="default"/>
      </items>
    </pivotField>
  </pivotFields>
  <rowFields count="2">
    <field x="17"/>
    <field x="5"/>
  </rowFields>
  <rowItems count="9">
    <i>
      <x v="1"/>
    </i>
    <i>
      <x v="2"/>
    </i>
    <i>
      <x v="3"/>
    </i>
    <i>
      <x v="4"/>
    </i>
    <i>
      <x v="5"/>
    </i>
    <i>
      <x v="6"/>
    </i>
    <i>
      <x v="7"/>
    </i>
    <i>
      <x v="8"/>
    </i>
    <i t="grand">
      <x/>
    </i>
  </rowItems>
  <colItems count="1">
    <i/>
  </colItems>
  <dataFields count="1">
    <dataField name="Revenue" fld="13" baseField="0" baseItem="0" numFmtId="164"/>
  </dataFields>
  <formats count="2">
    <format dxfId="15">
      <pivotArea outline="0" collapsedLevelsAreSubtotals="1" fieldPosition="0"/>
    </format>
    <format dxfId="14">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7" count="1" selected="0">
            <x v="6"/>
          </reference>
        </references>
      </pivotArea>
    </chartFormat>
    <chartFormat chart="0" format="2">
      <pivotArea type="data" outline="0" fieldPosition="0">
        <references count="2">
          <reference field="4294967294" count="1" selected="0">
            <x v="0"/>
          </reference>
          <reference field="17" count="1" selected="0">
            <x v="7"/>
          </reference>
        </references>
      </pivotArea>
    </chartFormat>
    <chartFormat chart="0" format="3">
      <pivotArea type="data" outline="0" fieldPosition="0">
        <references count="2">
          <reference field="4294967294" count="1" selected="0">
            <x v="0"/>
          </reference>
          <reference field="17"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E3703C-B03C-4270-AD4B-D5886986BBAD}" name="PivotTable9" cacheId="3325" applyNumberFormats="0" applyBorderFormats="0" applyFontFormats="0" applyPatternFormats="0" applyAlignmentFormats="0" applyWidthHeightFormats="1" dataCaption="Values" updatedVersion="7" minRefreshableVersion="3" useAutoFormatting="1" subtotalHiddenItems="1" itemPrintTitles="1" createdVersion="6" indent="0" outline="1" outlineData="1" multipleFieldFilters="0" chartFormat="8" rowHeaderCaption="Region">
  <location ref="J8:K16" firstHeaderRow="1" firstDataRow="1" firstDataCol="1"/>
  <pivotFields count="2">
    <pivotField dataField="1" subtotalTop="0" showAll="0" defaultSubtotal="0"/>
    <pivotField axis="axisRow" allDrilled="1" subtotalTop="0" showAll="0" dataSourceSort="1" defaultSubtotal="0" defaultAttributeDrillState="1">
      <items count="7">
        <item x="0"/>
        <item x="1"/>
        <item x="2"/>
        <item x="3"/>
        <item x="4"/>
        <item x="5"/>
        <item x="6"/>
      </items>
    </pivotField>
  </pivotFields>
  <rowFields count="1">
    <field x="1"/>
  </rowFields>
  <rowItems count="8">
    <i>
      <x/>
    </i>
    <i>
      <x v="1"/>
    </i>
    <i>
      <x v="2"/>
    </i>
    <i>
      <x v="3"/>
    </i>
    <i>
      <x v="4"/>
    </i>
    <i>
      <x v="5"/>
    </i>
    <i>
      <x v="6"/>
    </i>
    <i t="grand">
      <x/>
    </i>
  </rowItems>
  <colItems count="1">
    <i/>
  </colItems>
  <dataFields count="1">
    <dataField name=" Total Profit" fld="0" baseField="1" baseItem="0" numFmtId="166"/>
  </dataFields>
  <formats count="2">
    <format dxfId="17">
      <pivotArea outline="0" collapsedLevelsAreSubtotals="1" fieldPosition="0"/>
    </format>
    <format dxfId="16">
      <pivotArea dataOnly="0" labelOnly="1" outline="0" axis="axisValues" fieldPosition="0"/>
    </format>
  </formats>
  <pivotHierarchies count="60">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 Total Profi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YLIP CORPORATION SALES 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5B0B8EB-4CA6-4D0F-96D7-71F8BB86E7CC}" name="PivotTable10" cacheId="33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Countries">
  <location ref="I202:J207" firstHeaderRow="1" firstDataRow="1" firstDataCol="1"/>
  <pivotFields count="18">
    <pivotField showAll="0">
      <items count="8">
        <item x="4"/>
        <item x="0"/>
        <item x="1"/>
        <item x="2"/>
        <item x="5"/>
        <item x="6"/>
        <item x="3"/>
        <item t="default"/>
      </items>
    </pivotField>
    <pivotField axis="axisRow" showAll="0" measureFilter="1" sortType="descending">
      <items count="77">
        <item x="43"/>
        <item x="6"/>
        <item x="30"/>
        <item x="49"/>
        <item x="37"/>
        <item x="12"/>
        <item x="55"/>
        <item x="35"/>
        <item x="15"/>
        <item x="7"/>
        <item x="17"/>
        <item x="11"/>
        <item x="39"/>
        <item x="33"/>
        <item x="47"/>
        <item x="58"/>
        <item x="32"/>
        <item x="19"/>
        <item x="61"/>
        <item x="48"/>
        <item x="24"/>
        <item x="54"/>
        <item x="1"/>
        <item x="53"/>
        <item x="13"/>
        <item x="40"/>
        <item x="67"/>
        <item x="69"/>
        <item x="25"/>
        <item x="70"/>
        <item x="10"/>
        <item x="62"/>
        <item x="66"/>
        <item x="44"/>
        <item x="52"/>
        <item x="56"/>
        <item x="41"/>
        <item x="57"/>
        <item x="74"/>
        <item x="26"/>
        <item x="42"/>
        <item x="60"/>
        <item x="23"/>
        <item x="63"/>
        <item x="14"/>
        <item x="75"/>
        <item x="31"/>
        <item x="22"/>
        <item x="73"/>
        <item x="36"/>
        <item x="20"/>
        <item x="59"/>
        <item x="21"/>
        <item x="8"/>
        <item x="72"/>
        <item x="2"/>
        <item x="4"/>
        <item x="64"/>
        <item x="51"/>
        <item x="3"/>
        <item x="45"/>
        <item x="9"/>
        <item x="46"/>
        <item x="38"/>
        <item x="71"/>
        <item x="5"/>
        <item x="29"/>
        <item x="65"/>
        <item x="16"/>
        <item x="28"/>
        <item x="34"/>
        <item x="27"/>
        <item x="18"/>
        <item x="0"/>
        <item x="50"/>
        <item x="68"/>
        <item t="default"/>
      </items>
      <autoSortScope>
        <pivotArea dataOnly="0" outline="0" fieldPosition="0">
          <references count="1">
            <reference field="4294967294" count="1" selected="0">
              <x v="0"/>
            </reference>
          </references>
        </pivotArea>
      </autoSortScope>
    </pivotField>
    <pivotField showAll="0">
      <items count="13">
        <item x="0"/>
        <item x="9"/>
        <item x="1"/>
        <item x="7"/>
        <item x="8"/>
        <item x="3"/>
        <item x="4"/>
        <item x="10"/>
        <item x="2"/>
        <item x="6"/>
        <item x="11"/>
        <item x="5"/>
        <item t="default"/>
      </items>
    </pivotField>
    <pivotField showAll="0"/>
    <pivotField showAll="0"/>
    <pivotField numFmtId="165" showAll="0">
      <items count="15">
        <item x="0"/>
        <item x="1"/>
        <item x="2"/>
        <item x="3"/>
        <item x="4"/>
        <item x="5"/>
        <item x="6"/>
        <item x="7"/>
        <item x="8"/>
        <item x="9"/>
        <item x="10"/>
        <item x="11"/>
        <item x="12"/>
        <item x="13"/>
        <item t="default"/>
      </items>
    </pivotField>
    <pivotField showAll="0"/>
    <pivotField showAll="0"/>
    <pivotField numFmtId="165" showAll="0"/>
    <pivotField showAll="0"/>
    <pivotField numFmtId="166" showAll="0">
      <items count="100">
        <item x="10"/>
        <item x="43"/>
        <item x="47"/>
        <item x="58"/>
        <item x="87"/>
        <item x="71"/>
        <item x="60"/>
        <item x="94"/>
        <item x="89"/>
        <item x="45"/>
        <item x="49"/>
        <item x="21"/>
        <item x="96"/>
        <item x="15"/>
        <item x="64"/>
        <item x="2"/>
        <item x="25"/>
        <item x="91"/>
        <item x="42"/>
        <item x="31"/>
        <item x="23"/>
        <item x="22"/>
        <item x="50"/>
        <item x="29"/>
        <item x="1"/>
        <item x="57"/>
        <item x="32"/>
        <item x="5"/>
        <item x="40"/>
        <item x="53"/>
        <item x="55"/>
        <item x="76"/>
        <item x="36"/>
        <item x="18"/>
        <item x="39"/>
        <item x="52"/>
        <item x="82"/>
        <item x="11"/>
        <item x="6"/>
        <item x="65"/>
        <item x="79"/>
        <item x="88"/>
        <item x="61"/>
        <item x="37"/>
        <item x="14"/>
        <item x="70"/>
        <item x="4"/>
        <item x="24"/>
        <item x="28"/>
        <item x="98"/>
        <item x="26"/>
        <item x="17"/>
        <item x="67"/>
        <item x="62"/>
        <item x="86"/>
        <item x="72"/>
        <item x="97"/>
        <item x="27"/>
        <item x="19"/>
        <item x="44"/>
        <item x="8"/>
        <item x="63"/>
        <item x="95"/>
        <item x="35"/>
        <item x="84"/>
        <item x="83"/>
        <item x="81"/>
        <item x="9"/>
        <item x="38"/>
        <item x="16"/>
        <item x="74"/>
        <item x="59"/>
        <item x="41"/>
        <item x="34"/>
        <item x="69"/>
        <item x="20"/>
        <item x="54"/>
        <item x="48"/>
        <item x="80"/>
        <item x="92"/>
        <item x="7"/>
        <item x="3"/>
        <item x="93"/>
        <item x="33"/>
        <item x="12"/>
        <item x="68"/>
        <item x="77"/>
        <item x="66"/>
        <item x="30"/>
        <item x="85"/>
        <item x="46"/>
        <item x="13"/>
        <item x="75"/>
        <item x="90"/>
        <item x="51"/>
        <item x="78"/>
        <item x="73"/>
        <item x="56"/>
        <item x="0"/>
        <item t="default"/>
      </items>
    </pivotField>
    <pivotField numFmtId="166" showAll="0">
      <items count="13">
        <item x="3"/>
        <item x="9"/>
        <item x="6"/>
        <item x="7"/>
        <item x="11"/>
        <item x="5"/>
        <item x="1"/>
        <item x="0"/>
        <item x="10"/>
        <item x="8"/>
        <item x="2"/>
        <item x="4"/>
        <item t="default"/>
      </items>
    </pivotField>
    <pivotField numFmtId="166" showAll="0">
      <items count="13">
        <item x="3"/>
        <item x="9"/>
        <item x="7"/>
        <item x="6"/>
        <item x="5"/>
        <item x="11"/>
        <item x="1"/>
        <item x="0"/>
        <item x="8"/>
        <item x="10"/>
        <item x="4"/>
        <item x="2"/>
        <item t="default"/>
      </items>
    </pivotField>
    <pivotField dataField="1" numFmtId="166" showAll="0"/>
    <pivotField numFmtId="166" showAll="0"/>
    <pivotField numFmtId="166" showAll="0"/>
    <pivotField showAll="0">
      <items count="7">
        <item sd="0" x="0"/>
        <item sd="0" x="1"/>
        <item sd="0" x="2"/>
        <item sd="0" x="3"/>
        <item sd="0" x="4"/>
        <item sd="0" x="5"/>
        <item t="default"/>
      </items>
    </pivotField>
    <pivotField showAll="0">
      <items count="11">
        <item sd="0" x="0"/>
        <item sd="0" x="1"/>
        <item sd="0" x="2"/>
        <item sd="0" x="3"/>
        <item sd="0" x="4"/>
        <item sd="0" x="5"/>
        <item sd="0" x="6"/>
        <item sd="0" x="7"/>
        <item sd="0" x="8"/>
        <item sd="0" x="9"/>
        <item t="default"/>
      </items>
    </pivotField>
  </pivotFields>
  <rowFields count="1">
    <field x="1"/>
  </rowFields>
  <rowItems count="5">
    <i>
      <x v="63"/>
    </i>
    <i>
      <x v="47"/>
    </i>
    <i>
      <x v="30"/>
    </i>
    <i>
      <x v="29"/>
    </i>
    <i t="grand">
      <x/>
    </i>
  </rowItems>
  <colItems count="1">
    <i/>
  </colItems>
  <dataFields count="1">
    <dataField name="Top 4 Lowest Revenue" fld="13" baseField="1" baseItem="63" numFmtId="166"/>
  </dataFields>
  <formats count="2">
    <format dxfId="19">
      <pivotArea dataOnly="0" labelOnly="1" outline="0" axis="axisValues" fieldPosition="0"/>
    </format>
    <format dxfId="18">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3" iMeasureFld="0">
      <autoFilter ref="A1">
        <filterColumn colId="0">
          <top10 top="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D354A93-88CB-464F-AC7E-518792387882}" name="PivotTable20" cacheId="33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Year">
  <location ref="A331:E340" firstHeaderRow="0" firstDataRow="1" firstDataCol="1"/>
  <pivotFields count="18">
    <pivotField showAll="0">
      <items count="8">
        <item x="4"/>
        <item x="0"/>
        <item x="1"/>
        <item x="2"/>
        <item x="5"/>
        <item x="6"/>
        <item x="3"/>
        <item t="default"/>
      </items>
    </pivotField>
    <pivotField showAll="0"/>
    <pivotField showAll="0">
      <items count="13">
        <item x="0"/>
        <item x="9"/>
        <item x="1"/>
        <item x="7"/>
        <item x="8"/>
        <item x="3"/>
        <item x="4"/>
        <item x="10"/>
        <item x="2"/>
        <item x="6"/>
        <item x="11"/>
        <item x="5"/>
        <item t="default"/>
      </items>
    </pivotField>
    <pivotField showAll="0"/>
    <pivotField showAll="0"/>
    <pivotField axis="axisRow" numFmtId="165" showAll="0">
      <items count="15">
        <item x="0"/>
        <item x="1"/>
        <item x="2"/>
        <item x="3"/>
        <item x="4"/>
        <item x="5"/>
        <item x="6"/>
        <item x="7"/>
        <item x="8"/>
        <item x="9"/>
        <item x="10"/>
        <item x="11"/>
        <item x="12"/>
        <item x="13"/>
        <item t="default"/>
      </items>
    </pivotField>
    <pivotField showAll="0"/>
    <pivotField showAll="0"/>
    <pivotField numFmtId="165" showAll="0"/>
    <pivotField showAll="0"/>
    <pivotField dataField="1" numFmtId="166" showAll="0">
      <items count="100">
        <item x="10"/>
        <item x="43"/>
        <item x="47"/>
        <item x="58"/>
        <item x="87"/>
        <item x="71"/>
        <item x="60"/>
        <item x="94"/>
        <item x="89"/>
        <item x="45"/>
        <item x="49"/>
        <item x="21"/>
        <item x="96"/>
        <item x="15"/>
        <item x="64"/>
        <item x="2"/>
        <item x="25"/>
        <item x="91"/>
        <item x="42"/>
        <item x="31"/>
        <item x="23"/>
        <item x="22"/>
        <item x="50"/>
        <item x="29"/>
        <item x="1"/>
        <item x="57"/>
        <item x="32"/>
        <item x="5"/>
        <item x="40"/>
        <item x="53"/>
        <item x="55"/>
        <item x="76"/>
        <item x="36"/>
        <item x="18"/>
        <item x="39"/>
        <item x="52"/>
        <item x="82"/>
        <item x="11"/>
        <item x="6"/>
        <item x="65"/>
        <item x="79"/>
        <item x="88"/>
        <item x="61"/>
        <item x="37"/>
        <item x="14"/>
        <item x="70"/>
        <item x="4"/>
        <item x="24"/>
        <item x="28"/>
        <item x="98"/>
        <item x="26"/>
        <item x="17"/>
        <item x="67"/>
        <item x="62"/>
        <item x="86"/>
        <item x="72"/>
        <item x="97"/>
        <item x="27"/>
        <item x="19"/>
        <item x="44"/>
        <item x="8"/>
        <item x="63"/>
        <item x="95"/>
        <item x="35"/>
        <item x="84"/>
        <item x="83"/>
        <item x="81"/>
        <item x="9"/>
        <item x="38"/>
        <item x="16"/>
        <item x="74"/>
        <item x="59"/>
        <item x="41"/>
        <item x="34"/>
        <item x="69"/>
        <item x="20"/>
        <item x="54"/>
        <item x="48"/>
        <item x="80"/>
        <item x="92"/>
        <item x="7"/>
        <item x="3"/>
        <item x="93"/>
        <item x="33"/>
        <item x="12"/>
        <item x="68"/>
        <item x="77"/>
        <item x="66"/>
        <item x="30"/>
        <item x="85"/>
        <item x="46"/>
        <item x="13"/>
        <item x="75"/>
        <item x="90"/>
        <item x="51"/>
        <item x="78"/>
        <item x="73"/>
        <item x="56"/>
        <item x="0"/>
        <item t="default"/>
      </items>
    </pivotField>
    <pivotField numFmtId="166" showAll="0">
      <items count="13">
        <item x="3"/>
        <item x="9"/>
        <item x="6"/>
        <item x="7"/>
        <item x="11"/>
        <item x="5"/>
        <item x="1"/>
        <item x="0"/>
        <item x="10"/>
        <item x="8"/>
        <item x="2"/>
        <item x="4"/>
        <item t="default"/>
      </items>
    </pivotField>
    <pivotField numFmtId="166" showAll="0">
      <items count="13">
        <item x="3"/>
        <item x="9"/>
        <item x="7"/>
        <item x="6"/>
        <item x="5"/>
        <item x="11"/>
        <item x="1"/>
        <item x="0"/>
        <item x="8"/>
        <item x="10"/>
        <item x="4"/>
        <item x="2"/>
        <item t="default"/>
      </items>
    </pivotField>
    <pivotField dataField="1" numFmtId="166" showAll="0"/>
    <pivotField dataField="1" numFmtId="166" showAll="0"/>
    <pivotField dataField="1" numFmtId="166" showAll="0"/>
    <pivotField axis="axisRow" showAll="0">
      <items count="7">
        <item sd="0" x="0"/>
        <item sd="0" x="1"/>
        <item sd="0" x="2"/>
        <item sd="0" x="3"/>
        <item sd="0" x="4"/>
        <item sd="0" x="5"/>
        <item t="default"/>
      </items>
    </pivotField>
    <pivotField axis="axisRow" showAll="0" sortType="descending">
      <items count="11">
        <item sd="0" x="8"/>
        <item sd="0" x="7"/>
        <item sd="0" x="6"/>
        <item sd="0" x="5"/>
        <item sd="0" x="4"/>
        <item sd="0" x="3"/>
        <item sd="0" x="2"/>
        <item sd="0" x="1"/>
        <item sd="0" x="9"/>
        <item sd="0" x="0"/>
        <item t="default"/>
      </items>
    </pivotField>
  </pivotFields>
  <rowFields count="3">
    <field x="17"/>
    <field x="16"/>
    <field x="5"/>
  </rowFields>
  <rowItems count="9">
    <i>
      <x/>
    </i>
    <i>
      <x v="1"/>
    </i>
    <i>
      <x v="2"/>
    </i>
    <i>
      <x v="3"/>
    </i>
    <i>
      <x v="4"/>
    </i>
    <i>
      <x v="5"/>
    </i>
    <i>
      <x v="6"/>
    </i>
    <i>
      <x v="7"/>
    </i>
    <i t="grand">
      <x/>
    </i>
  </rowItems>
  <colFields count="1">
    <field x="-2"/>
  </colFields>
  <colItems count="4">
    <i>
      <x/>
    </i>
    <i i="1">
      <x v="1"/>
    </i>
    <i i="2">
      <x v="2"/>
    </i>
    <i i="3">
      <x v="3"/>
    </i>
  </colItems>
  <dataFields count="4">
    <dataField name="Sum of Total Profit" fld="15" baseField="0" baseItem="0" numFmtId="164"/>
    <dataField name="Sum of Total Revenue" fld="13" baseField="0" baseItem="0" numFmtId="164"/>
    <dataField name="Sum of Total Cost" fld="14" baseField="0" baseItem="0" numFmtId="164"/>
    <dataField name="Total Units Sold" fld="10" baseField="17" baseItem="3" numFmtId="167"/>
  </dataFields>
  <formats count="4">
    <format dxfId="23">
      <pivotArea outline="0" collapsedLevelsAreSubtotals="1" fieldPosition="0"/>
    </format>
    <format dxfId="22">
      <pivotArea dataOnly="0" labelOnly="1" outline="0" axis="axisValues" fieldPosition="0"/>
    </format>
    <format dxfId="21">
      <pivotArea outline="0" fieldPosition="0">
        <references count="1">
          <reference field="4294967294" count="1">
            <x v="3"/>
          </reference>
        </references>
      </pivotArea>
    </format>
    <format dxfId="20">
      <pivotArea outline="0" collapsedLevelsAreSubtotals="1" fieldPosition="0">
        <references count="1">
          <reference field="4294967294" count="1" selected="0">
            <x v="3"/>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C715A5-BC89-4577-9706-F345B5C61385}" name="PivotTable6" cacheId="33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Order Date">
  <location ref="A157:B166" firstHeaderRow="1" firstDataRow="1" firstDataCol="1"/>
  <pivotFields count="18">
    <pivotField showAll="0">
      <items count="8">
        <item x="4"/>
        <item x="0"/>
        <item x="1"/>
        <item x="2"/>
        <item x="5"/>
        <item x="6"/>
        <item x="3"/>
        <item t="default"/>
      </items>
    </pivotField>
    <pivotField showAll="0"/>
    <pivotField dataField="1" showAll="0">
      <items count="13">
        <item x="0"/>
        <item x="9"/>
        <item x="1"/>
        <item x="7"/>
        <item x="8"/>
        <item x="3"/>
        <item x="4"/>
        <item x="10"/>
        <item x="2"/>
        <item x="6"/>
        <item x="11"/>
        <item x="5"/>
        <item t="default"/>
      </items>
    </pivotField>
    <pivotField showAll="0"/>
    <pivotField showAll="0"/>
    <pivotField axis="axisRow" numFmtId="165" showAll="0">
      <items count="15">
        <item x="0"/>
        <item x="1"/>
        <item x="2"/>
        <item x="3"/>
        <item x="4"/>
        <item x="5"/>
        <item x="6"/>
        <item x="7"/>
        <item x="8"/>
        <item x="9"/>
        <item x="10"/>
        <item x="11"/>
        <item x="12"/>
        <item x="13"/>
        <item t="default"/>
      </items>
    </pivotField>
    <pivotField showAll="0"/>
    <pivotField showAll="0"/>
    <pivotField numFmtId="165" showAll="0"/>
    <pivotField showAll="0"/>
    <pivotField numFmtId="166" showAll="0">
      <items count="100">
        <item x="10"/>
        <item x="43"/>
        <item x="47"/>
        <item x="58"/>
        <item x="87"/>
        <item x="71"/>
        <item x="60"/>
        <item x="94"/>
        <item x="89"/>
        <item x="45"/>
        <item x="49"/>
        <item x="21"/>
        <item x="96"/>
        <item x="15"/>
        <item x="64"/>
        <item x="2"/>
        <item x="25"/>
        <item x="91"/>
        <item x="42"/>
        <item x="31"/>
        <item x="23"/>
        <item x="22"/>
        <item x="50"/>
        <item x="29"/>
        <item x="1"/>
        <item x="57"/>
        <item x="32"/>
        <item x="5"/>
        <item x="40"/>
        <item x="53"/>
        <item x="55"/>
        <item x="76"/>
        <item x="36"/>
        <item x="18"/>
        <item x="39"/>
        <item x="52"/>
        <item x="82"/>
        <item x="11"/>
        <item x="6"/>
        <item x="65"/>
        <item x="79"/>
        <item x="88"/>
        <item x="61"/>
        <item x="37"/>
        <item x="14"/>
        <item x="70"/>
        <item x="4"/>
        <item x="24"/>
        <item x="28"/>
        <item x="98"/>
        <item x="26"/>
        <item x="17"/>
        <item x="67"/>
        <item x="62"/>
        <item x="86"/>
        <item x="72"/>
        <item x="97"/>
        <item x="27"/>
        <item x="19"/>
        <item x="44"/>
        <item x="8"/>
        <item x="63"/>
        <item x="95"/>
        <item x="35"/>
        <item x="84"/>
        <item x="83"/>
        <item x="81"/>
        <item x="9"/>
        <item x="38"/>
        <item x="16"/>
        <item x="74"/>
        <item x="59"/>
        <item x="41"/>
        <item x="34"/>
        <item x="69"/>
        <item x="20"/>
        <item x="54"/>
        <item x="48"/>
        <item x="80"/>
        <item x="92"/>
        <item x="7"/>
        <item x="3"/>
        <item x="93"/>
        <item x="33"/>
        <item x="12"/>
        <item x="68"/>
        <item x="77"/>
        <item x="66"/>
        <item x="30"/>
        <item x="85"/>
        <item x="46"/>
        <item x="13"/>
        <item x="75"/>
        <item x="90"/>
        <item x="51"/>
        <item x="78"/>
        <item x="73"/>
        <item x="56"/>
        <item x="0"/>
        <item t="default"/>
      </items>
    </pivotField>
    <pivotField numFmtId="166" showAll="0">
      <items count="13">
        <item x="3"/>
        <item x="9"/>
        <item x="6"/>
        <item x="7"/>
        <item x="11"/>
        <item x="5"/>
        <item x="1"/>
        <item x="0"/>
        <item x="10"/>
        <item x="8"/>
        <item x="2"/>
        <item x="4"/>
        <item t="default"/>
      </items>
    </pivotField>
    <pivotField numFmtId="166" showAll="0">
      <items count="13">
        <item x="3"/>
        <item x="9"/>
        <item x="7"/>
        <item x="6"/>
        <item x="5"/>
        <item x="11"/>
        <item x="1"/>
        <item x="0"/>
        <item x="8"/>
        <item x="10"/>
        <item x="4"/>
        <item x="2"/>
        <item t="default"/>
      </items>
    </pivotField>
    <pivotField numFmtId="166" showAll="0"/>
    <pivotField numFmtId="166" showAll="0"/>
    <pivotField numFmtId="166" showAll="0"/>
    <pivotField showAll="0">
      <items count="7">
        <item sd="0" x="0"/>
        <item sd="0" x="1"/>
        <item sd="0" x="2"/>
        <item sd="0" x="3"/>
        <item sd="0" x="4"/>
        <item sd="0" x="5"/>
        <item t="default"/>
      </items>
    </pivotField>
    <pivotField axis="axisRow" showAll="0">
      <items count="11">
        <item sd="0" x="0"/>
        <item sd="0" x="1"/>
        <item sd="0" x="2"/>
        <item sd="0" x="3"/>
        <item sd="0" x="4"/>
        <item sd="0" x="5"/>
        <item sd="0" x="6"/>
        <item sd="0" x="7"/>
        <item sd="0" x="8"/>
        <item sd="0" x="9"/>
        <item t="default"/>
      </items>
    </pivotField>
  </pivotFields>
  <rowFields count="2">
    <field x="17"/>
    <field x="5"/>
  </rowFields>
  <rowItems count="9">
    <i>
      <x v="1"/>
    </i>
    <i>
      <x v="2"/>
    </i>
    <i>
      <x v="3"/>
    </i>
    <i>
      <x v="4"/>
    </i>
    <i>
      <x v="5"/>
    </i>
    <i>
      <x v="6"/>
    </i>
    <i>
      <x v="7"/>
    </i>
    <i>
      <x v="8"/>
    </i>
    <i t="grand">
      <x/>
    </i>
  </rowItems>
  <colItems count="1">
    <i/>
  </colItems>
  <dataFields count="1">
    <dataField name="Count of Item Type" fld="2" subtotal="count" baseField="17" baseItem="5"/>
  </dataFields>
  <formats count="2">
    <format dxfId="25">
      <pivotArea outline="0" collapsedLevelsAreSubtotals="1" fieldPosition="0"/>
    </format>
    <format dxfId="2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68FE4DA-F8AA-4951-90BC-7E501EE01B48}" name="PivotTable8" cacheId="33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Countries">
  <location ref="A202:B207" firstHeaderRow="1" firstDataRow="1" firstDataCol="1"/>
  <pivotFields count="18">
    <pivotField showAll="0">
      <items count="8">
        <item x="4"/>
        <item x="0"/>
        <item x="1"/>
        <item x="2"/>
        <item x="5"/>
        <item x="6"/>
        <item x="3"/>
        <item t="default"/>
      </items>
    </pivotField>
    <pivotField axis="axisRow" showAll="0" measureFilter="1" sortType="descending">
      <items count="77">
        <item x="43"/>
        <item x="6"/>
        <item x="30"/>
        <item x="49"/>
        <item x="37"/>
        <item x="12"/>
        <item x="55"/>
        <item x="35"/>
        <item x="15"/>
        <item x="7"/>
        <item x="17"/>
        <item x="11"/>
        <item x="39"/>
        <item x="33"/>
        <item x="47"/>
        <item x="58"/>
        <item x="32"/>
        <item x="19"/>
        <item x="61"/>
        <item x="48"/>
        <item x="24"/>
        <item x="54"/>
        <item x="1"/>
        <item x="53"/>
        <item x="13"/>
        <item x="40"/>
        <item x="67"/>
        <item x="69"/>
        <item x="25"/>
        <item x="70"/>
        <item x="10"/>
        <item x="62"/>
        <item x="66"/>
        <item x="44"/>
        <item x="52"/>
        <item x="56"/>
        <item x="41"/>
        <item x="57"/>
        <item x="74"/>
        <item x="26"/>
        <item x="42"/>
        <item x="60"/>
        <item x="23"/>
        <item x="63"/>
        <item x="14"/>
        <item x="75"/>
        <item x="31"/>
        <item x="22"/>
        <item x="73"/>
        <item x="36"/>
        <item x="20"/>
        <item x="59"/>
        <item x="21"/>
        <item x="8"/>
        <item x="72"/>
        <item x="2"/>
        <item x="4"/>
        <item x="64"/>
        <item x="51"/>
        <item x="3"/>
        <item x="45"/>
        <item x="9"/>
        <item x="46"/>
        <item x="38"/>
        <item x="71"/>
        <item x="5"/>
        <item x="29"/>
        <item x="65"/>
        <item x="16"/>
        <item x="28"/>
        <item x="34"/>
        <item x="27"/>
        <item x="18"/>
        <item x="0"/>
        <item x="50"/>
        <item x="68"/>
        <item t="default"/>
      </items>
      <autoSortScope>
        <pivotArea dataOnly="0" outline="0" fieldPosition="0">
          <references count="1">
            <reference field="4294967294" count="1" selected="0">
              <x v="0"/>
            </reference>
          </references>
        </pivotArea>
      </autoSortScope>
    </pivotField>
    <pivotField showAll="0">
      <items count="13">
        <item x="0"/>
        <item x="9"/>
        <item x="1"/>
        <item x="7"/>
        <item x="8"/>
        <item x="3"/>
        <item x="4"/>
        <item x="10"/>
        <item x="2"/>
        <item x="6"/>
        <item x="11"/>
        <item x="5"/>
        <item t="default"/>
      </items>
    </pivotField>
    <pivotField showAll="0"/>
    <pivotField showAll="0"/>
    <pivotField numFmtId="165" showAll="0">
      <items count="15">
        <item x="0"/>
        <item x="1"/>
        <item x="2"/>
        <item x="3"/>
        <item x="4"/>
        <item x="5"/>
        <item x="6"/>
        <item x="7"/>
        <item x="8"/>
        <item x="9"/>
        <item x="10"/>
        <item x="11"/>
        <item x="12"/>
        <item x="13"/>
        <item t="default"/>
      </items>
    </pivotField>
    <pivotField showAll="0"/>
    <pivotField showAll="0"/>
    <pivotField numFmtId="165" showAll="0"/>
    <pivotField showAll="0"/>
    <pivotField numFmtId="166" showAll="0">
      <items count="100">
        <item x="10"/>
        <item x="43"/>
        <item x="47"/>
        <item x="58"/>
        <item x="87"/>
        <item x="71"/>
        <item x="60"/>
        <item x="94"/>
        <item x="89"/>
        <item x="45"/>
        <item x="49"/>
        <item x="21"/>
        <item x="96"/>
        <item x="15"/>
        <item x="64"/>
        <item x="2"/>
        <item x="25"/>
        <item x="91"/>
        <item x="42"/>
        <item x="31"/>
        <item x="23"/>
        <item x="22"/>
        <item x="50"/>
        <item x="29"/>
        <item x="1"/>
        <item x="57"/>
        <item x="32"/>
        <item x="5"/>
        <item x="40"/>
        <item x="53"/>
        <item x="55"/>
        <item x="76"/>
        <item x="36"/>
        <item x="18"/>
        <item x="39"/>
        <item x="52"/>
        <item x="82"/>
        <item x="11"/>
        <item x="6"/>
        <item x="65"/>
        <item x="79"/>
        <item x="88"/>
        <item x="61"/>
        <item x="37"/>
        <item x="14"/>
        <item x="70"/>
        <item x="4"/>
        <item x="24"/>
        <item x="28"/>
        <item x="98"/>
        <item x="26"/>
        <item x="17"/>
        <item x="67"/>
        <item x="62"/>
        <item x="86"/>
        <item x="72"/>
        <item x="97"/>
        <item x="27"/>
        <item x="19"/>
        <item x="44"/>
        <item x="8"/>
        <item x="63"/>
        <item x="95"/>
        <item x="35"/>
        <item x="84"/>
        <item x="83"/>
        <item x="81"/>
        <item x="9"/>
        <item x="38"/>
        <item x="16"/>
        <item x="74"/>
        <item x="59"/>
        <item x="41"/>
        <item x="34"/>
        <item x="69"/>
        <item x="20"/>
        <item x="54"/>
        <item x="48"/>
        <item x="80"/>
        <item x="92"/>
        <item x="7"/>
        <item x="3"/>
        <item x="93"/>
        <item x="33"/>
        <item x="12"/>
        <item x="68"/>
        <item x="77"/>
        <item x="66"/>
        <item x="30"/>
        <item x="85"/>
        <item x="46"/>
        <item x="13"/>
        <item x="75"/>
        <item x="90"/>
        <item x="51"/>
        <item x="78"/>
        <item x="73"/>
        <item x="56"/>
        <item x="0"/>
        <item t="default"/>
      </items>
    </pivotField>
    <pivotField numFmtId="166" showAll="0">
      <items count="13">
        <item x="3"/>
        <item x="9"/>
        <item x="6"/>
        <item x="7"/>
        <item x="11"/>
        <item x="5"/>
        <item x="1"/>
        <item x="0"/>
        <item x="10"/>
        <item x="8"/>
        <item x="2"/>
        <item x="4"/>
        <item t="default"/>
      </items>
    </pivotField>
    <pivotField numFmtId="166" showAll="0">
      <items count="13">
        <item x="3"/>
        <item x="9"/>
        <item x="7"/>
        <item x="6"/>
        <item x="5"/>
        <item x="11"/>
        <item x="1"/>
        <item x="0"/>
        <item x="8"/>
        <item x="10"/>
        <item x="4"/>
        <item x="2"/>
        <item t="default"/>
      </items>
    </pivotField>
    <pivotField dataField="1" numFmtId="166" showAll="0"/>
    <pivotField numFmtId="166" showAll="0"/>
    <pivotField numFmtId="166" showAll="0"/>
    <pivotField showAll="0">
      <items count="7">
        <item sd="0" x="0"/>
        <item sd="0" x="1"/>
        <item sd="0" x="2"/>
        <item sd="0" x="3"/>
        <item sd="0" x="4"/>
        <item sd="0" x="5"/>
        <item t="default"/>
      </items>
    </pivotField>
    <pivotField showAll="0">
      <items count="11">
        <item sd="0" x="0"/>
        <item sd="0" x="1"/>
        <item sd="0" x="2"/>
        <item sd="0" x="3"/>
        <item sd="0" x="4"/>
        <item sd="0" x="5"/>
        <item sd="0" x="6"/>
        <item sd="0" x="7"/>
        <item sd="0" x="8"/>
        <item sd="0" x="9"/>
        <item t="default"/>
      </items>
    </pivotField>
  </pivotFields>
  <rowFields count="1">
    <field x="1"/>
  </rowFields>
  <rowItems count="5">
    <i>
      <x v="24"/>
    </i>
    <i>
      <x v="46"/>
    </i>
    <i>
      <x v="16"/>
    </i>
    <i>
      <x v="72"/>
    </i>
    <i t="grand">
      <x/>
    </i>
  </rowItems>
  <colItems count="1">
    <i/>
  </colItems>
  <dataFields count="1">
    <dataField name="Top 4 highest Revenue" fld="13" baseField="0" baseItem="0" numFmtId="166"/>
  </dataFields>
  <formats count="2">
    <format dxfId="27">
      <pivotArea dataOnly="0" labelOnly="1" outline="0" axis="axisValues" fieldPosition="0"/>
    </format>
    <format dxfId="2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24"/>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1422553-15D4-4E6A-B600-9D8EAC6A5314}" name="PivotTable18" cacheId="33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Item type">
  <location ref="A377:E390" firstHeaderRow="0" firstDataRow="1" firstDataCol="1" rowPageCount="2" colPageCount="1"/>
  <pivotFields count="18">
    <pivotField showAll="0">
      <items count="8">
        <item x="4"/>
        <item x="0"/>
        <item x="1"/>
        <item x="2"/>
        <item x="5"/>
        <item x="6"/>
        <item x="3"/>
        <item t="default"/>
      </items>
    </pivotField>
    <pivotField showAll="0"/>
    <pivotField axis="axisRow" showAll="0" sortType="descending">
      <items count="13">
        <item x="0"/>
        <item x="9"/>
        <item x="1"/>
        <item x="7"/>
        <item x="8"/>
        <item x="3"/>
        <item x="4"/>
        <item x="10"/>
        <item x="2"/>
        <item x="6"/>
        <item x="11"/>
        <item x="5"/>
        <item t="default"/>
      </items>
      <autoSortScope>
        <pivotArea dataOnly="0" outline="0" fieldPosition="0">
          <references count="1">
            <reference field="4294967294" count="1" selected="0">
              <x v="0"/>
            </reference>
          </references>
        </pivotArea>
      </autoSortScope>
    </pivotField>
    <pivotField showAll="0"/>
    <pivotField showAll="0"/>
    <pivotField axis="axisPage" numFmtId="165" showAll="0">
      <items count="15">
        <item x="0"/>
        <item x="1"/>
        <item x="2"/>
        <item x="3"/>
        <item x="4"/>
        <item x="5"/>
        <item x="6"/>
        <item x="7"/>
        <item x="8"/>
        <item x="9"/>
        <item x="10"/>
        <item x="11"/>
        <item x="12"/>
        <item x="13"/>
        <item t="default"/>
      </items>
    </pivotField>
    <pivotField showAll="0"/>
    <pivotField showAll="0"/>
    <pivotField numFmtId="165" showAll="0"/>
    <pivotField showAll="0"/>
    <pivotField dataField="1" numFmtId="166" showAll="0">
      <items count="100">
        <item x="10"/>
        <item x="43"/>
        <item x="47"/>
        <item x="58"/>
        <item x="87"/>
        <item x="71"/>
        <item x="60"/>
        <item x="94"/>
        <item x="89"/>
        <item x="45"/>
        <item x="49"/>
        <item x="21"/>
        <item x="96"/>
        <item x="15"/>
        <item x="64"/>
        <item x="2"/>
        <item x="25"/>
        <item x="91"/>
        <item x="42"/>
        <item x="31"/>
        <item x="23"/>
        <item x="22"/>
        <item x="50"/>
        <item x="29"/>
        <item x="1"/>
        <item x="57"/>
        <item x="32"/>
        <item x="5"/>
        <item x="40"/>
        <item x="53"/>
        <item x="55"/>
        <item x="76"/>
        <item x="36"/>
        <item x="18"/>
        <item x="39"/>
        <item x="52"/>
        <item x="82"/>
        <item x="11"/>
        <item x="6"/>
        <item x="65"/>
        <item x="79"/>
        <item x="88"/>
        <item x="61"/>
        <item x="37"/>
        <item x="14"/>
        <item x="70"/>
        <item x="4"/>
        <item x="24"/>
        <item x="28"/>
        <item x="98"/>
        <item x="26"/>
        <item x="17"/>
        <item x="67"/>
        <item x="62"/>
        <item x="86"/>
        <item x="72"/>
        <item x="97"/>
        <item x="27"/>
        <item x="19"/>
        <item x="44"/>
        <item x="8"/>
        <item x="63"/>
        <item x="95"/>
        <item x="35"/>
        <item x="84"/>
        <item x="83"/>
        <item x="81"/>
        <item x="9"/>
        <item x="38"/>
        <item x="16"/>
        <item x="74"/>
        <item x="59"/>
        <item x="41"/>
        <item x="34"/>
        <item x="69"/>
        <item x="20"/>
        <item x="54"/>
        <item x="48"/>
        <item x="80"/>
        <item x="92"/>
        <item x="7"/>
        <item x="3"/>
        <item x="93"/>
        <item x="33"/>
        <item x="12"/>
        <item x="68"/>
        <item x="77"/>
        <item x="66"/>
        <item x="30"/>
        <item x="85"/>
        <item x="46"/>
        <item x="13"/>
        <item x="75"/>
        <item x="90"/>
        <item x="51"/>
        <item x="78"/>
        <item x="73"/>
        <item x="56"/>
        <item x="0"/>
        <item t="default"/>
      </items>
    </pivotField>
    <pivotField numFmtId="166" showAll="0">
      <items count="13">
        <item x="3"/>
        <item x="9"/>
        <item x="6"/>
        <item x="7"/>
        <item x="11"/>
        <item x="5"/>
        <item x="1"/>
        <item x="0"/>
        <item x="10"/>
        <item x="8"/>
        <item x="2"/>
        <item x="4"/>
        <item t="default"/>
      </items>
    </pivotField>
    <pivotField numFmtId="166" showAll="0">
      <items count="13">
        <item x="3"/>
        <item x="9"/>
        <item x="7"/>
        <item x="6"/>
        <item x="5"/>
        <item x="11"/>
        <item x="1"/>
        <item x="0"/>
        <item x="8"/>
        <item x="10"/>
        <item x="4"/>
        <item x="2"/>
        <item t="default"/>
      </items>
    </pivotField>
    <pivotField dataField="1" numFmtId="166" showAll="0"/>
    <pivotField dataField="1" numFmtId="166" showAll="0"/>
    <pivotField dataField="1" numFmtId="166" showAll="0"/>
    <pivotField showAll="0">
      <items count="7">
        <item sd="0" x="0"/>
        <item sd="0" x="1"/>
        <item sd="0" x="2"/>
        <item sd="0" x="3"/>
        <item sd="0" x="4"/>
        <item sd="0" x="5"/>
        <item t="default"/>
      </items>
    </pivotField>
    <pivotField axis="axisPage" multipleItemSelectionAllowed="1" showAll="0" sortType="descending">
      <items count="11">
        <item sd="0" x="0"/>
        <item sd="0" x="1"/>
        <item sd="0" x="2"/>
        <item sd="0" x="3"/>
        <item sd="0" x="4"/>
        <item sd="0" x="5"/>
        <item sd="0" x="6"/>
        <item sd="0" x="7"/>
        <item sd="0" x="8"/>
        <item sd="0" x="9"/>
        <item t="default"/>
      </items>
      <autoSortScope>
        <pivotArea dataOnly="0" outline="0" fieldPosition="0">
          <references count="1">
            <reference field="4294967294" count="1" selected="0">
              <x v="3"/>
            </reference>
          </references>
        </pivotArea>
      </autoSortScope>
    </pivotField>
  </pivotFields>
  <rowFields count="1">
    <field x="2"/>
  </rowFields>
  <rowItems count="13">
    <i>
      <x v="4"/>
    </i>
    <i>
      <x v="6"/>
    </i>
    <i>
      <x v="8"/>
    </i>
    <i>
      <x v="3"/>
    </i>
    <i>
      <x/>
    </i>
    <i>
      <x v="2"/>
    </i>
    <i>
      <x v="11"/>
    </i>
    <i>
      <x v="9"/>
    </i>
    <i>
      <x v="1"/>
    </i>
    <i>
      <x v="10"/>
    </i>
    <i>
      <x v="7"/>
    </i>
    <i>
      <x v="5"/>
    </i>
    <i t="grand">
      <x/>
    </i>
  </rowItems>
  <colFields count="1">
    <field x="-2"/>
  </colFields>
  <colItems count="4">
    <i>
      <x/>
    </i>
    <i i="1">
      <x v="1"/>
    </i>
    <i i="2">
      <x v="2"/>
    </i>
    <i i="3">
      <x v="3"/>
    </i>
  </colItems>
  <pageFields count="2">
    <pageField fld="5" hier="-1"/>
    <pageField fld="17" hier="-1"/>
  </pageFields>
  <dataFields count="4">
    <dataField name="Sum of Total Profit" fld="15" baseField="0" baseItem="0" numFmtId="164"/>
    <dataField name="Sum of Total Revenue" fld="13" baseField="0" baseItem="0" numFmtId="164"/>
    <dataField name="Sum of Total Cost" fld="14" baseField="0" baseItem="0" numFmtId="164"/>
    <dataField name="Total Units Sold" fld="10" baseField="17" baseItem="3" numFmtId="167"/>
  </dataFields>
  <formats count="3">
    <format dxfId="30">
      <pivotArea outline="0" collapsedLevelsAreSubtotals="1" fieldPosition="0"/>
    </format>
    <format dxfId="29">
      <pivotArea dataOnly="0" labelOnly="1" outline="0" axis="axisValues" fieldPosition="0"/>
    </format>
    <format dxfId="28">
      <pivotArea outline="0" fieldPosition="0">
        <references count="1">
          <reference field="4294967294" count="1">
            <x v="3"/>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024CA69-7059-4FA1-B9CC-327C2D8BA405}" name="PivotTable1" cacheId="3330" applyNumberFormats="0" applyBorderFormats="0" applyFontFormats="0" applyPatternFormats="0" applyAlignmentFormats="0" applyWidthHeightFormats="1" dataCaption="Values" updatedVersion="7" minRefreshableVersion="3" useAutoFormatting="1" subtotalHiddenItems="1" itemPrintTitles="1" createdVersion="6" indent="0" outline="1" outlineData="1" multipleFieldFilters="0" chartFormat="6" rowHeaderCaption="Year" colHeaderCaption="Regions">
  <location ref="A174:I184" firstHeaderRow="1" firstDataRow="2" firstDataCol="1"/>
  <pivotFields count="3">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xis="axisCol" allDrilled="1" subtotalTop="0" showAll="0" dataSourceSort="1" defaultSubtotal="0" defaultAttributeDrillState="1">
      <items count="7">
        <item x="0"/>
        <item x="1"/>
        <item x="2"/>
        <item x="3"/>
        <item x="4"/>
        <item x="5"/>
        <item x="6"/>
      </items>
    </pivotField>
  </pivotFields>
  <rowFields count="1">
    <field x="0"/>
  </rowFields>
  <rowItems count="9">
    <i>
      <x/>
    </i>
    <i>
      <x v="1"/>
    </i>
    <i>
      <x v="2"/>
    </i>
    <i>
      <x v="3"/>
    </i>
    <i>
      <x v="4"/>
    </i>
    <i>
      <x v="5"/>
    </i>
    <i>
      <x v="6"/>
    </i>
    <i>
      <x v="7"/>
    </i>
    <i t="grand">
      <x/>
    </i>
  </rowItems>
  <colFields count="1">
    <field x="2"/>
  </colFields>
  <colItems count="8">
    <i>
      <x/>
    </i>
    <i>
      <x v="1"/>
    </i>
    <i>
      <x v="2"/>
    </i>
    <i>
      <x v="3"/>
    </i>
    <i>
      <x v="4"/>
    </i>
    <i>
      <x v="5"/>
    </i>
    <i>
      <x v="6"/>
    </i>
    <i t="grand">
      <x/>
    </i>
  </colItems>
  <dataFields count="1">
    <dataField name="Sum of Total Cost" fld="1" baseField="0" baseItem="0" numFmtId="164"/>
  </dataFields>
  <formats count="1">
    <format dxfId="49">
      <pivotArea outline="0" collapsedLevelsAreSubtotals="1" fieldPosition="0"/>
    </format>
  </formats>
  <chartFormats count="14">
    <chartFormat chart="4" format="8" series="1">
      <pivotArea type="data" outline="0" fieldPosition="0">
        <references count="2">
          <reference field="4294967294" count="1" selected="0">
            <x v="0"/>
          </reference>
          <reference field="2" count="1" selected="0">
            <x v="0"/>
          </reference>
        </references>
      </pivotArea>
    </chartFormat>
    <chartFormat chart="4" format="9" series="1">
      <pivotArea type="data" outline="0" fieldPosition="0">
        <references count="2">
          <reference field="4294967294" count="1" selected="0">
            <x v="0"/>
          </reference>
          <reference field="2" count="1" selected="0">
            <x v="1"/>
          </reference>
        </references>
      </pivotArea>
    </chartFormat>
    <chartFormat chart="4" format="10" series="1">
      <pivotArea type="data" outline="0" fieldPosition="0">
        <references count="2">
          <reference field="4294967294" count="1" selected="0">
            <x v="0"/>
          </reference>
          <reference field="2" count="1" selected="0">
            <x v="2"/>
          </reference>
        </references>
      </pivotArea>
    </chartFormat>
    <chartFormat chart="4" format="11" series="1">
      <pivotArea type="data" outline="0" fieldPosition="0">
        <references count="2">
          <reference field="4294967294" count="1" selected="0">
            <x v="0"/>
          </reference>
          <reference field="2" count="1" selected="0">
            <x v="3"/>
          </reference>
        </references>
      </pivotArea>
    </chartFormat>
    <chartFormat chart="4" format="12" series="1">
      <pivotArea type="data" outline="0" fieldPosition="0">
        <references count="2">
          <reference field="4294967294" count="1" selected="0">
            <x v="0"/>
          </reference>
          <reference field="2" count="1" selected="0">
            <x v="4"/>
          </reference>
        </references>
      </pivotArea>
    </chartFormat>
    <chartFormat chart="4" format="13" series="1">
      <pivotArea type="data" outline="0" fieldPosition="0">
        <references count="2">
          <reference field="4294967294" count="1" selected="0">
            <x v="0"/>
          </reference>
          <reference field="2" count="1" selected="0">
            <x v="5"/>
          </reference>
        </references>
      </pivotArea>
    </chartFormat>
    <chartFormat chart="4" format="14" series="1">
      <pivotArea type="data" outline="0" fieldPosition="0">
        <references count="2">
          <reference field="4294967294" count="1" selected="0">
            <x v="0"/>
          </reference>
          <reference field="2" count="1" selected="0">
            <x v="6"/>
          </reference>
        </references>
      </pivotArea>
    </chartFormat>
    <chartFormat chart="5" format="15" series="1">
      <pivotArea type="data" outline="0" fieldPosition="0">
        <references count="2">
          <reference field="4294967294" count="1" selected="0">
            <x v="0"/>
          </reference>
          <reference field="2" count="1" selected="0">
            <x v="0"/>
          </reference>
        </references>
      </pivotArea>
    </chartFormat>
    <chartFormat chart="5" format="16" series="1">
      <pivotArea type="data" outline="0" fieldPosition="0">
        <references count="2">
          <reference field="4294967294" count="1" selected="0">
            <x v="0"/>
          </reference>
          <reference field="2" count="1" selected="0">
            <x v="1"/>
          </reference>
        </references>
      </pivotArea>
    </chartFormat>
    <chartFormat chart="5" format="17" series="1">
      <pivotArea type="data" outline="0" fieldPosition="0">
        <references count="2">
          <reference field="4294967294" count="1" selected="0">
            <x v="0"/>
          </reference>
          <reference field="2" count="1" selected="0">
            <x v="2"/>
          </reference>
        </references>
      </pivotArea>
    </chartFormat>
    <chartFormat chart="5" format="18" series="1">
      <pivotArea type="data" outline="0" fieldPosition="0">
        <references count="2">
          <reference field="4294967294" count="1" selected="0">
            <x v="0"/>
          </reference>
          <reference field="2" count="1" selected="0">
            <x v="3"/>
          </reference>
        </references>
      </pivotArea>
    </chartFormat>
    <chartFormat chart="5" format="19" series="1">
      <pivotArea type="data" outline="0" fieldPosition="0">
        <references count="2">
          <reference field="4294967294" count="1" selected="0">
            <x v="0"/>
          </reference>
          <reference field="2" count="1" selected="0">
            <x v="4"/>
          </reference>
        </references>
      </pivotArea>
    </chartFormat>
    <chartFormat chart="5" format="20" series="1">
      <pivotArea type="data" outline="0" fieldPosition="0">
        <references count="2">
          <reference field="4294967294" count="1" selected="0">
            <x v="0"/>
          </reference>
          <reference field="2" count="1" selected="0">
            <x v="5"/>
          </reference>
        </references>
      </pivotArea>
    </chartFormat>
    <chartFormat chart="5" format="21" series="1">
      <pivotArea type="data" outline="0" fieldPosition="0">
        <references count="2">
          <reference field="4294967294" count="1" selected="0">
            <x v="0"/>
          </reference>
          <reference field="2" count="1" selected="0">
            <x v="6"/>
          </reference>
        </references>
      </pivotArea>
    </chartFormat>
  </chartFormats>
  <pivotHierarchies count="60">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 Total Revenu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colHierarchiesUsage count="1">
    <colHierarchyUsage hierarchyUsage="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YLIP CORPORATION SALES DATA minisoln (1).xlsx!SylipTable">
        <x15:activeTabTopLevelEntity name="[Sylip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7D9190C-684E-43EA-BAC3-40D9649122CC}" name="PivotTable3" cacheId="3331" applyNumberFormats="0" applyBorderFormats="0" applyFontFormats="0" applyPatternFormats="0" applyAlignmentFormats="0" applyWidthHeightFormats="1" dataCaption="Values" updatedVersion="7" minRefreshableVersion="3" useAutoFormatting="1" subtotalHiddenItems="1" itemPrintTitles="1" createdVersion="6" indent="0" outline="1" outlineData="1" multipleFieldFilters="0" chartFormat="4" rowHeaderCaption=" Year" colHeaderCaption="">
  <location ref="A3:D13" firstHeaderRow="1" firstDataRow="2" firstDataCol="1"/>
  <pivotFields count="4">
    <pivotField dataField="1" subtotalTop="0" showAll="0" defaultSubtotal="0"/>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8">
        <item x="0"/>
        <item x="1"/>
        <item x="2"/>
        <item x="3"/>
        <item x="4"/>
        <item x="5"/>
        <item x="6"/>
        <item x="7"/>
      </items>
    </pivotField>
    <pivotField allDrilled="1" subtotalTop="0" showAll="0" dataSourceSort="1" defaultSubtotal="0" defaultAttributeDrillState="1"/>
  </pivotFields>
  <rowFields count="1">
    <field x="2"/>
  </rowFields>
  <rowItems count="9">
    <i>
      <x/>
    </i>
    <i>
      <x v="1"/>
    </i>
    <i>
      <x v="2"/>
    </i>
    <i>
      <x v="3"/>
    </i>
    <i>
      <x v="4"/>
    </i>
    <i>
      <x v="5"/>
    </i>
    <i>
      <x v="6"/>
    </i>
    <i>
      <x v="7"/>
    </i>
    <i t="grand">
      <x/>
    </i>
  </rowItems>
  <colFields count="1">
    <field x="1"/>
  </colFields>
  <colItems count="3">
    <i>
      <x/>
    </i>
    <i>
      <x v="1"/>
    </i>
    <i t="grand">
      <x/>
    </i>
  </colItems>
  <dataFields count="1">
    <dataField name="Total Cost" fld="0" baseField="0" baseItem="0" numFmtId="164"/>
  </dataFields>
  <formats count="2">
    <format dxfId="51">
      <pivotArea outline="0" collapsedLevelsAreSubtotals="1" fieldPosition="0"/>
    </format>
    <format dxfId="50">
      <pivotArea dataOnly="0" labelOnly="1" outline="0" fieldPosition="0">
        <references count="1">
          <reference field="4294967294" count="1">
            <x v="0"/>
          </reference>
        </references>
      </pivotArea>
    </format>
  </formats>
  <chartFormats count="3">
    <chartFormat chart="0" format="2" series="1">
      <pivotArea type="data" outline="0" fieldPosition="0">
        <references count="1">
          <reference field="4294967294" count="1" selected="0">
            <x v="0"/>
          </reference>
        </references>
      </pivotArea>
    </chartFormat>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Hierarchies count="60">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Total Cost"/>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YLIP CORPORATION SALES DATA minisoln (1).xlsx!SylipTable">
        <x15:activeTabTopLevelEntity name="[Sylip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012D899-6F03-4435-98B5-69CD3DD521AA}" name="PivotTable7" cacheId="3329"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5" rowHeaderCaption="Year" colHeaderCaption="Sales Channel">
  <location ref="A139:D149" firstHeaderRow="1" firstDataRow="2" firstDataCol="1"/>
  <pivotFields count="4">
    <pivotField axis="axisRow" allDrilled="1" subtotalTop="0" showAll="0" dataSourceSort="1" defaultSubtotal="0" defaultAttributeDrillState="1">
      <items count="8">
        <item x="0"/>
        <item x="1"/>
        <item x="2"/>
        <item x="3"/>
        <item x="4"/>
        <item x="5"/>
        <item x="6"/>
        <item x="7"/>
      </items>
    </pivotField>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 dataField="1" subtotalTop="0" showAll="0" defaultSubtotal="0"/>
  </pivotFields>
  <rowFields count="1">
    <field x="0"/>
  </rowFields>
  <rowItems count="9">
    <i>
      <x/>
    </i>
    <i>
      <x v="1"/>
    </i>
    <i>
      <x v="2"/>
    </i>
    <i>
      <x v="3"/>
    </i>
    <i>
      <x v="4"/>
    </i>
    <i>
      <x v="5"/>
    </i>
    <i>
      <x v="6"/>
    </i>
    <i>
      <x v="7"/>
    </i>
    <i t="grand">
      <x/>
    </i>
  </rowItems>
  <colFields count="1">
    <field x="1"/>
  </colFields>
  <colItems count="3">
    <i>
      <x/>
    </i>
    <i>
      <x v="1"/>
    </i>
    <i t="grand">
      <x/>
    </i>
  </colItems>
  <dataFields count="1">
    <dataField name="Sum of Total Profit" fld="3" baseField="0" baseItem="0" numFmtId="164"/>
  </dataFields>
  <formats count="1">
    <format dxfId="52">
      <pivotArea outline="0" collapsedLevelsAreSubtotals="1" fieldPosition="0"/>
    </format>
  </formats>
  <chartFormats count="3">
    <chartFormat chart="4" format="7" series="1">
      <pivotArea type="data" outline="0" fieldPosition="0">
        <references count="1">
          <reference field="1" count="1" selected="0">
            <x v="0"/>
          </reference>
        </references>
      </pivotArea>
    </chartFormat>
    <chartFormat chart="4" format="8" series="1">
      <pivotArea type="data" outline="0" fieldPosition="0">
        <references count="1">
          <reference field="1" count="1" selected="0">
            <x v="1"/>
          </reference>
        </references>
      </pivotArea>
    </chartFormat>
    <chartFormat chart="4" format="9" series="1">
      <pivotArea type="data" outline="0" fieldPosition="0">
        <references count="2">
          <reference field="4294967294" count="1" selected="0">
            <x v="0"/>
          </reference>
          <reference field="1" count="1" selected="0">
            <x v="1"/>
          </reference>
        </references>
      </pivotArea>
    </chartFormat>
  </chartFormats>
  <pivotHierarchies count="60">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 Total Revenu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YLIP CORPORATION SALES DATA minisoln (1).xlsx!SylipTable">
        <x15:activeTabTopLevelEntity name="[Sylip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BB349CE-2382-4EC1-9882-A94C1AFA4ECA}" name="PivotTable6" cacheId="3333"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5" rowHeaderCaption="Region" colHeaderCaption="Year">
  <location ref="A79:J88" firstHeaderRow="1" firstDataRow="2" firstDataCol="1"/>
  <pivotFields count="3">
    <pivotField axis="axisRow" allDrilled="1" subtotalTop="0" showAll="0" dataSourceSort="1" defaultSubtotal="0" defaultAttributeDrillState="1">
      <items count="7">
        <item x="0"/>
        <item x="1"/>
        <item x="2"/>
        <item x="3"/>
        <item x="4"/>
        <item x="5"/>
        <item x="6"/>
      </items>
    </pivotField>
    <pivotField axis="axisCol" allDrilled="1" subtotalTop="0" showAll="0" dataSourceSort="1" defaultSubtotal="0" defaultAttributeDrillState="1">
      <items count="8">
        <item x="0"/>
        <item x="1"/>
        <item x="2"/>
        <item x="3"/>
        <item x="4"/>
        <item x="5"/>
        <item x="6"/>
        <item x="7"/>
      </items>
    </pivotField>
    <pivotField dataField="1" subtotalTop="0" showAll="0" defaultSubtotal="0"/>
  </pivotFields>
  <rowFields count="1">
    <field x="0"/>
  </rowFields>
  <rowItems count="8">
    <i>
      <x/>
    </i>
    <i>
      <x v="1"/>
    </i>
    <i>
      <x v="2"/>
    </i>
    <i>
      <x v="3"/>
    </i>
    <i>
      <x v="4"/>
    </i>
    <i>
      <x v="5"/>
    </i>
    <i>
      <x v="6"/>
    </i>
    <i t="grand">
      <x/>
    </i>
  </rowItems>
  <colFields count="1">
    <field x="1"/>
  </colFields>
  <colItems count="9">
    <i>
      <x/>
    </i>
    <i>
      <x v="1"/>
    </i>
    <i>
      <x v="2"/>
    </i>
    <i>
      <x v="3"/>
    </i>
    <i>
      <x v="4"/>
    </i>
    <i>
      <x v="5"/>
    </i>
    <i>
      <x v="6"/>
    </i>
    <i>
      <x v="7"/>
    </i>
    <i t="grand">
      <x/>
    </i>
  </colItems>
  <dataFields count="1">
    <dataField name="Profit" fld="2" baseField="0" baseItem="0" numFmtId="164"/>
  </dataFields>
  <formats count="1">
    <format dxfId="53">
      <pivotArea outline="0" collapsedLevelsAreSubtotals="1" fieldPosition="0"/>
    </format>
  </formats>
  <chartFormats count="8">
    <chartFormat chart="4" format="24" series="1">
      <pivotArea type="data" outline="0" fieldPosition="0">
        <references count="2">
          <reference field="4294967294" count="1" selected="0">
            <x v="0"/>
          </reference>
          <reference field="1" count="1" selected="0">
            <x v="4"/>
          </reference>
        </references>
      </pivotArea>
    </chartFormat>
    <chartFormat chart="4" format="25" series="1">
      <pivotArea type="data" outline="0" fieldPosition="0">
        <references count="2">
          <reference field="4294967294" count="1" selected="0">
            <x v="0"/>
          </reference>
          <reference field="1" count="1" selected="0">
            <x v="5"/>
          </reference>
        </references>
      </pivotArea>
    </chartFormat>
    <chartFormat chart="4" format="26" series="1">
      <pivotArea type="data" outline="0" fieldPosition="0">
        <references count="2">
          <reference field="4294967294" count="1" selected="0">
            <x v="0"/>
          </reference>
          <reference field="1" count="1" selected="0">
            <x v="6"/>
          </reference>
        </references>
      </pivotArea>
    </chartFormat>
    <chartFormat chart="4" format="27" series="1">
      <pivotArea type="data" outline="0" fieldPosition="0">
        <references count="2">
          <reference field="4294967294" count="1" selected="0">
            <x v="0"/>
          </reference>
          <reference field="1" count="1" selected="0">
            <x v="7"/>
          </reference>
        </references>
      </pivotArea>
    </chartFormat>
    <chartFormat chart="4" format="28" series="1">
      <pivotArea type="data" outline="0" fieldPosition="0">
        <references count="2">
          <reference field="4294967294" count="1" selected="0">
            <x v="0"/>
          </reference>
          <reference field="1" count="1" selected="0">
            <x v="0"/>
          </reference>
        </references>
      </pivotArea>
    </chartFormat>
    <chartFormat chart="4" format="29" series="1">
      <pivotArea type="data" outline="0" fieldPosition="0">
        <references count="2">
          <reference field="4294967294" count="1" selected="0">
            <x v="0"/>
          </reference>
          <reference field="1" count="1" selected="0">
            <x v="1"/>
          </reference>
        </references>
      </pivotArea>
    </chartFormat>
    <chartFormat chart="4" format="30" series="1">
      <pivotArea type="data" outline="0" fieldPosition="0">
        <references count="2">
          <reference field="4294967294" count="1" selected="0">
            <x v="0"/>
          </reference>
          <reference field="1" count="1" selected="0">
            <x v="2"/>
          </reference>
        </references>
      </pivotArea>
    </chartFormat>
    <chartFormat chart="4" format="31" series="1">
      <pivotArea type="data" outline="0" fieldPosition="0">
        <references count="2">
          <reference field="4294967294" count="1" selected="0">
            <x v="0"/>
          </reference>
          <reference field="1" count="1" selected="0">
            <x v="3"/>
          </reference>
        </references>
      </pivotArea>
    </chartFormat>
  </chartFormats>
  <pivotHierarchies count="60">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 Total Revenu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YLIP CORPORATION SALES DATA minisoln (1).xlsx!SylipTable">
        <x15:activeTabTopLevelEntity name="[Sylip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FD80AA6-19AE-438F-9242-8FB9FC0DB6EA}" name="PivotTable5" cacheId="3332"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4" rowHeaderCaption="Item Types">
  <location ref="A38:D51" firstHeaderRow="0" firstDataRow="1" firstDataCol="1"/>
  <pivotFields count="5">
    <pivotField dataField="1" subtotalTop="0" showAll="0" defaultSubtotal="0"/>
    <pivotField dataField="1" subtotalTop="0" showAll="0" defaultSubtotal="0"/>
    <pivotField dataField="1" subtotalTop="0" showAll="0" defaultSubtotal="0"/>
    <pivotField axis="axisRow" allDrilled="1" subtotalTop="0" showAll="0" dataSourceSort="1" defaultSubtotal="0" defaultAttributeDrillState="1">
      <items count="12">
        <item x="0"/>
        <item x="1"/>
        <item x="2"/>
        <item x="3"/>
        <item x="4"/>
        <item x="5"/>
        <item x="6"/>
        <item x="7"/>
        <item x="8"/>
        <item x="9"/>
        <item x="10"/>
        <item x="11"/>
      </items>
    </pivotField>
    <pivotField allDrilled="1" subtotalTop="0" showAll="0" dataSourceSort="1" defaultSubtotal="0" defaultAttributeDrillState="1"/>
  </pivotFields>
  <rowFields count="1">
    <field x="3"/>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 Total Revenue" fld="0" baseField="3" baseItem="0" numFmtId="164"/>
    <dataField name="Total Profit" fld="1" baseField="3" baseItem="0" numFmtId="164"/>
    <dataField name="Total Cost" fld="2" baseField="3" baseItem="0" numFmtId="164"/>
  </dataFields>
  <formats count="2">
    <format dxfId="55">
      <pivotArea outline="0" collapsedLevelsAreSubtotals="1" fieldPosition="0"/>
    </format>
    <format dxfId="54">
      <pivotArea dataOnly="0" labelOnly="1" outline="0" fieldPosition="0">
        <references count="1">
          <reference field="4294967294" count="3">
            <x v="0"/>
            <x v="1"/>
            <x v="2"/>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Hierarchies count="60">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Total Profit"/>
    <pivotHierarchy dragToData="1"/>
    <pivotHierarchy dragToData="1"/>
    <pivotHierarchy dragToData="1" caption=" Total Revenue"/>
    <pivotHierarchy dragToData="1" caption="Total Cost"/>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YLIP CORPORATION SALES DATA minisoln (1).xlsx!SylipTable">
        <x15:activeTabTopLevelEntity name="[Sylip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A1E5296-8F08-40C9-94EB-06675EA50DA5}" name="PivotTable8" cacheId="33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282:B295" firstHeaderRow="1" firstDataRow="1" firstDataCol="1"/>
  <pivotFields count="2">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s>
  <rowFields count="1">
    <field x="0"/>
  </rowFields>
  <rowItems count="13">
    <i>
      <x/>
    </i>
    <i>
      <x v="1"/>
    </i>
    <i>
      <x v="2"/>
    </i>
    <i>
      <x v="3"/>
    </i>
    <i>
      <x v="4"/>
    </i>
    <i>
      <x v="5"/>
    </i>
    <i>
      <x v="6"/>
    </i>
    <i>
      <x v="7"/>
    </i>
    <i>
      <x v="8"/>
    </i>
    <i>
      <x v="9"/>
    </i>
    <i>
      <x v="10"/>
    </i>
    <i>
      <x v="11"/>
    </i>
    <i t="grand">
      <x/>
    </i>
  </rowItems>
  <colItems count="1">
    <i/>
  </colItems>
  <dataFields count="1">
    <dataField name="Sum of Units Sold" fld="1" baseField="0" baseItem="0" numFmtId="167"/>
  </dataFields>
  <formats count="1">
    <format dxfId="56">
      <pivotArea outline="0" collapsedLevelsAreSubtotals="1" fieldPosition="0"/>
    </format>
  </formats>
  <chartFormats count="1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0" format="6" series="1">
      <pivotArea type="data" outline="0" fieldPosition="0">
        <references count="2">
          <reference field="4294967294" count="1" selected="0">
            <x v="0"/>
          </reference>
          <reference field="0" count="1" selected="0">
            <x v="6"/>
          </reference>
        </references>
      </pivotArea>
    </chartFormat>
    <chartFormat chart="0" format="7" series="1">
      <pivotArea type="data" outline="0" fieldPosition="0">
        <references count="2">
          <reference field="4294967294" count="1" selected="0">
            <x v="0"/>
          </reference>
          <reference field="0" count="1" selected="0">
            <x v="7"/>
          </reference>
        </references>
      </pivotArea>
    </chartFormat>
    <chartFormat chart="0" format="8" series="1">
      <pivotArea type="data" outline="0" fieldPosition="0">
        <references count="2">
          <reference field="4294967294" count="1" selected="0">
            <x v="0"/>
          </reference>
          <reference field="0" count="1" selected="0">
            <x v="8"/>
          </reference>
        </references>
      </pivotArea>
    </chartFormat>
    <chartFormat chart="0" format="9" series="1">
      <pivotArea type="data" outline="0" fieldPosition="0">
        <references count="2">
          <reference field="4294967294" count="1" selected="0">
            <x v="0"/>
          </reference>
          <reference field="0" count="1" selected="0">
            <x v="9"/>
          </reference>
        </references>
      </pivotArea>
    </chartFormat>
    <chartFormat chart="0" format="10" series="1">
      <pivotArea type="data" outline="0" fieldPosition="0">
        <references count="2">
          <reference field="4294967294" count="1" selected="0">
            <x v="0"/>
          </reference>
          <reference field="0" count="1" selected="0">
            <x v="10"/>
          </reference>
        </references>
      </pivotArea>
    </chartFormat>
    <chartFormat chart="0" format="11" series="1">
      <pivotArea type="data" outline="0" fieldPosition="0">
        <references count="2">
          <reference field="4294967294" count="1" selected="0">
            <x v="0"/>
          </reference>
          <reference field="0" count="1" selected="0">
            <x v="11"/>
          </reference>
        </references>
      </pivotArea>
    </chartFormat>
    <chartFormat chart="0" format="12" series="1">
      <pivotArea type="data" outline="0" fieldPosition="0">
        <references count="1">
          <reference field="4294967294" count="1" selected="0">
            <x v="0"/>
          </reference>
        </references>
      </pivotArea>
    </chartFormat>
  </chartFormats>
  <pivotHierarchies count="6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ylip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71D2C54-AA78-41B1-859D-7F0C0D8954E5}" name="PivotTable9" cacheId="33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Year">
  <location ref="C5:G8" firstHeaderRow="0" firstDataRow="1" firstDataCol="1"/>
  <pivotFields count="18">
    <pivotField showAll="0">
      <items count="8">
        <item x="4"/>
        <item x="0"/>
        <item x="1"/>
        <item x="2"/>
        <item x="5"/>
        <item x="6"/>
        <item x="3"/>
        <item t="default"/>
      </items>
    </pivotField>
    <pivotField showAll="0"/>
    <pivotField showAll="0">
      <items count="13">
        <item x="0"/>
        <item x="9"/>
        <item x="1"/>
        <item x="7"/>
        <item x="8"/>
        <item x="3"/>
        <item x="4"/>
        <item x="10"/>
        <item x="2"/>
        <item x="6"/>
        <item x="11"/>
        <item x="5"/>
        <item t="default"/>
      </items>
    </pivotField>
    <pivotField axis="axisRow" showAll="0">
      <items count="3">
        <item x="0"/>
        <item x="1"/>
        <item t="default"/>
      </items>
    </pivotField>
    <pivotField showAll="0"/>
    <pivotField numFmtId="165" showAll="0">
      <items count="15">
        <item x="0"/>
        <item x="1"/>
        <item x="2"/>
        <item x="3"/>
        <item x="4"/>
        <item x="5"/>
        <item x="6"/>
        <item x="7"/>
        <item x="8"/>
        <item x="9"/>
        <item x="10"/>
        <item x="11"/>
        <item x="12"/>
        <item x="13"/>
        <item t="default"/>
      </items>
    </pivotField>
    <pivotField showAll="0"/>
    <pivotField showAll="0"/>
    <pivotField numFmtId="165" showAll="0"/>
    <pivotField showAll="0"/>
    <pivotField dataField="1" numFmtId="166" showAll="0">
      <items count="100">
        <item x="10"/>
        <item x="43"/>
        <item x="47"/>
        <item x="58"/>
        <item x="87"/>
        <item x="71"/>
        <item x="60"/>
        <item x="94"/>
        <item x="89"/>
        <item x="45"/>
        <item x="49"/>
        <item x="21"/>
        <item x="96"/>
        <item x="15"/>
        <item x="64"/>
        <item x="2"/>
        <item x="25"/>
        <item x="91"/>
        <item x="42"/>
        <item x="31"/>
        <item x="23"/>
        <item x="22"/>
        <item x="50"/>
        <item x="29"/>
        <item x="1"/>
        <item x="57"/>
        <item x="32"/>
        <item x="5"/>
        <item x="40"/>
        <item x="53"/>
        <item x="55"/>
        <item x="76"/>
        <item x="36"/>
        <item x="18"/>
        <item x="39"/>
        <item x="52"/>
        <item x="82"/>
        <item x="11"/>
        <item x="6"/>
        <item x="65"/>
        <item x="79"/>
        <item x="88"/>
        <item x="61"/>
        <item x="37"/>
        <item x="14"/>
        <item x="70"/>
        <item x="4"/>
        <item x="24"/>
        <item x="28"/>
        <item x="98"/>
        <item x="26"/>
        <item x="17"/>
        <item x="67"/>
        <item x="62"/>
        <item x="86"/>
        <item x="72"/>
        <item x="97"/>
        <item x="27"/>
        <item x="19"/>
        <item x="44"/>
        <item x="8"/>
        <item x="63"/>
        <item x="95"/>
        <item x="35"/>
        <item x="84"/>
        <item x="83"/>
        <item x="81"/>
        <item x="9"/>
        <item x="38"/>
        <item x="16"/>
        <item x="74"/>
        <item x="59"/>
        <item x="41"/>
        <item x="34"/>
        <item x="69"/>
        <item x="20"/>
        <item x="54"/>
        <item x="48"/>
        <item x="80"/>
        <item x="92"/>
        <item x="7"/>
        <item x="3"/>
        <item x="93"/>
        <item x="33"/>
        <item x="12"/>
        <item x="68"/>
        <item x="77"/>
        <item x="66"/>
        <item x="30"/>
        <item x="85"/>
        <item x="46"/>
        <item x="13"/>
        <item x="75"/>
        <item x="90"/>
        <item x="51"/>
        <item x="78"/>
        <item x="73"/>
        <item x="56"/>
        <item x="0"/>
        <item t="default"/>
      </items>
    </pivotField>
    <pivotField numFmtId="166" showAll="0">
      <items count="13">
        <item x="3"/>
        <item x="9"/>
        <item x="6"/>
        <item x="7"/>
        <item x="11"/>
        <item x="5"/>
        <item x="1"/>
        <item x="0"/>
        <item x="10"/>
        <item x="8"/>
        <item x="2"/>
        <item x="4"/>
        <item t="default"/>
      </items>
    </pivotField>
    <pivotField numFmtId="166" showAll="0">
      <items count="13">
        <item x="3"/>
        <item x="9"/>
        <item x="7"/>
        <item x="6"/>
        <item x="5"/>
        <item x="11"/>
        <item x="1"/>
        <item x="0"/>
        <item x="8"/>
        <item x="10"/>
        <item x="4"/>
        <item x="2"/>
        <item t="default"/>
      </items>
    </pivotField>
    <pivotField dataField="1" numFmtId="166" showAll="0"/>
    <pivotField dataField="1" numFmtId="166" showAll="0"/>
    <pivotField dataField="1" numFmtId="166" showAll="0"/>
    <pivotField showAll="0">
      <items count="7">
        <item sd="0" x="0"/>
        <item sd="0" x="1"/>
        <item sd="0" x="2"/>
        <item sd="0" x="3"/>
        <item sd="0" x="4"/>
        <item sd="0" x="5"/>
        <item t="default"/>
      </items>
    </pivotField>
    <pivotField showAll="0" sortType="descending">
      <items count="11">
        <item sd="0" x="0"/>
        <item sd="0" x="1"/>
        <item sd="0" x="2"/>
        <item sd="0" x="3"/>
        <item sd="0" x="4"/>
        <item sd="0" x="5"/>
        <item sd="0" x="6"/>
        <item sd="0" x="7"/>
        <item sd="0" x="8"/>
        <item sd="0" x="9"/>
        <item t="default"/>
      </items>
      <autoSortScope>
        <pivotArea dataOnly="0" outline="0" fieldPosition="0">
          <references count="1">
            <reference field="4294967294" count="1" selected="0">
              <x v="0"/>
            </reference>
          </references>
        </pivotArea>
      </autoSortScope>
    </pivotField>
  </pivotFields>
  <rowFields count="1">
    <field x="3"/>
  </rowFields>
  <rowItems count="3">
    <i>
      <x/>
    </i>
    <i>
      <x v="1"/>
    </i>
    <i t="grand">
      <x/>
    </i>
  </rowItems>
  <colFields count="1">
    <field x="-2"/>
  </colFields>
  <colItems count="4">
    <i>
      <x/>
    </i>
    <i i="1">
      <x v="1"/>
    </i>
    <i i="2">
      <x v="2"/>
    </i>
    <i i="3">
      <x v="3"/>
    </i>
  </colItems>
  <dataFields count="4">
    <dataField name="Sum of Total Profit" fld="15" baseField="0" baseItem="0" numFmtId="164"/>
    <dataField name="Sum of Total Revenue" fld="13" baseField="0" baseItem="0" numFmtId="164"/>
    <dataField name="Sum of Total Cost" fld="14" baseField="0" baseItem="0" numFmtId="164"/>
    <dataField name="Total Units Sold" fld="10" baseField="17" baseItem="3" numFmtId="167"/>
  </dataFields>
  <formats count="4">
    <format dxfId="4">
      <pivotArea outline="0" collapsedLevelsAreSubtotals="1" fieldPosition="0"/>
    </format>
    <format dxfId="3">
      <pivotArea dataOnly="0" labelOnly="1" outline="0" axis="axisValues" fieldPosition="0"/>
    </format>
    <format dxfId="2">
      <pivotArea outline="0" fieldPosition="0">
        <references count="1">
          <reference field="4294967294" count="1">
            <x v="3"/>
          </reference>
        </references>
      </pivotArea>
    </format>
    <format dxfId="1">
      <pivotArea outline="0" collapsedLevelsAreSubtotals="1" fieldPosition="0">
        <references count="1">
          <reference field="4294967294" count="1" selected="0">
            <x v="3"/>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BD6ED10-08CB-4647-9A5F-1759085FC5AF}" name="PivotTable19" cacheId="3335"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rowHeaderCaption="Items Sold">
  <location ref="C113:D188"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s>
  <rowFields count="2">
    <field x="0"/>
    <field x="1"/>
  </rowFields>
  <rowItems count="75">
    <i>
      <x/>
    </i>
    <i r="1">
      <x/>
    </i>
    <i r="1">
      <x v="1"/>
    </i>
    <i r="1">
      <x v="2"/>
    </i>
    <i r="1">
      <x v="3"/>
    </i>
    <i r="1">
      <x v="4"/>
    </i>
    <i>
      <x v="1"/>
    </i>
    <i r="1">
      <x v="5"/>
    </i>
    <i r="1">
      <x v="3"/>
    </i>
    <i r="1">
      <x v="4"/>
    </i>
    <i r="1">
      <x v="6"/>
    </i>
    <i>
      <x v="2"/>
    </i>
    <i r="1">
      <x v="1"/>
    </i>
    <i r="1">
      <x v="2"/>
    </i>
    <i r="1">
      <x v="3"/>
    </i>
    <i r="1">
      <x v="6"/>
    </i>
    <i r="1">
      <x v="7"/>
    </i>
    <i>
      <x v="3"/>
    </i>
    <i r="1">
      <x/>
    </i>
    <i r="1">
      <x v="5"/>
    </i>
    <i r="1">
      <x v="1"/>
    </i>
    <i r="1">
      <x v="3"/>
    </i>
    <i r="1">
      <x v="4"/>
    </i>
    <i r="1">
      <x v="6"/>
    </i>
    <i r="1">
      <x v="7"/>
    </i>
    <i>
      <x v="4"/>
    </i>
    <i r="1">
      <x/>
    </i>
    <i r="1">
      <x v="1"/>
    </i>
    <i r="1">
      <x v="2"/>
    </i>
    <i r="1">
      <x v="3"/>
    </i>
    <i r="1">
      <x v="4"/>
    </i>
    <i r="1">
      <x v="6"/>
    </i>
    <i r="1">
      <x v="7"/>
    </i>
    <i>
      <x v="5"/>
    </i>
    <i r="1">
      <x/>
    </i>
    <i r="1">
      <x v="5"/>
    </i>
    <i r="1">
      <x v="1"/>
    </i>
    <i r="1">
      <x v="2"/>
    </i>
    <i r="1">
      <x v="3"/>
    </i>
    <i r="1">
      <x v="4"/>
    </i>
    <i>
      <x v="6"/>
    </i>
    <i r="1">
      <x/>
    </i>
    <i r="1">
      <x v="5"/>
    </i>
    <i r="1">
      <x v="1"/>
    </i>
    <i r="1">
      <x v="3"/>
    </i>
    <i r="1">
      <x v="4"/>
    </i>
    <i r="1">
      <x v="7"/>
    </i>
    <i>
      <x v="7"/>
    </i>
    <i r="1">
      <x v="1"/>
    </i>
    <i r="1">
      <x v="7"/>
    </i>
    <i>
      <x v="8"/>
    </i>
    <i r="1">
      <x/>
    </i>
    <i r="1">
      <x v="5"/>
    </i>
    <i r="1">
      <x v="1"/>
    </i>
    <i r="1">
      <x v="2"/>
    </i>
    <i r="1">
      <x v="3"/>
    </i>
    <i r="1">
      <x v="4"/>
    </i>
    <i r="1">
      <x v="6"/>
    </i>
    <i>
      <x v="9"/>
    </i>
    <i r="1">
      <x/>
    </i>
    <i r="1">
      <x v="1"/>
    </i>
    <i r="1">
      <x v="2"/>
    </i>
    <i r="1">
      <x v="3"/>
    </i>
    <i r="1">
      <x v="4"/>
    </i>
    <i r="1">
      <x v="6"/>
    </i>
    <i r="1">
      <x v="7"/>
    </i>
    <i>
      <x v="10"/>
    </i>
    <i r="1">
      <x v="5"/>
    </i>
    <i r="1">
      <x v="6"/>
    </i>
    <i r="1">
      <x v="7"/>
    </i>
    <i>
      <x v="11"/>
    </i>
    <i r="1">
      <x v="5"/>
    </i>
    <i r="1">
      <x v="1"/>
    </i>
    <i r="1">
      <x v="6"/>
    </i>
    <i t="grand">
      <x/>
    </i>
  </rowItems>
  <colItems count="1">
    <i/>
  </colItems>
  <dataFields count="1">
    <dataField name="Sum of Units Sold" fld="2" baseField="0" baseItem="0" numFmtId="164"/>
  </dataFields>
  <formats count="38">
    <format dxfId="99">
      <pivotArea outline="0" collapsedLevelsAreSubtotals="1" fieldPosition="0"/>
    </format>
    <format dxfId="98">
      <pivotArea dataOnly="0" labelOnly="1" fieldPosition="0">
        <references count="1">
          <reference field="0" count="11">
            <x v="1"/>
            <x v="2"/>
            <x v="3"/>
            <x v="4"/>
            <x v="5"/>
            <x v="6"/>
            <x v="7"/>
            <x v="8"/>
            <x v="9"/>
            <x v="10"/>
            <x v="11"/>
          </reference>
        </references>
      </pivotArea>
    </format>
    <format dxfId="97">
      <pivotArea dataOnly="0" labelOnly="1" fieldPosition="0">
        <references count="2">
          <reference field="0" count="1" selected="0">
            <x v="0"/>
          </reference>
          <reference field="1" count="5">
            <x v="0"/>
            <x v="1"/>
            <x v="2"/>
            <x v="3"/>
            <x v="4"/>
          </reference>
        </references>
      </pivotArea>
    </format>
    <format dxfId="96">
      <pivotArea dataOnly="0" labelOnly="1" fieldPosition="0">
        <references count="2">
          <reference field="0" count="1" selected="0">
            <x v="1"/>
          </reference>
          <reference field="1" count="4">
            <x v="3"/>
            <x v="4"/>
            <x v="5"/>
            <x v="6"/>
          </reference>
        </references>
      </pivotArea>
    </format>
    <format dxfId="95">
      <pivotArea dataOnly="0" labelOnly="1" fieldPosition="0">
        <references count="2">
          <reference field="0" count="1" selected="0">
            <x v="2"/>
          </reference>
          <reference field="1" count="5">
            <x v="1"/>
            <x v="2"/>
            <x v="3"/>
            <x v="6"/>
            <x v="7"/>
          </reference>
        </references>
      </pivotArea>
    </format>
    <format dxfId="94">
      <pivotArea dataOnly="0" labelOnly="1" fieldPosition="0">
        <references count="2">
          <reference field="0" count="1" selected="0">
            <x v="3"/>
          </reference>
          <reference field="1" count="7">
            <x v="0"/>
            <x v="1"/>
            <x v="3"/>
            <x v="4"/>
            <x v="5"/>
            <x v="6"/>
            <x v="7"/>
          </reference>
        </references>
      </pivotArea>
    </format>
    <format dxfId="93">
      <pivotArea dataOnly="0" labelOnly="1" fieldPosition="0">
        <references count="2">
          <reference field="0" count="1" selected="0">
            <x v="4"/>
          </reference>
          <reference field="1" count="7">
            <x v="0"/>
            <x v="1"/>
            <x v="2"/>
            <x v="3"/>
            <x v="4"/>
            <x v="6"/>
            <x v="7"/>
          </reference>
        </references>
      </pivotArea>
    </format>
    <format dxfId="92">
      <pivotArea dataOnly="0" labelOnly="1" fieldPosition="0">
        <references count="2">
          <reference field="0" count="1" selected="0">
            <x v="5"/>
          </reference>
          <reference field="1" count="6">
            <x v="0"/>
            <x v="1"/>
            <x v="2"/>
            <x v="3"/>
            <x v="4"/>
            <x v="5"/>
          </reference>
        </references>
      </pivotArea>
    </format>
    <format dxfId="91">
      <pivotArea dataOnly="0" labelOnly="1" fieldPosition="0">
        <references count="2">
          <reference field="0" count="1" selected="0">
            <x v="6"/>
          </reference>
          <reference field="1" count="6">
            <x v="0"/>
            <x v="1"/>
            <x v="3"/>
            <x v="4"/>
            <x v="5"/>
            <x v="7"/>
          </reference>
        </references>
      </pivotArea>
    </format>
    <format dxfId="90">
      <pivotArea dataOnly="0" labelOnly="1" fieldPosition="0">
        <references count="2">
          <reference field="0" count="1" selected="0">
            <x v="7"/>
          </reference>
          <reference field="1" count="2">
            <x v="1"/>
            <x v="7"/>
          </reference>
        </references>
      </pivotArea>
    </format>
    <format dxfId="89">
      <pivotArea dataOnly="0" labelOnly="1" fieldPosition="0">
        <references count="2">
          <reference field="0" count="1" selected="0">
            <x v="8"/>
          </reference>
          <reference field="1" count="7">
            <x v="0"/>
            <x v="1"/>
            <x v="2"/>
            <x v="3"/>
            <x v="4"/>
            <x v="5"/>
            <x v="6"/>
          </reference>
        </references>
      </pivotArea>
    </format>
    <format dxfId="88">
      <pivotArea dataOnly="0" labelOnly="1" fieldPosition="0">
        <references count="2">
          <reference field="0" count="1" selected="0">
            <x v="9"/>
          </reference>
          <reference field="1" count="7">
            <x v="0"/>
            <x v="1"/>
            <x v="2"/>
            <x v="3"/>
            <x v="4"/>
            <x v="6"/>
            <x v="7"/>
          </reference>
        </references>
      </pivotArea>
    </format>
    <format dxfId="87">
      <pivotArea dataOnly="0" labelOnly="1" fieldPosition="0">
        <references count="2">
          <reference field="0" count="1" selected="0">
            <x v="10"/>
          </reference>
          <reference field="1" count="3">
            <x v="5"/>
            <x v="6"/>
            <x v="7"/>
          </reference>
        </references>
      </pivotArea>
    </format>
    <format dxfId="86">
      <pivotArea dataOnly="0" labelOnly="1" fieldPosition="0">
        <references count="2">
          <reference field="0" count="1" selected="0">
            <x v="11"/>
          </reference>
          <reference field="1" count="3">
            <x v="1"/>
            <x v="5"/>
            <x v="6"/>
          </reference>
        </references>
      </pivotArea>
    </format>
    <format dxfId="85">
      <pivotArea collapsedLevelsAreSubtotals="1" fieldPosition="0">
        <references count="2">
          <reference field="0" count="1" selected="0">
            <x v="0"/>
          </reference>
          <reference field="1" count="5">
            <x v="0"/>
            <x v="1"/>
            <x v="2"/>
            <x v="3"/>
            <x v="4"/>
          </reference>
        </references>
      </pivotArea>
    </format>
    <format dxfId="84">
      <pivotArea collapsedLevelsAreSubtotals="1" fieldPosition="0">
        <references count="1">
          <reference field="0" count="1">
            <x v="1"/>
          </reference>
        </references>
      </pivotArea>
    </format>
    <format dxfId="83">
      <pivotArea collapsedLevelsAreSubtotals="1" fieldPosition="0">
        <references count="2">
          <reference field="0" count="1" selected="0">
            <x v="1"/>
          </reference>
          <reference field="1" count="4">
            <x v="3"/>
            <x v="4"/>
            <x v="5"/>
            <x v="6"/>
          </reference>
        </references>
      </pivotArea>
    </format>
    <format dxfId="82">
      <pivotArea collapsedLevelsAreSubtotals="1" fieldPosition="0">
        <references count="1">
          <reference field="0" count="1">
            <x v="2"/>
          </reference>
        </references>
      </pivotArea>
    </format>
    <format dxfId="81">
      <pivotArea collapsedLevelsAreSubtotals="1" fieldPosition="0">
        <references count="2">
          <reference field="0" count="1" selected="0">
            <x v="2"/>
          </reference>
          <reference field="1" count="5">
            <x v="1"/>
            <x v="2"/>
            <x v="3"/>
            <x v="6"/>
            <x v="7"/>
          </reference>
        </references>
      </pivotArea>
    </format>
    <format dxfId="80">
      <pivotArea collapsedLevelsAreSubtotals="1" fieldPosition="0">
        <references count="1">
          <reference field="0" count="1">
            <x v="3"/>
          </reference>
        </references>
      </pivotArea>
    </format>
    <format dxfId="79">
      <pivotArea collapsedLevelsAreSubtotals="1" fieldPosition="0">
        <references count="2">
          <reference field="0" count="1" selected="0">
            <x v="3"/>
          </reference>
          <reference field="1" count="7">
            <x v="0"/>
            <x v="1"/>
            <x v="3"/>
            <x v="4"/>
            <x v="5"/>
            <x v="6"/>
            <x v="7"/>
          </reference>
        </references>
      </pivotArea>
    </format>
    <format dxfId="78">
      <pivotArea collapsedLevelsAreSubtotals="1" fieldPosition="0">
        <references count="1">
          <reference field="0" count="1">
            <x v="4"/>
          </reference>
        </references>
      </pivotArea>
    </format>
    <format dxfId="77">
      <pivotArea collapsedLevelsAreSubtotals="1" fieldPosition="0">
        <references count="2">
          <reference field="0" count="1" selected="0">
            <x v="4"/>
          </reference>
          <reference field="1" count="7">
            <x v="0"/>
            <x v="1"/>
            <x v="2"/>
            <x v="3"/>
            <x v="4"/>
            <x v="6"/>
            <x v="7"/>
          </reference>
        </references>
      </pivotArea>
    </format>
    <format dxfId="76">
      <pivotArea collapsedLevelsAreSubtotals="1" fieldPosition="0">
        <references count="1">
          <reference field="0" count="1">
            <x v="5"/>
          </reference>
        </references>
      </pivotArea>
    </format>
    <format dxfId="75">
      <pivotArea collapsedLevelsAreSubtotals="1" fieldPosition="0">
        <references count="2">
          <reference field="0" count="1" selected="0">
            <x v="5"/>
          </reference>
          <reference field="1" count="6">
            <x v="0"/>
            <x v="1"/>
            <x v="2"/>
            <x v="3"/>
            <x v="4"/>
            <x v="5"/>
          </reference>
        </references>
      </pivotArea>
    </format>
    <format dxfId="74">
      <pivotArea collapsedLevelsAreSubtotals="1" fieldPosition="0">
        <references count="1">
          <reference field="0" count="1">
            <x v="6"/>
          </reference>
        </references>
      </pivotArea>
    </format>
    <format dxfId="73">
      <pivotArea collapsedLevelsAreSubtotals="1" fieldPosition="0">
        <references count="2">
          <reference field="0" count="1" selected="0">
            <x v="6"/>
          </reference>
          <reference field="1" count="6">
            <x v="0"/>
            <x v="1"/>
            <x v="3"/>
            <x v="4"/>
            <x v="5"/>
            <x v="7"/>
          </reference>
        </references>
      </pivotArea>
    </format>
    <format dxfId="72">
      <pivotArea collapsedLevelsAreSubtotals="1" fieldPosition="0">
        <references count="1">
          <reference field="0" count="1">
            <x v="7"/>
          </reference>
        </references>
      </pivotArea>
    </format>
    <format dxfId="71">
      <pivotArea collapsedLevelsAreSubtotals="1" fieldPosition="0">
        <references count="2">
          <reference field="0" count="1" selected="0">
            <x v="7"/>
          </reference>
          <reference field="1" count="2">
            <x v="1"/>
            <x v="7"/>
          </reference>
        </references>
      </pivotArea>
    </format>
    <format dxfId="70">
      <pivotArea collapsedLevelsAreSubtotals="1" fieldPosition="0">
        <references count="1">
          <reference field="0" count="1">
            <x v="8"/>
          </reference>
        </references>
      </pivotArea>
    </format>
    <format dxfId="69">
      <pivotArea collapsedLevelsAreSubtotals="1" fieldPosition="0">
        <references count="2">
          <reference field="0" count="1" selected="0">
            <x v="8"/>
          </reference>
          <reference field="1" count="7">
            <x v="0"/>
            <x v="1"/>
            <x v="2"/>
            <x v="3"/>
            <x v="4"/>
            <x v="5"/>
            <x v="6"/>
          </reference>
        </references>
      </pivotArea>
    </format>
    <format dxfId="68">
      <pivotArea collapsedLevelsAreSubtotals="1" fieldPosition="0">
        <references count="1">
          <reference field="0" count="1">
            <x v="9"/>
          </reference>
        </references>
      </pivotArea>
    </format>
    <format dxfId="67">
      <pivotArea collapsedLevelsAreSubtotals="1" fieldPosition="0">
        <references count="2">
          <reference field="0" count="1" selected="0">
            <x v="9"/>
          </reference>
          <reference field="1" count="7">
            <x v="0"/>
            <x v="1"/>
            <x v="2"/>
            <x v="3"/>
            <x v="4"/>
            <x v="6"/>
            <x v="7"/>
          </reference>
        </references>
      </pivotArea>
    </format>
    <format dxfId="66">
      <pivotArea collapsedLevelsAreSubtotals="1" fieldPosition="0">
        <references count="1">
          <reference field="0" count="1">
            <x v="10"/>
          </reference>
        </references>
      </pivotArea>
    </format>
    <format dxfId="65">
      <pivotArea collapsedLevelsAreSubtotals="1" fieldPosition="0">
        <references count="2">
          <reference field="0" count="1" selected="0">
            <x v="10"/>
          </reference>
          <reference field="1" count="3">
            <x v="5"/>
            <x v="6"/>
            <x v="7"/>
          </reference>
        </references>
      </pivotArea>
    </format>
    <format dxfId="64">
      <pivotArea collapsedLevelsAreSubtotals="1" fieldPosition="0">
        <references count="1">
          <reference field="0" count="1">
            <x v="11"/>
          </reference>
        </references>
      </pivotArea>
    </format>
    <format dxfId="63">
      <pivotArea collapsedLevelsAreSubtotals="1" fieldPosition="0">
        <references count="2">
          <reference field="0" count="1" selected="0">
            <x v="11"/>
          </reference>
          <reference field="1" count="3">
            <x v="1"/>
            <x v="5"/>
            <x v="6"/>
          </reference>
        </references>
      </pivotArea>
    </format>
    <format dxfId="62">
      <pivotArea grandRow="1" outline="0" collapsedLevelsAreSubtotals="1" fieldPosition="0"/>
    </format>
  </formats>
  <pivotHierarchies count="60">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Units Sold"/>
    <pivotHierarchy dragToData="1" caption="Total Profit"/>
    <pivotHierarchy dragToData="1" caption="Unit Cost"/>
    <pivotHierarchy dragToData="1" caption="Unit Price"/>
    <pivotHierarchy dragToData="1"/>
    <pivotHierarchy dragToData="1"/>
    <pivotHierarchy dragToData="1"/>
    <pivotHierarchy dragToData="1"/>
    <pivotHierarchy dragToData="1" caption="Average of Total Profit"/>
    <pivotHierarchy dragToData="1" caption="Unit Profit"/>
  </pivotHierarchies>
  <pivotTableStyleInfo name="PivotStyleLight16" showRowHeaders="1" showColHeaders="1" showRowStripes="0" showColStripes="0" showLastColumn="1"/>
  <rowHierarchiesUsage count="2">
    <rowHierarchyUsage hierarchyUsage="2"/>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YLIP CORPORATION SALES DATA minisoln (1).xlsx!SylipTable">
        <x15:activeTabTopLevelEntity name="[Sylip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8F673E6-7AD5-48F0-AD25-034964B3E43E}" name="PivotTable17" cacheId="3326" applyNumberFormats="0" applyBorderFormats="0" applyFontFormats="0" applyPatternFormats="0" applyAlignmentFormats="0" applyWidthHeightFormats="1" dataCaption="Values" updatedVersion="7" minRefreshableVersion="3" useAutoFormatting="1" subtotalHiddenItems="1" itemPrintTitles="1" createdVersion="6" indent="0" outline="1" outlineData="1" multipleFieldFilters="0" rowHeaderCaption="Items Sold">
  <location ref="G31:J44" firstHeaderRow="0" firstDataRow="1" firstDataCol="1"/>
  <pivotFields count="4">
    <pivotField axis="axisRow" allDrilled="1" subtotalTop="0" showAll="0" sortType="descending" defaultSubtotal="0" defaultAttributeDrillState="1">
      <items count="12">
        <item x="0"/>
        <item x="1"/>
        <item x="2"/>
        <item x="3"/>
        <item x="4"/>
        <item x="5"/>
        <item x="6"/>
        <item x="7"/>
        <item x="8"/>
        <item x="9"/>
        <item x="10"/>
        <item x="11"/>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s>
  <rowFields count="1">
    <field x="0"/>
  </rowFields>
  <rowItems count="13">
    <i>
      <x v="4"/>
    </i>
    <i>
      <x v="8"/>
    </i>
    <i>
      <x v="6"/>
    </i>
    <i>
      <x v="3"/>
    </i>
    <i>
      <x/>
    </i>
    <i>
      <x v="2"/>
    </i>
    <i>
      <x v="11"/>
    </i>
    <i>
      <x v="9"/>
    </i>
    <i>
      <x v="10"/>
    </i>
    <i>
      <x v="1"/>
    </i>
    <i>
      <x v="7"/>
    </i>
    <i>
      <x v="5"/>
    </i>
    <i t="grand">
      <x/>
    </i>
  </rowItems>
  <colFields count="1">
    <field x="-2"/>
  </colFields>
  <colItems count="3">
    <i>
      <x/>
    </i>
    <i i="1">
      <x v="1"/>
    </i>
    <i i="2">
      <x v="2"/>
    </i>
  </colItems>
  <dataFields count="3">
    <dataField name="Unit Cost" fld="1" baseField="0" baseItem="0" numFmtId="164"/>
    <dataField name="Unit Price" fld="2" baseField="0" baseItem="0" numFmtId="164"/>
    <dataField name="Unit Profit" fld="3" baseField="0" baseItem="0" numFmtId="164"/>
  </dataFields>
  <formats count="15">
    <format dxfId="114">
      <pivotArea field="0" type="button" dataOnly="0" labelOnly="1" outline="0" axis="axisRow" fieldPosition="0"/>
    </format>
    <format dxfId="113">
      <pivotArea collapsedLevelsAreSubtotals="1" fieldPosition="0">
        <references count="1">
          <reference field="0" count="1">
            <x v="11"/>
          </reference>
        </references>
      </pivotArea>
    </format>
    <format dxfId="112">
      <pivotArea dataOnly="0" labelOnly="1" fieldPosition="0">
        <references count="1">
          <reference field="0" count="1">
            <x v="11"/>
          </reference>
        </references>
      </pivotArea>
    </format>
    <format dxfId="111">
      <pivotArea collapsedLevelsAreSubtotals="1" fieldPosition="0">
        <references count="1">
          <reference field="0" count="1">
            <x v="11"/>
          </reference>
        </references>
      </pivotArea>
    </format>
    <format dxfId="110">
      <pivotArea dataOnly="0" labelOnly="1" fieldPosition="0">
        <references count="1">
          <reference field="0" count="1">
            <x v="11"/>
          </reference>
        </references>
      </pivotArea>
    </format>
    <format dxfId="109">
      <pivotArea collapsedLevelsAreSubtotals="1" fieldPosition="0">
        <references count="1">
          <reference field="0" count="1">
            <x v="11"/>
          </reference>
        </references>
      </pivotArea>
    </format>
    <format dxfId="108">
      <pivotArea dataOnly="0" labelOnly="1" fieldPosition="0">
        <references count="1">
          <reference field="0" count="1">
            <x v="11"/>
          </reference>
        </references>
      </pivotArea>
    </format>
    <format dxfId="107">
      <pivotArea outline="0" collapsedLevelsAreSubtotals="1" fieldPosition="0"/>
    </format>
    <format dxfId="106">
      <pivotArea collapsedLevelsAreSubtotals="1" fieldPosition="0">
        <references count="1">
          <reference field="0" count="11">
            <x v="1"/>
            <x v="2"/>
            <x v="3"/>
            <x v="4"/>
            <x v="5"/>
            <x v="6"/>
            <x v="7"/>
            <x v="8"/>
            <x v="9"/>
            <x v="10"/>
            <x v="11"/>
          </reference>
        </references>
      </pivotArea>
    </format>
    <format dxfId="105">
      <pivotArea dataOnly="0" labelOnly="1" fieldPosition="0">
        <references count="1">
          <reference field="0" count="11">
            <x v="1"/>
            <x v="2"/>
            <x v="3"/>
            <x v="4"/>
            <x v="5"/>
            <x v="6"/>
            <x v="7"/>
            <x v="8"/>
            <x v="9"/>
            <x v="10"/>
            <x v="11"/>
          </reference>
        </references>
      </pivotArea>
    </format>
    <format dxfId="104">
      <pivotArea collapsedLevelsAreSubtotals="1" fieldPosition="0">
        <references count="1">
          <reference field="0" count="0"/>
        </references>
      </pivotArea>
    </format>
    <format dxfId="103">
      <pivotArea dataOnly="0" labelOnly="1" outline="0" fieldPosition="0">
        <references count="1">
          <reference field="4294967294" count="3">
            <x v="0"/>
            <x v="1"/>
            <x v="2"/>
          </reference>
        </references>
      </pivotArea>
    </format>
    <format dxfId="102">
      <pivotArea dataOnly="0" fieldPosition="0">
        <references count="1">
          <reference field="0" count="4">
            <x v="3"/>
            <x v="4"/>
            <x v="6"/>
            <x v="8"/>
          </reference>
        </references>
      </pivotArea>
    </format>
    <format dxfId="101">
      <pivotArea dataOnly="0" fieldPosition="0">
        <references count="1">
          <reference field="0" count="4">
            <x v="0"/>
            <x v="2"/>
            <x v="9"/>
            <x v="11"/>
          </reference>
        </references>
      </pivotArea>
    </format>
    <format dxfId="100">
      <pivotArea dataOnly="0" fieldPosition="0">
        <references count="1">
          <reference field="0" count="4">
            <x v="1"/>
            <x v="5"/>
            <x v="7"/>
            <x v="10"/>
          </reference>
        </references>
      </pivotArea>
    </format>
  </formats>
  <pivotHierarchies count="60">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Units Sold"/>
    <pivotHierarchy dragToData="1" caption="Total Profit"/>
    <pivotHierarchy dragToData="1" caption="Unit Cost"/>
    <pivotHierarchy dragToData="1" caption="Unit Price"/>
    <pivotHierarchy dragToData="1"/>
    <pivotHierarchy dragToData="1"/>
    <pivotHierarchy dragToData="1"/>
    <pivotHierarchy dragToData="1"/>
    <pivotHierarchy dragToData="1" caption="Average of Total Profit"/>
    <pivotHierarchy dragToData="1" caption="Unit Profit"/>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YLIP CORPORATION SALES DATA minisoln (1).xlsx!SylipTable">
        <x15:activeTabTopLevelEntity name="[Sylip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20E05DCB-A3E2-4E9B-9EE3-2D2A89552443}" name="PivotTable2" cacheId="3328"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rowHeaderCaption="Items Types">
  <location ref="G4:I17" firstHeaderRow="0" firstDataRow="1" firstDataCol="1"/>
  <pivotFields count="3">
    <pivotField dataField="1" subtotalTop="0" showAll="0" defaultSubtotal="0"/>
    <pivotField axis="axisRow" allDrilled="1" subtotalTop="0" showAll="0" sortType="descending" defaultSubtotal="0" defaultAttributeDrillState="1">
      <items count="12">
        <item x="0"/>
        <item x="1"/>
        <item x="2"/>
        <item x="3"/>
        <item x="4"/>
        <item x="5"/>
        <item x="6"/>
        <item x="7"/>
        <item x="8"/>
        <item x="9"/>
        <item x="10"/>
        <item x="11"/>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1"/>
  </rowFields>
  <rowItems count="13">
    <i>
      <x v="4"/>
    </i>
    <i>
      <x v="3"/>
    </i>
    <i>
      <x v="1"/>
    </i>
    <i>
      <x v="5"/>
    </i>
    <i>
      <x v="9"/>
    </i>
    <i>
      <x v="8"/>
    </i>
    <i>
      <x v="6"/>
    </i>
    <i>
      <x/>
    </i>
    <i>
      <x v="2"/>
    </i>
    <i>
      <x v="11"/>
    </i>
    <i>
      <x v="10"/>
    </i>
    <i>
      <x v="7"/>
    </i>
    <i t="grand">
      <x/>
    </i>
  </rowItems>
  <colFields count="1">
    <field x="-2"/>
  </colFields>
  <colItems count="2">
    <i>
      <x/>
    </i>
    <i i="1">
      <x v="1"/>
    </i>
  </colItems>
  <dataFields count="2">
    <dataField name="Units Sold" fld="0" baseField="1" baseItem="4" numFmtId="167"/>
    <dataField name="Total Profit" fld="2" baseField="1" baseItem="4" numFmtId="166"/>
  </dataFields>
  <formats count="20">
    <format dxfId="134">
      <pivotArea dataOnly="0" outline="0" fieldPosition="0">
        <references count="1">
          <reference field="4294967294" count="1">
            <x v="0"/>
          </reference>
        </references>
      </pivotArea>
    </format>
    <format dxfId="133">
      <pivotArea outline="0" collapsedLevelsAreSubtotals="1" fieldPosition="0">
        <references count="1">
          <reference field="4294967294" count="1" selected="0">
            <x v="1"/>
          </reference>
        </references>
      </pivotArea>
    </format>
    <format dxfId="132">
      <pivotArea dataOnly="0" labelOnly="1" outline="0" fieldPosition="0">
        <references count="1">
          <reference field="4294967294" count="1">
            <x v="1"/>
          </reference>
        </references>
      </pivotArea>
    </format>
    <format dxfId="131">
      <pivotArea dataOnly="0" labelOnly="1" outline="0" fieldPosition="0">
        <references count="1">
          <reference field="4294967294" count="2">
            <x v="0"/>
            <x v="1"/>
          </reference>
        </references>
      </pivotArea>
    </format>
    <format dxfId="130">
      <pivotArea field="1" type="button" dataOnly="0" labelOnly="1" outline="0" axis="axisRow" fieldPosition="0"/>
    </format>
    <format dxfId="129">
      <pivotArea outline="0" collapsedLevelsAreSubtotals="1" fieldPosition="0">
        <references count="1">
          <reference field="4294967294" count="1" selected="0">
            <x v="0"/>
          </reference>
        </references>
      </pivotArea>
    </format>
    <format dxfId="128">
      <pivotArea collapsedLevelsAreSubtotals="1" fieldPosition="0">
        <references count="1">
          <reference field="1" count="1">
            <x v="11"/>
          </reference>
        </references>
      </pivotArea>
    </format>
    <format dxfId="127">
      <pivotArea dataOnly="0" labelOnly="1" fieldPosition="0">
        <references count="1">
          <reference field="1" count="1">
            <x v="11"/>
          </reference>
        </references>
      </pivotArea>
    </format>
    <format dxfId="126">
      <pivotArea collapsedLevelsAreSubtotals="1" fieldPosition="0">
        <references count="1">
          <reference field="1" count="1">
            <x v="11"/>
          </reference>
        </references>
      </pivotArea>
    </format>
    <format dxfId="125">
      <pivotArea dataOnly="0" labelOnly="1" fieldPosition="0">
        <references count="1">
          <reference field="1" count="1">
            <x v="11"/>
          </reference>
        </references>
      </pivotArea>
    </format>
    <format dxfId="124">
      <pivotArea collapsedLevelsAreSubtotals="1" fieldPosition="0">
        <references count="1">
          <reference field="1" count="1">
            <x v="11"/>
          </reference>
        </references>
      </pivotArea>
    </format>
    <format dxfId="123">
      <pivotArea dataOnly="0" labelOnly="1" fieldPosition="0">
        <references count="1">
          <reference field="1" count="1">
            <x v="11"/>
          </reference>
        </references>
      </pivotArea>
    </format>
    <format dxfId="122">
      <pivotArea collapsedLevelsAreSubtotals="1" fieldPosition="0">
        <references count="1">
          <reference field="1" count="1">
            <x v="11"/>
          </reference>
        </references>
      </pivotArea>
    </format>
    <format dxfId="121">
      <pivotArea dataOnly="0" labelOnly="1" fieldPosition="0">
        <references count="1">
          <reference field="1" count="1">
            <x v="11"/>
          </reference>
        </references>
      </pivotArea>
    </format>
    <format dxfId="120">
      <pivotArea dataOnly="0" fieldPosition="0">
        <references count="1">
          <reference field="1" count="1">
            <x v="5"/>
          </reference>
        </references>
      </pivotArea>
    </format>
    <format dxfId="119">
      <pivotArea dataOnly="0" fieldPosition="0">
        <references count="1">
          <reference field="1" count="1">
            <x v="6"/>
          </reference>
        </references>
      </pivotArea>
    </format>
    <format dxfId="118">
      <pivotArea dataOnly="0" fieldPosition="0">
        <references count="1">
          <reference field="1" count="1">
            <x v="3"/>
          </reference>
        </references>
      </pivotArea>
    </format>
    <format dxfId="117">
      <pivotArea dataOnly="0" fieldPosition="0">
        <references count="1">
          <reference field="1" count="1">
            <x v="2"/>
          </reference>
        </references>
      </pivotArea>
    </format>
    <format dxfId="116">
      <pivotArea collapsedLevelsAreSubtotals="1" fieldPosition="0">
        <references count="1">
          <reference field="1" count="1">
            <x v="1"/>
          </reference>
        </references>
      </pivotArea>
    </format>
    <format dxfId="115">
      <pivotArea dataOnly="0" labelOnly="1" fieldPosition="0">
        <references count="1">
          <reference field="1" count="1">
            <x v="1"/>
          </reference>
        </references>
      </pivotArea>
    </format>
  </formats>
  <pivotHierarchies count="60">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Units Sold"/>
    <pivotHierarchy dragToData="1" caption="Total Profit"/>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YLIP CORPORATION SALES DATA minisoln (1).xlsx!SylipTable">
        <x15:activeTabTopLevelEntity name="[Sylip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2FA6FB8-CE27-4106-9085-874A174EE9B1}" name="PivotTable16" cacheId="33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Item Type">
  <location ref="T3:U16"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s>
  <rowFields count="1">
    <field x="0"/>
  </rowFields>
  <rowItems count="13">
    <i>
      <x/>
    </i>
    <i>
      <x v="1"/>
    </i>
    <i>
      <x v="2"/>
    </i>
    <i>
      <x v="3"/>
    </i>
    <i>
      <x v="4"/>
    </i>
    <i>
      <x v="5"/>
    </i>
    <i>
      <x v="6"/>
    </i>
    <i>
      <x v="7"/>
    </i>
    <i>
      <x v="8"/>
    </i>
    <i>
      <x v="9"/>
    </i>
    <i>
      <x v="10"/>
    </i>
    <i>
      <x v="11"/>
    </i>
    <i t="grand">
      <x/>
    </i>
  </rowItems>
  <colItems count="1">
    <i/>
  </colItems>
  <dataFields count="1">
    <dataField name="Units Sold" fld="1" baseField="0" baseItem="0" numFmtId="167"/>
  </dataFields>
  <formats count="1">
    <format dxfId="0">
      <pivotArea outline="0" collapsedLevelsAreSubtotals="1" fieldPosition="0"/>
    </format>
  </formats>
  <chartFormats count="1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0" format="6" series="1">
      <pivotArea type="data" outline="0" fieldPosition="0">
        <references count="2">
          <reference field="4294967294" count="1" selected="0">
            <x v="0"/>
          </reference>
          <reference field="0" count="1" selected="0">
            <x v="6"/>
          </reference>
        </references>
      </pivotArea>
    </chartFormat>
    <chartFormat chart="0" format="7" series="1">
      <pivotArea type="data" outline="0" fieldPosition="0">
        <references count="2">
          <reference field="4294967294" count="1" selected="0">
            <x v="0"/>
          </reference>
          <reference field="0" count="1" selected="0">
            <x v="7"/>
          </reference>
        </references>
      </pivotArea>
    </chartFormat>
    <chartFormat chart="0" format="8" series="1">
      <pivotArea type="data" outline="0" fieldPosition="0">
        <references count="2">
          <reference field="4294967294" count="1" selected="0">
            <x v="0"/>
          </reference>
          <reference field="0" count="1" selected="0">
            <x v="8"/>
          </reference>
        </references>
      </pivotArea>
    </chartFormat>
    <chartFormat chart="0" format="9" series="1">
      <pivotArea type="data" outline="0" fieldPosition="0">
        <references count="2">
          <reference field="4294967294" count="1" selected="0">
            <x v="0"/>
          </reference>
          <reference field="0" count="1" selected="0">
            <x v="9"/>
          </reference>
        </references>
      </pivotArea>
    </chartFormat>
    <chartFormat chart="0" format="10" series="1">
      <pivotArea type="data" outline="0" fieldPosition="0">
        <references count="2">
          <reference field="4294967294" count="1" selected="0">
            <x v="0"/>
          </reference>
          <reference field="0" count="1" selected="0">
            <x v="10"/>
          </reference>
        </references>
      </pivotArea>
    </chartFormat>
    <chartFormat chart="0" format="11" series="1">
      <pivotArea type="data" outline="0" fieldPosition="0">
        <references count="2">
          <reference field="4294967294" count="1" selected="0">
            <x v="0"/>
          </reference>
          <reference field="0" count="1" selected="0">
            <x v="11"/>
          </reference>
        </references>
      </pivotArea>
    </chartFormat>
    <chartFormat chart="0" format="12" series="1">
      <pivotArea type="data" outline="0" fieldPosition="0">
        <references count="1">
          <reference field="4294967294" count="1" selected="0">
            <x v="0"/>
          </reference>
        </references>
      </pivotArea>
    </chartFormat>
  </chartFormats>
  <pivotHierarchies count="60">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Units Sold"/>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ylipTabl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F15E1FF-80C1-4E74-BDFF-99A150F3F56B}" sourceName="Region">
  <pivotTables>
    <pivotTable tabId="9" name="PivotTable9"/>
    <pivotTable tabId="2" name="PivotTable10"/>
    <pivotTable tabId="2" name="PivotTable15"/>
    <pivotTable tabId="2" name="PivotTable18"/>
    <pivotTable tabId="2" name="PivotTable20"/>
    <pivotTable tabId="2" name="PivotTable3"/>
    <pivotTable tabId="2" name="PivotTable5"/>
    <pivotTable tabId="2" name="PivotTable6"/>
    <pivotTable tabId="2" name="PivotTable8"/>
    <pivotTable tabId="2" name="PivotTable24"/>
  </pivotTables>
  <data>
    <tabular pivotCacheId="1105804569">
      <items count="7">
        <i x="4" s="1"/>
        <i x="0" s="1"/>
        <i x="1" s="1"/>
        <i x="2" s="1"/>
        <i x="5" s="1"/>
        <i x="6"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B626C762-9DA8-452D-AAB3-26F4EB5763DC}" sourceName="Item Type">
  <pivotTables>
    <pivotTable tabId="9" name="PivotTable9"/>
    <pivotTable tabId="2" name="PivotTable10"/>
    <pivotTable tabId="2" name="PivotTable15"/>
    <pivotTable tabId="2" name="PivotTable18"/>
    <pivotTable tabId="2" name="PivotTable20"/>
    <pivotTable tabId="2" name="PivotTable3"/>
    <pivotTable tabId="2" name="PivotTable5"/>
    <pivotTable tabId="2" name="PivotTable6"/>
    <pivotTable tabId="2" name="PivotTable8"/>
    <pivotTable tabId="2" name="PivotTable24"/>
  </pivotTables>
  <data>
    <tabular pivotCacheId="1105804569">
      <items count="12">
        <i x="0" s="1"/>
        <i x="9" s="1"/>
        <i x="1" s="1"/>
        <i x="7" s="1"/>
        <i x="8" s="1"/>
        <i x="3" s="1"/>
        <i x="4" s="1"/>
        <i x="10" s="1"/>
        <i x="2" s="1"/>
        <i x="6" s="1"/>
        <i x="11"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s_Sold" xr10:uid="{0E7A5E2A-5199-40BF-8086-88790FF5D0D6}" sourceName="Units Sold">
  <pivotTables>
    <pivotTable tabId="9" name="PivotTable9"/>
    <pivotTable tabId="2" name="PivotTable10"/>
    <pivotTable tabId="2" name="PivotTable15"/>
    <pivotTable tabId="2" name="PivotTable18"/>
    <pivotTable tabId="2" name="PivotTable20"/>
    <pivotTable tabId="2" name="PivotTable3"/>
    <pivotTable tabId="2" name="PivotTable5"/>
    <pivotTable tabId="2" name="PivotTable6"/>
    <pivotTable tabId="2" name="PivotTable8"/>
    <pivotTable tabId="2" name="PivotTable24"/>
  </pivotTables>
  <data>
    <tabular pivotCacheId="1105804569">
      <items count="99">
        <i x="10" s="1"/>
        <i x="43" s="1"/>
        <i x="47" s="1"/>
        <i x="58" s="1"/>
        <i x="87" s="1"/>
        <i x="71" s="1"/>
        <i x="60" s="1"/>
        <i x="94" s="1"/>
        <i x="89" s="1"/>
        <i x="45" s="1"/>
        <i x="49" s="1"/>
        <i x="21" s="1"/>
        <i x="96" s="1"/>
        <i x="15" s="1"/>
        <i x="64" s="1"/>
        <i x="2" s="1"/>
        <i x="25" s="1"/>
        <i x="91" s="1"/>
        <i x="42" s="1"/>
        <i x="31" s="1"/>
        <i x="23" s="1"/>
        <i x="22" s="1"/>
        <i x="50" s="1"/>
        <i x="29" s="1"/>
        <i x="1" s="1"/>
        <i x="57" s="1"/>
        <i x="32" s="1"/>
        <i x="5" s="1"/>
        <i x="40" s="1"/>
        <i x="53" s="1"/>
        <i x="55" s="1"/>
        <i x="76" s="1"/>
        <i x="36" s="1"/>
        <i x="18" s="1"/>
        <i x="39" s="1"/>
        <i x="52" s="1"/>
        <i x="82" s="1"/>
        <i x="11" s="1"/>
        <i x="6" s="1"/>
        <i x="65" s="1"/>
        <i x="79" s="1"/>
        <i x="88" s="1"/>
        <i x="61" s="1"/>
        <i x="37" s="1"/>
        <i x="14" s="1"/>
        <i x="70" s="1"/>
        <i x="4" s="1"/>
        <i x="24" s="1"/>
        <i x="28" s="1"/>
        <i x="98" s="1"/>
        <i x="26" s="1"/>
        <i x="17" s="1"/>
        <i x="67" s="1"/>
        <i x="62" s="1"/>
        <i x="86" s="1"/>
        <i x="72" s="1"/>
        <i x="97" s="1"/>
        <i x="27" s="1"/>
        <i x="19" s="1"/>
        <i x="44" s="1"/>
        <i x="8" s="1"/>
        <i x="63" s="1"/>
        <i x="95" s="1"/>
        <i x="35" s="1"/>
        <i x="84" s="1"/>
        <i x="83" s="1"/>
        <i x="81" s="1"/>
        <i x="9" s="1"/>
        <i x="38" s="1"/>
        <i x="16" s="1"/>
        <i x="74" s="1"/>
        <i x="59" s="1"/>
        <i x="41" s="1"/>
        <i x="34" s="1"/>
        <i x="69" s="1"/>
        <i x="20" s="1"/>
        <i x="54" s="1"/>
        <i x="48" s="1"/>
        <i x="80" s="1"/>
        <i x="92" s="1"/>
        <i x="7" s="1"/>
        <i x="3" s="1"/>
        <i x="93" s="1"/>
        <i x="33" s="1"/>
        <i x="12" s="1"/>
        <i x="68" s="1"/>
        <i x="77" s="1"/>
        <i x="66" s="1"/>
        <i x="30" s="1"/>
        <i x="85" s="1"/>
        <i x="46" s="1"/>
        <i x="13" s="1"/>
        <i x="75" s="1"/>
        <i x="90" s="1"/>
        <i x="51" s="1"/>
        <i x="78" s="1"/>
        <i x="73" s="1"/>
        <i x="56"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_Price" xr10:uid="{7A71D5B4-7B6B-4E50-B362-A4A8D1A9DA02}" sourceName="Unit Price">
  <pivotTables>
    <pivotTable tabId="9" name="PivotTable9"/>
    <pivotTable tabId="2" name="PivotTable10"/>
    <pivotTable tabId="2" name="PivotTable15"/>
    <pivotTable tabId="2" name="PivotTable18"/>
    <pivotTable tabId="2" name="PivotTable20"/>
    <pivotTable tabId="2" name="PivotTable3"/>
    <pivotTable tabId="2" name="PivotTable5"/>
    <pivotTable tabId="2" name="PivotTable6"/>
    <pivotTable tabId="2" name="PivotTable8"/>
    <pivotTable tabId="2" name="PivotTable24"/>
  </pivotTables>
  <data>
    <tabular pivotCacheId="1105804569">
      <items count="12">
        <i x="3" s="1"/>
        <i x="9" s="1"/>
        <i x="6" s="1"/>
        <i x="7" s="1"/>
        <i x="11" s="1"/>
        <i x="5" s="1"/>
        <i x="1" s="1"/>
        <i x="0" s="1"/>
        <i x="10" s="1"/>
        <i x="8" s="1"/>
        <i x="2"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_Cost" xr10:uid="{E4DEEF00-79F5-4653-A728-725C88037DFE}" sourceName="Unit Cost">
  <pivotTables>
    <pivotTable tabId="9" name="PivotTable9"/>
    <pivotTable tabId="2" name="PivotTable10"/>
    <pivotTable tabId="2" name="PivotTable15"/>
    <pivotTable tabId="2" name="PivotTable18"/>
    <pivotTable tabId="2" name="PivotTable20"/>
    <pivotTable tabId="2" name="PivotTable3"/>
    <pivotTable tabId="2" name="PivotTable5"/>
    <pivotTable tabId="2" name="PivotTable6"/>
    <pivotTable tabId="2" name="PivotTable8"/>
    <pivotTable tabId="2" name="PivotTable24"/>
  </pivotTables>
  <data>
    <tabular pivotCacheId="1105804569">
      <items count="12">
        <i x="3" s="1"/>
        <i x="9" s="1"/>
        <i x="7" s="1"/>
        <i x="6" s="1"/>
        <i x="5" s="1"/>
        <i x="11" s="1"/>
        <i x="1" s="1"/>
        <i x="0" s="1"/>
        <i x="8" s="1"/>
        <i x="10" s="1"/>
        <i x="4"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45C82D82-9FD6-45AE-B294-40B59825F48F}" sourceName="Years">
  <pivotTables>
    <pivotTable tabId="9" name="PivotTable9"/>
    <pivotTable tabId="2" name="PivotTable10"/>
    <pivotTable tabId="2" name="PivotTable15"/>
    <pivotTable tabId="2" name="PivotTable18"/>
    <pivotTable tabId="2" name="PivotTable20"/>
    <pivotTable tabId="2" name="PivotTable3"/>
    <pivotTable tabId="2" name="PivotTable5"/>
    <pivotTable tabId="2" name="PivotTable6"/>
    <pivotTable tabId="2" name="PivotTable8"/>
    <pivotTable tabId="2" name="PivotTable24"/>
  </pivotTables>
  <data>
    <tabular pivotCacheId="1105804569">
      <items count="10">
        <i x="1" s="1"/>
        <i x="2" s="1"/>
        <i x="3" s="1"/>
        <i x="4" s="1"/>
        <i x="5" s="1"/>
        <i x="6" s="1"/>
        <i x="7" s="1"/>
        <i x="8" s="1"/>
        <i x="0" s="1" nd="1"/>
        <i x="9"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17A2C083-BEBD-4336-BA83-0231058E487A}" sourceName="[SylipTable].[Region]">
  <pivotTables>
    <pivotTable tabId="11" name="PivotTable7"/>
    <pivotTable tabId="11" name="PivotTable1"/>
    <pivotTable tabId="11" name="PivotTable3"/>
    <pivotTable tabId="11" name="PivotTable5"/>
    <pivotTable tabId="11" name="PivotTable6"/>
    <pivotTable tabId="7" name="PivotTable16"/>
  </pivotTables>
  <data>
    <olap pivotCacheId="753836029">
      <levels count="2">
        <level uniqueName="[SylipTable].[Region].[(All)]" sourceCaption="(All)" count="0"/>
        <level uniqueName="[SylipTable].[Region].[Region]" sourceCaption="Region" count="7">
          <ranges>
            <range startItem="0">
              <i n="[SylipTable].[Region].&amp;[Asia]" c="Asia"/>
              <i n="[SylipTable].[Region].&amp;[Australia and Oceania]" c="Australia and Oceania"/>
              <i n="[SylipTable].[Region].&amp;[Central America and the Caribbean]" c="Central America and the Caribbean"/>
              <i n="[SylipTable].[Region].&amp;[Europe]" c="Europe"/>
              <i n="[SylipTable].[Region].&amp;[Middle East and North Africa]" c="Middle East and North Africa"/>
              <i n="[SylipTable].[Region].&amp;[North America]" c="North America"/>
              <i n="[SylipTable].[Region].&amp;[Sub-Saharan Africa]" c="Sub-Saharan Africa"/>
            </range>
          </ranges>
        </level>
      </levels>
      <selections count="1">
        <selection n="[SylipTable].[Reg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A10F63B-9CB2-46A2-ADBE-538B2C4D06F1}" cache="Slicer_Region" caption="Region" rowHeight="234950"/>
  <slicer name="Item Type" xr10:uid="{E83877E2-CC1E-4AF6-935C-C8A0EEF534AF}" cache="Slicer_Item_Type" caption="Item Type" startItem="5" rowHeight="234950"/>
  <slicer name="Units Sold" xr10:uid="{90B445F1-010B-4638-8619-5F333A66DB83}" cache="Slicer_Units_Sold" caption="Units Sold" rowHeight="234950"/>
  <slicer name="Unit Price" xr10:uid="{99AED30B-9EA1-443A-AEBF-8D7CB582E489}" cache="Slicer_Unit_Price" caption="Unit Price" rowHeight="234950"/>
  <slicer name="Unit Cost" xr10:uid="{26091F40-2C89-48DB-BB69-29B68DD0CE14}" cache="Slicer_Unit_Cost" caption="Unit Cost" rowHeight="234950"/>
  <slicer name="Years" xr10:uid="{B001E038-D7CA-4F3A-96E8-D2652A40BDD8}" cache="Slicer_Years" caption="Year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9801D0FE-7520-485A-9D39-603E47D1CD60}" cache="Slicer_Region1" caption="Region" startItem="1"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93816A-9255-4A71-AFB8-AEC9A8F8EDF4}" name="SylipTable" displayName="SylipTable" ref="A1:Q101" totalsRowShown="0" headerRowDxfId="48">
  <autoFilter ref="A1:Q101" xr:uid="{2A93816A-9255-4A71-AFB8-AEC9A8F8EDF4}"/>
  <tableColumns count="17">
    <tableColumn id="1" xr3:uid="{C892DC40-D31A-4290-8C6D-2E7FDDD35793}" name="Region" dataDxfId="47"/>
    <tableColumn id="2" xr3:uid="{A0864594-42FB-4DC9-92A3-F4355D202A16}" name="Country" dataDxfId="46"/>
    <tableColumn id="3" xr3:uid="{940C0A15-A4B0-48BC-B8FF-AF3605E45787}" name="Item Type" dataDxfId="45"/>
    <tableColumn id="4" xr3:uid="{0D60E500-2625-4831-BFD8-48B2093EE3C5}" name="Sales Channel" dataDxfId="44"/>
    <tableColumn id="5" xr3:uid="{D46C4B45-5B79-4BA7-ACFB-E8ED228A160B}" name="Order Priority" dataDxfId="43"/>
    <tableColumn id="6" xr3:uid="{F1199865-B66E-475F-951F-241DE3A8EB33}" name="Order Date" dataDxfId="42"/>
    <tableColumn id="7" xr3:uid="{30B69CEE-46C0-4A10-BA35-D691D2059DFD}" name="Year_Order" dataDxfId="41">
      <calculatedColumnFormula>YEAR(F2)</calculatedColumnFormula>
    </tableColumn>
    <tableColumn id="8" xr3:uid="{7657A19E-EA94-47FB-B5B7-18BBDC41F10A}" name="Order ID" dataDxfId="40"/>
    <tableColumn id="9" xr3:uid="{F4F8DACA-4A47-4A20-A790-0BF29772255B}" name="Ship Date" dataDxfId="39"/>
    <tableColumn id="10" xr3:uid="{EF86BF96-AFAD-4277-A3A6-3B0D089D4D93}" name="Year_Ship" dataDxfId="38">
      <calculatedColumnFormula>YEAR(I2)</calculatedColumnFormula>
    </tableColumn>
    <tableColumn id="11" xr3:uid="{4E38784E-1E20-47F5-A7CE-0030E174F1D7}" name="Units Sold" dataDxfId="37"/>
    <tableColumn id="12" xr3:uid="{435A2896-6E4E-4E8E-9C21-2A8A5CEDEBAE}" name="Unit Price" dataDxfId="36"/>
    <tableColumn id="13" xr3:uid="{4A550C12-0E41-416F-AA83-B563088E1093}" name="Unit Cost" dataDxfId="35"/>
    <tableColumn id="17" xr3:uid="{BAFA3E37-136C-4DDE-888C-3C35DE21DACD}" name="Unit Profit" dataDxfId="34">
      <calculatedColumnFormula>SylipTable[[#This Row],[Unit Price]]-SylipTable[[#This Row],[Unit Cost]]</calculatedColumnFormula>
    </tableColumn>
    <tableColumn id="14" xr3:uid="{114A8CC2-5FD9-4105-8713-8FA31419D162}" name="Total Revenue" dataDxfId="33"/>
    <tableColumn id="15" xr3:uid="{ECDFA205-2A7A-4638-9B52-454A8530C3C3}" name="Total Cost" dataDxfId="32"/>
    <tableColumn id="16" xr3:uid="{4CCA4A63-B470-4479-B3EE-0709D2C1A33E}" name="Total Profit" dataDxfId="3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ACA63CB-E8CC-4989-AFB0-762D3FF54D7D}" name="Table4" displayName="Table4" ref="M53:Q65" totalsRowShown="0" headerRowDxfId="61">
  <autoFilter ref="M53:Q65" xr:uid="{EACA63CB-E8CC-4989-AFB0-762D3FF54D7D}"/>
  <sortState xmlns:xlrd2="http://schemas.microsoft.com/office/spreadsheetml/2017/richdata2" ref="M54:P65">
    <sortCondition descending="1" ref="P53:P65"/>
  </sortState>
  <tableColumns count="5">
    <tableColumn id="1" xr3:uid="{08E7411A-C5B2-4932-AF27-4479E5EFADD3}" name="ITEM TYPES"/>
    <tableColumn id="2" xr3:uid="{88E4C7EF-EF74-49BF-ADEE-E74995B3BD27}" name="UNIT PRICE" dataDxfId="60"/>
    <tableColumn id="3" xr3:uid="{2D53390C-8D1B-4FBC-93CF-E96AF7D1E9A8}" name="UNIT COST" dataDxfId="59"/>
    <tableColumn id="4" xr3:uid="{4C1A756F-9CFB-443A-A427-9CD35335BD8E}" name="UNIT PROFIT" dataDxfId="58"/>
    <tableColumn id="5" xr3:uid="{12EC37C3-8B0E-40E4-BB79-6AD754ECA58C}" name="RANKING" dataDxfId="57">
      <calculatedColumnFormula>$P$54/P54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3.xml"/><Relationship Id="rId7" Type="http://schemas.openxmlformats.org/officeDocument/2006/relationships/drawing" Target="../drawings/drawing2.xml"/><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openxmlformats.org/officeDocument/2006/relationships/pivotTable" Target="../pivotTables/pivotTable16.xml"/><Relationship Id="rId5" Type="http://schemas.openxmlformats.org/officeDocument/2006/relationships/pivotTable" Target="../pivotTables/pivotTable15.xml"/><Relationship Id="rId4" Type="http://schemas.openxmlformats.org/officeDocument/2006/relationships/pivotTable" Target="../pivotTables/pivotTable1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17.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20.xml"/><Relationship Id="rId2" Type="http://schemas.openxmlformats.org/officeDocument/2006/relationships/pivotTable" Target="../pivotTables/pivotTable19.xml"/><Relationship Id="rId1" Type="http://schemas.openxmlformats.org/officeDocument/2006/relationships/pivotTable" Target="../pivotTables/pivotTable18.xml"/><Relationship Id="rId6" Type="http://schemas.openxmlformats.org/officeDocument/2006/relationships/table" Target="../tables/table2.xm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5"/>
  <sheetViews>
    <sheetView tabSelected="1" topLeftCell="D61" workbookViewId="0">
      <selection activeCell="F17" sqref="F17"/>
    </sheetView>
  </sheetViews>
  <sheetFormatPr defaultRowHeight="14.4" outlineLevelCol="1" x14ac:dyDescent="0.3"/>
  <cols>
    <col min="1" max="1" width="29.77734375" style="1" customWidth="1" outlineLevel="1"/>
    <col min="2" max="2" width="29.21875" style="1" customWidth="1" outlineLevel="1"/>
    <col min="3" max="3" width="13.109375" style="1" customWidth="1" outlineLevel="1"/>
    <col min="4" max="4" width="14.44140625" style="1" customWidth="1" outlineLevel="1"/>
    <col min="5" max="5" width="14.21875" style="1" customWidth="1" outlineLevel="1"/>
    <col min="6" max="6" width="16.88671875" style="4" bestFit="1" customWidth="1"/>
    <col min="7" max="7" width="16.88671875" style="10" customWidth="1"/>
    <col min="8" max="8" width="10" style="1" bestFit="1" customWidth="1"/>
    <col min="9" max="9" width="16.88671875" style="4" bestFit="1" customWidth="1"/>
    <col min="10" max="10" width="16.88671875" style="10" customWidth="1"/>
    <col min="11" max="11" width="16.88671875" style="6" bestFit="1" customWidth="1"/>
    <col min="12" max="12" width="15.88671875" style="6" bestFit="1" customWidth="1"/>
    <col min="13" max="13" width="15.77734375" style="6" bestFit="1" customWidth="1"/>
    <col min="14" max="14" width="16.88671875" style="6" bestFit="1" customWidth="1"/>
    <col min="15" max="15" width="16.77734375" style="6" bestFit="1" customWidth="1"/>
    <col min="16" max="16" width="16.88671875" style="6" bestFit="1" customWidth="1"/>
  </cols>
  <sheetData>
    <row r="1" spans="1:17" x14ac:dyDescent="0.3">
      <c r="A1" s="2" t="s">
        <v>0</v>
      </c>
      <c r="B1" s="2" t="s">
        <v>1</v>
      </c>
      <c r="C1" s="2" t="s">
        <v>2</v>
      </c>
      <c r="D1" s="2" t="s">
        <v>3</v>
      </c>
      <c r="E1" s="2" t="s">
        <v>4</v>
      </c>
      <c r="F1" s="3" t="s">
        <v>5</v>
      </c>
      <c r="G1" s="9" t="s">
        <v>115</v>
      </c>
      <c r="H1" s="2" t="s">
        <v>6</v>
      </c>
      <c r="I1" s="3" t="s">
        <v>7</v>
      </c>
      <c r="J1" s="9" t="s">
        <v>116</v>
      </c>
      <c r="K1" s="5" t="s">
        <v>8</v>
      </c>
      <c r="L1" s="5" t="s">
        <v>9</v>
      </c>
      <c r="M1" s="5" t="s">
        <v>10</v>
      </c>
      <c r="N1" s="5" t="s">
        <v>184</v>
      </c>
      <c r="O1" s="5" t="s">
        <v>11</v>
      </c>
      <c r="P1" s="5" t="s">
        <v>12</v>
      </c>
      <c r="Q1" s="5" t="s">
        <v>13</v>
      </c>
    </row>
    <row r="2" spans="1:17" x14ac:dyDescent="0.3">
      <c r="A2" s="1" t="s">
        <v>14</v>
      </c>
      <c r="B2" s="1" t="s">
        <v>15</v>
      </c>
      <c r="C2" s="1" t="s">
        <v>16</v>
      </c>
      <c r="D2" s="1" t="s">
        <v>17</v>
      </c>
      <c r="E2" s="1" t="s">
        <v>18</v>
      </c>
      <c r="F2" s="4">
        <v>40326</v>
      </c>
      <c r="G2" s="10">
        <f>YEAR(F2)</f>
        <v>2010</v>
      </c>
      <c r="H2" s="1">
        <v>669165933</v>
      </c>
      <c r="I2" s="4">
        <v>40356</v>
      </c>
      <c r="J2" s="10">
        <f>YEAR(I2)</f>
        <v>2010</v>
      </c>
      <c r="K2" s="6">
        <v>9925</v>
      </c>
      <c r="L2" s="6">
        <v>255.28</v>
      </c>
      <c r="M2" s="6">
        <v>159.41999999999999</v>
      </c>
      <c r="N2" s="6">
        <f>SylipTable[[#This Row],[Unit Price]]-SylipTable[[#This Row],[Unit Cost]]</f>
        <v>95.860000000000014</v>
      </c>
      <c r="O2" s="6">
        <v>2533654</v>
      </c>
      <c r="P2" s="6">
        <v>1582243.5</v>
      </c>
      <c r="Q2" s="6">
        <v>951410.5</v>
      </c>
    </row>
    <row r="3" spans="1:17" x14ac:dyDescent="0.3">
      <c r="A3" s="1" t="s">
        <v>19</v>
      </c>
      <c r="B3" s="1" t="s">
        <v>20</v>
      </c>
      <c r="C3" s="1" t="s">
        <v>21</v>
      </c>
      <c r="D3" s="1" t="s">
        <v>22</v>
      </c>
      <c r="E3" s="1" t="s">
        <v>23</v>
      </c>
      <c r="F3" s="4">
        <v>41143</v>
      </c>
      <c r="G3" s="10">
        <f>YEAR(F3)</f>
        <v>2012</v>
      </c>
      <c r="H3" s="1">
        <v>963881480</v>
      </c>
      <c r="I3" s="4">
        <v>41167</v>
      </c>
      <c r="J3" s="10">
        <f t="shared" ref="J3:J66" si="0">YEAR(I3)</f>
        <v>2012</v>
      </c>
      <c r="K3" s="6">
        <v>2804</v>
      </c>
      <c r="L3" s="6">
        <v>205.7</v>
      </c>
      <c r="M3" s="6">
        <v>117.11</v>
      </c>
      <c r="N3" s="6">
        <f>SylipTable[[#This Row],[Unit Price]]-SylipTable[[#This Row],[Unit Cost]]</f>
        <v>88.589999999999989</v>
      </c>
      <c r="O3" s="6">
        <v>576782.80000000005</v>
      </c>
      <c r="P3" s="6">
        <v>328376.44</v>
      </c>
      <c r="Q3" s="6">
        <v>248406.36</v>
      </c>
    </row>
    <row r="4" spans="1:17" x14ac:dyDescent="0.3">
      <c r="A4" s="1" t="s">
        <v>24</v>
      </c>
      <c r="B4" s="1" t="s">
        <v>25</v>
      </c>
      <c r="C4" s="1" t="s">
        <v>26</v>
      </c>
      <c r="D4" s="1" t="s">
        <v>17</v>
      </c>
      <c r="E4" s="1" t="s">
        <v>27</v>
      </c>
      <c r="F4" s="4">
        <v>41761</v>
      </c>
      <c r="G4" s="10">
        <f t="shared" ref="G4:G67" si="1">YEAR(F4)</f>
        <v>2014</v>
      </c>
      <c r="H4" s="1">
        <v>341417157</v>
      </c>
      <c r="I4" s="4">
        <v>41767</v>
      </c>
      <c r="J4" s="10">
        <f t="shared" si="0"/>
        <v>2014</v>
      </c>
      <c r="K4" s="6">
        <v>1779</v>
      </c>
      <c r="L4" s="6">
        <v>651.21</v>
      </c>
      <c r="M4" s="6">
        <v>524.96</v>
      </c>
      <c r="N4" s="6">
        <f>SylipTable[[#This Row],[Unit Price]]-SylipTable[[#This Row],[Unit Cost]]</f>
        <v>126.25</v>
      </c>
      <c r="O4" s="6">
        <v>1158502.5900000001</v>
      </c>
      <c r="P4" s="6">
        <v>933903.84</v>
      </c>
      <c r="Q4" s="6">
        <v>224598.75</v>
      </c>
    </row>
    <row r="5" spans="1:17" x14ac:dyDescent="0.3">
      <c r="A5" s="1" t="s">
        <v>28</v>
      </c>
      <c r="B5" s="1" t="s">
        <v>29</v>
      </c>
      <c r="C5" s="1" t="s">
        <v>30</v>
      </c>
      <c r="D5" s="1" t="s">
        <v>22</v>
      </c>
      <c r="E5" s="1" t="s">
        <v>23</v>
      </c>
      <c r="F5" s="4">
        <v>41810</v>
      </c>
      <c r="G5" s="10">
        <f t="shared" si="1"/>
        <v>2014</v>
      </c>
      <c r="H5" s="1">
        <v>514321792</v>
      </c>
      <c r="I5" s="4">
        <v>41825</v>
      </c>
      <c r="J5" s="10">
        <f t="shared" si="0"/>
        <v>2014</v>
      </c>
      <c r="K5" s="6">
        <v>8102</v>
      </c>
      <c r="L5" s="6">
        <v>9.33</v>
      </c>
      <c r="M5" s="6">
        <v>6.92</v>
      </c>
      <c r="N5" s="6">
        <f>SylipTable[[#This Row],[Unit Price]]-SylipTable[[#This Row],[Unit Cost]]</f>
        <v>2.41</v>
      </c>
      <c r="O5" s="6">
        <v>75591.66</v>
      </c>
      <c r="P5" s="6">
        <v>56065.84</v>
      </c>
      <c r="Q5" s="6">
        <v>19525.82</v>
      </c>
    </row>
    <row r="6" spans="1:17" x14ac:dyDescent="0.3">
      <c r="A6" s="1" t="s">
        <v>28</v>
      </c>
      <c r="B6" s="1" t="s">
        <v>31</v>
      </c>
      <c r="C6" s="1" t="s">
        <v>26</v>
      </c>
      <c r="D6" s="1" t="s">
        <v>17</v>
      </c>
      <c r="E6" s="1" t="s">
        <v>27</v>
      </c>
      <c r="F6" s="4">
        <v>41306</v>
      </c>
      <c r="G6" s="10">
        <f t="shared" si="1"/>
        <v>2013</v>
      </c>
      <c r="H6" s="1">
        <v>115456712</v>
      </c>
      <c r="I6" s="4">
        <v>41311</v>
      </c>
      <c r="J6" s="10">
        <f t="shared" si="0"/>
        <v>2013</v>
      </c>
      <c r="K6" s="6">
        <v>5062</v>
      </c>
      <c r="L6" s="6">
        <v>651.21</v>
      </c>
      <c r="M6" s="6">
        <v>524.96</v>
      </c>
      <c r="N6" s="6">
        <f>SylipTable[[#This Row],[Unit Price]]-SylipTable[[#This Row],[Unit Cost]]</f>
        <v>126.25</v>
      </c>
      <c r="O6" s="6">
        <v>3296425.02</v>
      </c>
      <c r="P6" s="6">
        <v>2657347.52</v>
      </c>
      <c r="Q6" s="6">
        <v>639077.5</v>
      </c>
    </row>
    <row r="7" spans="1:17" x14ac:dyDescent="0.3">
      <c r="A7" s="1" t="s">
        <v>14</v>
      </c>
      <c r="B7" s="1" t="s">
        <v>32</v>
      </c>
      <c r="C7" s="1" t="s">
        <v>16</v>
      </c>
      <c r="D7" s="1" t="s">
        <v>22</v>
      </c>
      <c r="E7" s="1" t="s">
        <v>23</v>
      </c>
      <c r="F7" s="4">
        <v>42039</v>
      </c>
      <c r="G7" s="10">
        <f t="shared" si="1"/>
        <v>2015</v>
      </c>
      <c r="H7" s="1">
        <v>547995746</v>
      </c>
      <c r="I7" s="4">
        <v>42056</v>
      </c>
      <c r="J7" s="10">
        <f t="shared" si="0"/>
        <v>2015</v>
      </c>
      <c r="K7" s="6">
        <v>2974</v>
      </c>
      <c r="L7" s="6">
        <v>255.28</v>
      </c>
      <c r="M7" s="6">
        <v>159.41999999999999</v>
      </c>
      <c r="N7" s="6">
        <f>SylipTable[[#This Row],[Unit Price]]-SylipTable[[#This Row],[Unit Cost]]</f>
        <v>95.860000000000014</v>
      </c>
      <c r="O7" s="6">
        <v>759202.72</v>
      </c>
      <c r="P7" s="6">
        <v>474115.08</v>
      </c>
      <c r="Q7" s="6">
        <v>285087.64</v>
      </c>
    </row>
    <row r="8" spans="1:17" x14ac:dyDescent="0.3">
      <c r="A8" s="1" t="s">
        <v>28</v>
      </c>
      <c r="B8" s="1" t="s">
        <v>33</v>
      </c>
      <c r="C8" s="1" t="s">
        <v>34</v>
      </c>
      <c r="D8" s="1" t="s">
        <v>17</v>
      </c>
      <c r="E8" s="1" t="s">
        <v>35</v>
      </c>
      <c r="F8" s="4">
        <v>40656</v>
      </c>
      <c r="G8" s="10">
        <f t="shared" si="1"/>
        <v>2011</v>
      </c>
      <c r="H8" s="1">
        <v>135425221</v>
      </c>
      <c r="I8" s="4">
        <v>40660</v>
      </c>
      <c r="J8" s="10">
        <f t="shared" si="0"/>
        <v>2011</v>
      </c>
      <c r="K8" s="6">
        <v>4187</v>
      </c>
      <c r="L8" s="6">
        <v>668.27</v>
      </c>
      <c r="M8" s="6">
        <v>502.54</v>
      </c>
      <c r="N8" s="6">
        <f>SylipTable[[#This Row],[Unit Price]]-SylipTable[[#This Row],[Unit Cost]]</f>
        <v>165.72999999999996</v>
      </c>
      <c r="O8" s="6">
        <v>2798046.49</v>
      </c>
      <c r="P8" s="6">
        <v>2104134.98</v>
      </c>
      <c r="Q8" s="6">
        <v>693911.51</v>
      </c>
    </row>
    <row r="9" spans="1:17" x14ac:dyDescent="0.3">
      <c r="A9" s="1" t="s">
        <v>28</v>
      </c>
      <c r="B9" s="1" t="s">
        <v>36</v>
      </c>
      <c r="C9" s="1" t="s">
        <v>37</v>
      </c>
      <c r="D9" s="1" t="s">
        <v>22</v>
      </c>
      <c r="E9" s="1" t="s">
        <v>18</v>
      </c>
      <c r="F9" s="4">
        <v>41107</v>
      </c>
      <c r="G9" s="10">
        <f t="shared" si="1"/>
        <v>2012</v>
      </c>
      <c r="H9" s="1">
        <v>871543967</v>
      </c>
      <c r="I9" s="4">
        <v>41117</v>
      </c>
      <c r="J9" s="10">
        <f t="shared" si="0"/>
        <v>2012</v>
      </c>
      <c r="K9" s="6">
        <v>8082</v>
      </c>
      <c r="L9" s="6">
        <v>154.06</v>
      </c>
      <c r="M9" s="6">
        <v>90.93</v>
      </c>
      <c r="N9" s="6">
        <f>SylipTable[[#This Row],[Unit Price]]-SylipTable[[#This Row],[Unit Cost]]</f>
        <v>63.129999999999995</v>
      </c>
      <c r="O9" s="6">
        <v>1245112.92</v>
      </c>
      <c r="P9" s="6">
        <v>734896.26</v>
      </c>
      <c r="Q9" s="6">
        <v>510216.66</v>
      </c>
    </row>
    <row r="10" spans="1:17" x14ac:dyDescent="0.3">
      <c r="A10" s="1" t="s">
        <v>28</v>
      </c>
      <c r="B10" s="1" t="s">
        <v>38</v>
      </c>
      <c r="C10" s="1" t="s">
        <v>39</v>
      </c>
      <c r="D10" s="1" t="s">
        <v>17</v>
      </c>
      <c r="E10" s="1" t="s">
        <v>35</v>
      </c>
      <c r="F10" s="4">
        <v>42199</v>
      </c>
      <c r="G10" s="10">
        <f t="shared" si="1"/>
        <v>2015</v>
      </c>
      <c r="H10" s="1">
        <v>770463311</v>
      </c>
      <c r="I10" s="4">
        <v>42241</v>
      </c>
      <c r="J10" s="10">
        <f t="shared" si="0"/>
        <v>2015</v>
      </c>
      <c r="K10" s="6">
        <v>6070</v>
      </c>
      <c r="L10" s="6">
        <v>81.73</v>
      </c>
      <c r="M10" s="6">
        <v>56.67</v>
      </c>
      <c r="N10" s="6">
        <f>SylipTable[[#This Row],[Unit Price]]-SylipTable[[#This Row],[Unit Cost]]</f>
        <v>25.060000000000002</v>
      </c>
      <c r="O10" s="6">
        <v>496101.1</v>
      </c>
      <c r="P10" s="6">
        <v>343986.9</v>
      </c>
      <c r="Q10" s="6">
        <v>152114.20000000001</v>
      </c>
    </row>
    <row r="11" spans="1:17" x14ac:dyDescent="0.3">
      <c r="A11" s="1" t="s">
        <v>28</v>
      </c>
      <c r="B11" s="1" t="s">
        <v>40</v>
      </c>
      <c r="C11" s="1" t="s">
        <v>21</v>
      </c>
      <c r="D11" s="1" t="s">
        <v>22</v>
      </c>
      <c r="E11" s="1" t="s">
        <v>18</v>
      </c>
      <c r="F11" s="4">
        <v>41747</v>
      </c>
      <c r="G11" s="10">
        <f t="shared" si="1"/>
        <v>2014</v>
      </c>
      <c r="H11" s="1">
        <v>616607081</v>
      </c>
      <c r="I11" s="4">
        <v>41789</v>
      </c>
      <c r="J11" s="10">
        <f t="shared" si="0"/>
        <v>2014</v>
      </c>
      <c r="K11" s="6">
        <v>6593</v>
      </c>
      <c r="L11" s="6">
        <v>205.7</v>
      </c>
      <c r="M11" s="6">
        <v>117.11</v>
      </c>
      <c r="N11" s="6">
        <f>SylipTable[[#This Row],[Unit Price]]-SylipTable[[#This Row],[Unit Cost]]</f>
        <v>88.589999999999989</v>
      </c>
      <c r="O11" s="6">
        <v>1356180.1</v>
      </c>
      <c r="P11" s="6">
        <v>772106.23</v>
      </c>
      <c r="Q11" s="6">
        <v>584073.87</v>
      </c>
    </row>
    <row r="12" spans="1:17" x14ac:dyDescent="0.3">
      <c r="A12" s="1" t="s">
        <v>41</v>
      </c>
      <c r="B12" s="1" t="s">
        <v>42</v>
      </c>
      <c r="C12" s="1" t="s">
        <v>37</v>
      </c>
      <c r="D12" s="1" t="s">
        <v>22</v>
      </c>
      <c r="E12" s="1" t="s">
        <v>18</v>
      </c>
      <c r="F12" s="4">
        <v>40718</v>
      </c>
      <c r="G12" s="10">
        <f t="shared" si="1"/>
        <v>2011</v>
      </c>
      <c r="H12" s="1">
        <v>814711606</v>
      </c>
      <c r="I12" s="4">
        <v>40736</v>
      </c>
      <c r="J12" s="10">
        <f t="shared" si="0"/>
        <v>2011</v>
      </c>
      <c r="K12" s="6">
        <v>124</v>
      </c>
      <c r="L12" s="6">
        <v>154.06</v>
      </c>
      <c r="M12" s="6">
        <v>90.93</v>
      </c>
      <c r="N12" s="6">
        <f>SylipTable[[#This Row],[Unit Price]]-SylipTable[[#This Row],[Unit Cost]]</f>
        <v>63.129999999999995</v>
      </c>
      <c r="O12" s="6">
        <v>19103.439999999999</v>
      </c>
      <c r="P12" s="6">
        <v>11275.32</v>
      </c>
      <c r="Q12" s="6">
        <v>7828.12</v>
      </c>
    </row>
    <row r="13" spans="1:17" x14ac:dyDescent="0.3">
      <c r="A13" s="1" t="s">
        <v>28</v>
      </c>
      <c r="B13" s="1" t="s">
        <v>43</v>
      </c>
      <c r="C13" s="1" t="s">
        <v>44</v>
      </c>
      <c r="D13" s="1" t="s">
        <v>17</v>
      </c>
      <c r="E13" s="1" t="s">
        <v>18</v>
      </c>
      <c r="F13" s="4">
        <v>41853</v>
      </c>
      <c r="G13" s="10">
        <f t="shared" si="1"/>
        <v>2014</v>
      </c>
      <c r="H13" s="1">
        <v>939825713</v>
      </c>
      <c r="I13" s="4">
        <v>41870</v>
      </c>
      <c r="J13" s="10">
        <f t="shared" si="0"/>
        <v>2014</v>
      </c>
      <c r="K13" s="6">
        <v>4168</v>
      </c>
      <c r="L13" s="6">
        <v>109.28</v>
      </c>
      <c r="M13" s="6">
        <v>35.840000000000003</v>
      </c>
      <c r="N13" s="6">
        <f>SylipTable[[#This Row],[Unit Price]]-SylipTable[[#This Row],[Unit Cost]]</f>
        <v>73.44</v>
      </c>
      <c r="O13" s="6">
        <v>455479.03999999998</v>
      </c>
      <c r="P13" s="6">
        <v>149381.12</v>
      </c>
      <c r="Q13" s="6">
        <v>306097.91999999998</v>
      </c>
    </row>
    <row r="14" spans="1:17" x14ac:dyDescent="0.3">
      <c r="A14" s="1" t="s">
        <v>41</v>
      </c>
      <c r="B14" s="1" t="s">
        <v>45</v>
      </c>
      <c r="C14" s="1" t="s">
        <v>44</v>
      </c>
      <c r="D14" s="1" t="s">
        <v>22</v>
      </c>
      <c r="E14" s="1" t="s">
        <v>27</v>
      </c>
      <c r="F14" s="4">
        <v>42748</v>
      </c>
      <c r="G14" s="10">
        <f t="shared" si="1"/>
        <v>2017</v>
      </c>
      <c r="H14" s="1">
        <v>187310731</v>
      </c>
      <c r="I14" s="4">
        <v>42795</v>
      </c>
      <c r="J14" s="10">
        <f t="shared" si="0"/>
        <v>2017</v>
      </c>
      <c r="K14" s="6">
        <v>8263</v>
      </c>
      <c r="L14" s="6">
        <v>109.28</v>
      </c>
      <c r="M14" s="6">
        <v>35.840000000000003</v>
      </c>
      <c r="N14" s="6">
        <f>SylipTable[[#This Row],[Unit Price]]-SylipTable[[#This Row],[Unit Cost]]</f>
        <v>73.44</v>
      </c>
      <c r="O14" s="6">
        <v>902980.64</v>
      </c>
      <c r="P14" s="6">
        <v>296145.91999999998</v>
      </c>
      <c r="Q14" s="6">
        <v>606834.72</v>
      </c>
    </row>
    <row r="15" spans="1:17" x14ac:dyDescent="0.3">
      <c r="A15" s="1" t="s">
        <v>19</v>
      </c>
      <c r="B15" s="1" t="s">
        <v>46</v>
      </c>
      <c r="C15" s="1" t="s">
        <v>34</v>
      </c>
      <c r="D15" s="1" t="s">
        <v>17</v>
      </c>
      <c r="E15" s="1" t="s">
        <v>18</v>
      </c>
      <c r="F15" s="4">
        <v>42774</v>
      </c>
      <c r="G15" s="10">
        <f t="shared" si="1"/>
        <v>2017</v>
      </c>
      <c r="H15" s="1">
        <v>522840487</v>
      </c>
      <c r="I15" s="4">
        <v>42779</v>
      </c>
      <c r="J15" s="10">
        <f t="shared" si="0"/>
        <v>2017</v>
      </c>
      <c r="K15" s="6">
        <v>8974</v>
      </c>
      <c r="L15" s="6">
        <v>668.27</v>
      </c>
      <c r="M15" s="6">
        <v>502.54</v>
      </c>
      <c r="N15" s="6">
        <f>SylipTable[[#This Row],[Unit Price]]-SylipTable[[#This Row],[Unit Cost]]</f>
        <v>165.72999999999996</v>
      </c>
      <c r="O15" s="6">
        <v>5997054.9800000004</v>
      </c>
      <c r="P15" s="6">
        <v>4509793.96</v>
      </c>
      <c r="Q15" s="6">
        <v>1487261.02</v>
      </c>
    </row>
    <row r="16" spans="1:17" x14ac:dyDescent="0.3">
      <c r="A16" s="1" t="s">
        <v>41</v>
      </c>
      <c r="B16" s="1" t="s">
        <v>47</v>
      </c>
      <c r="C16" s="1" t="s">
        <v>39</v>
      </c>
      <c r="D16" s="1" t="s">
        <v>17</v>
      </c>
      <c r="E16" s="1" t="s">
        <v>23</v>
      </c>
      <c r="F16" s="4">
        <v>41689</v>
      </c>
      <c r="G16" s="10">
        <f t="shared" si="1"/>
        <v>2014</v>
      </c>
      <c r="H16" s="1">
        <v>832401311</v>
      </c>
      <c r="I16" s="4">
        <v>41693</v>
      </c>
      <c r="J16" s="10">
        <f t="shared" si="0"/>
        <v>2014</v>
      </c>
      <c r="K16" s="6">
        <v>4901</v>
      </c>
      <c r="L16" s="6">
        <v>81.73</v>
      </c>
      <c r="M16" s="6">
        <v>56.67</v>
      </c>
      <c r="N16" s="6">
        <f>SylipTable[[#This Row],[Unit Price]]-SylipTable[[#This Row],[Unit Cost]]</f>
        <v>25.060000000000002</v>
      </c>
      <c r="O16" s="6">
        <v>400558.73</v>
      </c>
      <c r="P16" s="6">
        <v>277739.67</v>
      </c>
      <c r="Q16" s="6">
        <v>122819.06</v>
      </c>
    </row>
    <row r="17" spans="1:17" x14ac:dyDescent="0.3">
      <c r="A17" s="1" t="s">
        <v>24</v>
      </c>
      <c r="B17" s="1" t="s">
        <v>48</v>
      </c>
      <c r="C17" s="1" t="s">
        <v>44</v>
      </c>
      <c r="D17" s="1" t="s">
        <v>22</v>
      </c>
      <c r="E17" s="1" t="s">
        <v>35</v>
      </c>
      <c r="F17" s="4">
        <v>41022</v>
      </c>
      <c r="G17" s="10">
        <f t="shared" si="1"/>
        <v>2012</v>
      </c>
      <c r="H17" s="1">
        <v>972292029</v>
      </c>
      <c r="I17" s="4">
        <v>41063</v>
      </c>
      <c r="J17" s="10">
        <f t="shared" si="0"/>
        <v>2012</v>
      </c>
      <c r="K17" s="6">
        <v>1673</v>
      </c>
      <c r="L17" s="6">
        <v>109.28</v>
      </c>
      <c r="M17" s="6">
        <v>35.840000000000003</v>
      </c>
      <c r="N17" s="6">
        <f>SylipTable[[#This Row],[Unit Price]]-SylipTable[[#This Row],[Unit Cost]]</f>
        <v>73.44</v>
      </c>
      <c r="O17" s="6">
        <v>182825.44</v>
      </c>
      <c r="P17" s="6">
        <v>59960.32</v>
      </c>
      <c r="Q17" s="6">
        <v>122865.12</v>
      </c>
    </row>
    <row r="18" spans="1:17" x14ac:dyDescent="0.3">
      <c r="A18" s="1" t="s">
        <v>41</v>
      </c>
      <c r="B18" s="1" t="s">
        <v>49</v>
      </c>
      <c r="C18" s="1" t="s">
        <v>50</v>
      </c>
      <c r="D18" s="1" t="s">
        <v>17</v>
      </c>
      <c r="E18" s="1" t="s">
        <v>35</v>
      </c>
      <c r="F18" s="4">
        <v>42693</v>
      </c>
      <c r="G18" s="10">
        <f t="shared" si="1"/>
        <v>2016</v>
      </c>
      <c r="H18" s="1">
        <v>419123971</v>
      </c>
      <c r="I18" s="4">
        <v>42722</v>
      </c>
      <c r="J18" s="10">
        <f t="shared" si="0"/>
        <v>2016</v>
      </c>
      <c r="K18" s="6">
        <v>6952</v>
      </c>
      <c r="L18" s="6">
        <v>437.2</v>
      </c>
      <c r="M18" s="6">
        <v>263.33</v>
      </c>
      <c r="N18" s="6">
        <f>SylipTable[[#This Row],[Unit Price]]-SylipTable[[#This Row],[Unit Cost]]</f>
        <v>173.87</v>
      </c>
      <c r="O18" s="6">
        <v>3039414.4</v>
      </c>
      <c r="P18" s="6">
        <v>1830670.16</v>
      </c>
      <c r="Q18" s="6">
        <v>1208744.24</v>
      </c>
    </row>
    <row r="19" spans="1:17" x14ac:dyDescent="0.3">
      <c r="A19" s="1" t="s">
        <v>28</v>
      </c>
      <c r="B19" s="1" t="s">
        <v>51</v>
      </c>
      <c r="C19" s="1" t="s">
        <v>52</v>
      </c>
      <c r="D19" s="1" t="s">
        <v>17</v>
      </c>
      <c r="E19" s="1" t="s">
        <v>23</v>
      </c>
      <c r="F19" s="4">
        <v>42095</v>
      </c>
      <c r="G19" s="10">
        <f t="shared" si="1"/>
        <v>2015</v>
      </c>
      <c r="H19" s="1">
        <v>519820964</v>
      </c>
      <c r="I19" s="4">
        <v>42112</v>
      </c>
      <c r="J19" s="10">
        <f t="shared" si="0"/>
        <v>2015</v>
      </c>
      <c r="K19" s="6">
        <v>5430</v>
      </c>
      <c r="L19" s="6">
        <v>47.45</v>
      </c>
      <c r="M19" s="6">
        <v>31.79</v>
      </c>
      <c r="N19" s="6">
        <f>SylipTable[[#This Row],[Unit Price]]-SylipTable[[#This Row],[Unit Cost]]</f>
        <v>15.660000000000004</v>
      </c>
      <c r="O19" s="6">
        <v>257653.5</v>
      </c>
      <c r="P19" s="6">
        <v>172619.7</v>
      </c>
      <c r="Q19" s="6">
        <v>85033.8</v>
      </c>
    </row>
    <row r="20" spans="1:17" x14ac:dyDescent="0.3">
      <c r="A20" s="1" t="s">
        <v>41</v>
      </c>
      <c r="B20" s="1" t="s">
        <v>53</v>
      </c>
      <c r="C20" s="1" t="s">
        <v>34</v>
      </c>
      <c r="D20" s="1" t="s">
        <v>17</v>
      </c>
      <c r="E20" s="1" t="s">
        <v>27</v>
      </c>
      <c r="F20" s="4">
        <v>40542</v>
      </c>
      <c r="G20" s="10">
        <f t="shared" si="1"/>
        <v>2010</v>
      </c>
      <c r="H20" s="1">
        <v>441619336</v>
      </c>
      <c r="I20" s="4">
        <v>40563</v>
      </c>
      <c r="J20" s="10">
        <f t="shared" si="0"/>
        <v>2011</v>
      </c>
      <c r="K20" s="6">
        <v>3830</v>
      </c>
      <c r="L20" s="6">
        <v>668.27</v>
      </c>
      <c r="M20" s="6">
        <v>502.54</v>
      </c>
      <c r="N20" s="6">
        <f>SylipTable[[#This Row],[Unit Price]]-SylipTable[[#This Row],[Unit Cost]]</f>
        <v>165.72999999999996</v>
      </c>
      <c r="O20" s="6">
        <v>2559474.1</v>
      </c>
      <c r="P20" s="6">
        <v>1924728.2</v>
      </c>
      <c r="Q20" s="6">
        <v>634745.9</v>
      </c>
    </row>
    <row r="21" spans="1:17" x14ac:dyDescent="0.3">
      <c r="A21" s="1" t="s">
        <v>14</v>
      </c>
      <c r="B21" s="1" t="s">
        <v>54</v>
      </c>
      <c r="C21" s="1" t="s">
        <v>55</v>
      </c>
      <c r="D21" s="1" t="s">
        <v>22</v>
      </c>
      <c r="E21" s="1" t="s">
        <v>27</v>
      </c>
      <c r="F21" s="4">
        <v>41121</v>
      </c>
      <c r="G21" s="10">
        <f t="shared" si="1"/>
        <v>2012</v>
      </c>
      <c r="H21" s="1">
        <v>322067916</v>
      </c>
      <c r="I21" s="4">
        <v>41163</v>
      </c>
      <c r="J21" s="10">
        <f t="shared" si="0"/>
        <v>2012</v>
      </c>
      <c r="K21" s="6">
        <v>5908</v>
      </c>
      <c r="L21" s="6">
        <v>421.89</v>
      </c>
      <c r="M21" s="6">
        <v>364.69</v>
      </c>
      <c r="N21" s="6">
        <f>SylipTable[[#This Row],[Unit Price]]-SylipTable[[#This Row],[Unit Cost]]</f>
        <v>57.199999999999989</v>
      </c>
      <c r="O21" s="6">
        <v>2492526.12</v>
      </c>
      <c r="P21" s="6">
        <v>2154588.52</v>
      </c>
      <c r="Q21" s="6">
        <v>337937.6</v>
      </c>
    </row>
    <row r="22" spans="1:17" x14ac:dyDescent="0.3">
      <c r="A22" s="1" t="s">
        <v>24</v>
      </c>
      <c r="B22" s="1" t="s">
        <v>56</v>
      </c>
      <c r="C22" s="1" t="s">
        <v>16</v>
      </c>
      <c r="D22" s="1" t="s">
        <v>22</v>
      </c>
      <c r="E22" s="1" t="s">
        <v>27</v>
      </c>
      <c r="F22" s="4">
        <v>41773</v>
      </c>
      <c r="G22" s="10">
        <f t="shared" si="1"/>
        <v>2014</v>
      </c>
      <c r="H22" s="1">
        <v>819028031</v>
      </c>
      <c r="I22" s="4">
        <v>41818</v>
      </c>
      <c r="J22" s="10">
        <f t="shared" si="0"/>
        <v>2014</v>
      </c>
      <c r="K22" s="6">
        <v>7450</v>
      </c>
      <c r="L22" s="6">
        <v>255.28</v>
      </c>
      <c r="M22" s="6">
        <v>159.41999999999999</v>
      </c>
      <c r="N22" s="6">
        <f>SylipTable[[#This Row],[Unit Price]]-SylipTable[[#This Row],[Unit Cost]]</f>
        <v>95.860000000000014</v>
      </c>
      <c r="O22" s="6">
        <v>1901836</v>
      </c>
      <c r="P22" s="6">
        <v>1187679</v>
      </c>
      <c r="Q22" s="6">
        <v>714157</v>
      </c>
    </row>
    <row r="23" spans="1:17" x14ac:dyDescent="0.3">
      <c r="A23" s="1" t="s">
        <v>24</v>
      </c>
      <c r="B23" s="1" t="s">
        <v>57</v>
      </c>
      <c r="C23" s="1" t="s">
        <v>16</v>
      </c>
      <c r="D23" s="1" t="s">
        <v>22</v>
      </c>
      <c r="E23" s="1" t="s">
        <v>18</v>
      </c>
      <c r="F23" s="4">
        <v>42216</v>
      </c>
      <c r="G23" s="10">
        <f t="shared" si="1"/>
        <v>2015</v>
      </c>
      <c r="H23" s="1">
        <v>860673511</v>
      </c>
      <c r="I23" s="4">
        <v>42250</v>
      </c>
      <c r="J23" s="10">
        <f t="shared" si="0"/>
        <v>2015</v>
      </c>
      <c r="K23" s="6">
        <v>1273</v>
      </c>
      <c r="L23" s="6">
        <v>255.28</v>
      </c>
      <c r="M23" s="6">
        <v>159.41999999999999</v>
      </c>
      <c r="N23" s="6">
        <f>SylipTable[[#This Row],[Unit Price]]-SylipTable[[#This Row],[Unit Cost]]</f>
        <v>95.860000000000014</v>
      </c>
      <c r="O23" s="6">
        <v>324971.44</v>
      </c>
      <c r="P23" s="6">
        <v>202941.66</v>
      </c>
      <c r="Q23" s="6">
        <v>122029.78</v>
      </c>
    </row>
    <row r="24" spans="1:17" x14ac:dyDescent="0.3">
      <c r="A24" s="1" t="s">
        <v>19</v>
      </c>
      <c r="B24" s="1" t="s">
        <v>46</v>
      </c>
      <c r="C24" s="1" t="s">
        <v>58</v>
      </c>
      <c r="D24" s="1" t="s">
        <v>22</v>
      </c>
      <c r="E24" s="1" t="s">
        <v>27</v>
      </c>
      <c r="F24" s="4">
        <v>42551</v>
      </c>
      <c r="G24" s="10">
        <f t="shared" si="1"/>
        <v>2016</v>
      </c>
      <c r="H24" s="1">
        <v>795490682</v>
      </c>
      <c r="I24" s="4">
        <v>42577</v>
      </c>
      <c r="J24" s="10">
        <f t="shared" si="0"/>
        <v>2016</v>
      </c>
      <c r="K24" s="6">
        <v>2225</v>
      </c>
      <c r="L24" s="6">
        <v>152.58000000000001</v>
      </c>
      <c r="M24" s="6">
        <v>97.44</v>
      </c>
      <c r="N24" s="6">
        <f>SylipTable[[#This Row],[Unit Price]]-SylipTable[[#This Row],[Unit Cost]]</f>
        <v>55.140000000000015</v>
      </c>
      <c r="O24" s="6">
        <v>339490.5</v>
      </c>
      <c r="P24" s="6">
        <v>216804</v>
      </c>
      <c r="Q24" s="6">
        <v>122686.5</v>
      </c>
    </row>
    <row r="25" spans="1:17" x14ac:dyDescent="0.3">
      <c r="A25" s="1" t="s">
        <v>14</v>
      </c>
      <c r="B25" s="1" t="s">
        <v>59</v>
      </c>
      <c r="C25" s="1" t="s">
        <v>30</v>
      </c>
      <c r="D25" s="1" t="s">
        <v>22</v>
      </c>
      <c r="E25" s="1" t="s">
        <v>18</v>
      </c>
      <c r="F25" s="4">
        <v>41890</v>
      </c>
      <c r="G25" s="10">
        <f t="shared" si="1"/>
        <v>2014</v>
      </c>
      <c r="H25" s="1">
        <v>142278373</v>
      </c>
      <c r="I25" s="4">
        <v>41916</v>
      </c>
      <c r="J25" s="10">
        <f t="shared" si="0"/>
        <v>2014</v>
      </c>
      <c r="K25" s="6">
        <v>2187</v>
      </c>
      <c r="L25" s="6">
        <v>9.33</v>
      </c>
      <c r="M25" s="6">
        <v>6.92</v>
      </c>
      <c r="N25" s="6">
        <f>SylipTable[[#This Row],[Unit Price]]-SylipTable[[#This Row],[Unit Cost]]</f>
        <v>2.41</v>
      </c>
      <c r="O25" s="6">
        <v>20404.71</v>
      </c>
      <c r="P25" s="6">
        <v>15134.04</v>
      </c>
      <c r="Q25" s="6">
        <v>5270.67</v>
      </c>
    </row>
    <row r="26" spans="1:17" x14ac:dyDescent="0.3">
      <c r="A26" s="1" t="s">
        <v>24</v>
      </c>
      <c r="B26" s="1" t="s">
        <v>60</v>
      </c>
      <c r="C26" s="1" t="s">
        <v>39</v>
      </c>
      <c r="D26" s="1" t="s">
        <v>22</v>
      </c>
      <c r="E26" s="1" t="s">
        <v>27</v>
      </c>
      <c r="F26" s="4">
        <v>42497</v>
      </c>
      <c r="G26" s="10">
        <f t="shared" si="1"/>
        <v>2016</v>
      </c>
      <c r="H26" s="1">
        <v>740147912</v>
      </c>
      <c r="I26" s="4">
        <v>42500</v>
      </c>
      <c r="J26" s="10">
        <f t="shared" si="0"/>
        <v>2016</v>
      </c>
      <c r="K26" s="6">
        <v>5070</v>
      </c>
      <c r="L26" s="6">
        <v>81.73</v>
      </c>
      <c r="M26" s="6">
        <v>56.67</v>
      </c>
      <c r="N26" s="6">
        <f>SylipTable[[#This Row],[Unit Price]]-SylipTable[[#This Row],[Unit Cost]]</f>
        <v>25.060000000000002</v>
      </c>
      <c r="O26" s="6">
        <v>414371.1</v>
      </c>
      <c r="P26" s="6">
        <v>287316.90000000002</v>
      </c>
      <c r="Q26" s="6">
        <v>127054.2</v>
      </c>
    </row>
    <row r="27" spans="1:17" x14ac:dyDescent="0.3">
      <c r="A27" s="1" t="s">
        <v>24</v>
      </c>
      <c r="B27" s="1" t="s">
        <v>61</v>
      </c>
      <c r="C27" s="1" t="s">
        <v>50</v>
      </c>
      <c r="D27" s="1" t="s">
        <v>22</v>
      </c>
      <c r="E27" s="1" t="s">
        <v>18</v>
      </c>
      <c r="F27" s="4">
        <v>42877</v>
      </c>
      <c r="G27" s="10">
        <f t="shared" si="1"/>
        <v>2017</v>
      </c>
      <c r="H27" s="1">
        <v>898523128</v>
      </c>
      <c r="I27" s="4">
        <v>42891</v>
      </c>
      <c r="J27" s="10">
        <f t="shared" si="0"/>
        <v>2017</v>
      </c>
      <c r="K27" s="6">
        <v>1815</v>
      </c>
      <c r="L27" s="6">
        <v>437.2</v>
      </c>
      <c r="M27" s="6">
        <v>263.33</v>
      </c>
      <c r="N27" s="6">
        <f>SylipTable[[#This Row],[Unit Price]]-SylipTable[[#This Row],[Unit Cost]]</f>
        <v>173.87</v>
      </c>
      <c r="O27" s="6">
        <v>793518</v>
      </c>
      <c r="P27" s="6">
        <v>477943.95</v>
      </c>
      <c r="Q27" s="6">
        <v>315574.05</v>
      </c>
    </row>
    <row r="28" spans="1:17" x14ac:dyDescent="0.3">
      <c r="A28" s="1" t="s">
        <v>14</v>
      </c>
      <c r="B28" s="1" t="s">
        <v>62</v>
      </c>
      <c r="C28" s="1" t="s">
        <v>30</v>
      </c>
      <c r="D28" s="1" t="s">
        <v>22</v>
      </c>
      <c r="E28" s="1" t="s">
        <v>35</v>
      </c>
      <c r="F28" s="4">
        <v>41925</v>
      </c>
      <c r="G28" s="10">
        <f t="shared" si="1"/>
        <v>2014</v>
      </c>
      <c r="H28" s="1">
        <v>347140347</v>
      </c>
      <c r="I28" s="4">
        <v>41953</v>
      </c>
      <c r="J28" s="10">
        <f t="shared" si="0"/>
        <v>2014</v>
      </c>
      <c r="K28" s="6">
        <v>5398</v>
      </c>
      <c r="L28" s="6">
        <v>9.33</v>
      </c>
      <c r="M28" s="6">
        <v>6.92</v>
      </c>
      <c r="N28" s="6">
        <f>SylipTable[[#This Row],[Unit Price]]-SylipTable[[#This Row],[Unit Cost]]</f>
        <v>2.41</v>
      </c>
      <c r="O28" s="6">
        <v>50363.34</v>
      </c>
      <c r="P28" s="6">
        <v>37354.160000000003</v>
      </c>
      <c r="Q28" s="6">
        <v>13009.18</v>
      </c>
    </row>
    <row r="29" spans="1:17" x14ac:dyDescent="0.3">
      <c r="A29" s="1" t="s">
        <v>28</v>
      </c>
      <c r="B29" s="1" t="s">
        <v>63</v>
      </c>
      <c r="C29" s="1" t="s">
        <v>30</v>
      </c>
      <c r="D29" s="1" t="s">
        <v>22</v>
      </c>
      <c r="E29" s="1" t="s">
        <v>27</v>
      </c>
      <c r="F29" s="4">
        <v>40305</v>
      </c>
      <c r="G29" s="10">
        <f t="shared" si="1"/>
        <v>2010</v>
      </c>
      <c r="H29" s="1">
        <v>686048400</v>
      </c>
      <c r="I29" s="4">
        <v>40308</v>
      </c>
      <c r="J29" s="10">
        <f t="shared" si="0"/>
        <v>2010</v>
      </c>
      <c r="K29" s="6">
        <v>5822</v>
      </c>
      <c r="L29" s="6">
        <v>9.33</v>
      </c>
      <c r="M29" s="6">
        <v>6.92</v>
      </c>
      <c r="N29" s="6">
        <f>SylipTable[[#This Row],[Unit Price]]-SylipTable[[#This Row],[Unit Cost]]</f>
        <v>2.41</v>
      </c>
      <c r="O29" s="6">
        <v>54319.26</v>
      </c>
      <c r="P29" s="6">
        <v>40288.239999999998</v>
      </c>
      <c r="Q29" s="6">
        <v>14031.02</v>
      </c>
    </row>
    <row r="30" spans="1:17" x14ac:dyDescent="0.3">
      <c r="A30" s="1" t="s">
        <v>24</v>
      </c>
      <c r="B30" s="1" t="s">
        <v>56</v>
      </c>
      <c r="C30" s="1" t="s">
        <v>52</v>
      </c>
      <c r="D30" s="1" t="s">
        <v>17</v>
      </c>
      <c r="E30" s="1" t="s">
        <v>23</v>
      </c>
      <c r="F30" s="4">
        <v>41838</v>
      </c>
      <c r="G30" s="10">
        <f t="shared" si="1"/>
        <v>2014</v>
      </c>
      <c r="H30" s="1">
        <v>435608613</v>
      </c>
      <c r="I30" s="4">
        <v>41850</v>
      </c>
      <c r="J30" s="10">
        <f t="shared" si="0"/>
        <v>2014</v>
      </c>
      <c r="K30" s="6">
        <v>5124</v>
      </c>
      <c r="L30" s="6">
        <v>47.45</v>
      </c>
      <c r="M30" s="6">
        <v>31.79</v>
      </c>
      <c r="N30" s="6">
        <f>SylipTable[[#This Row],[Unit Price]]-SylipTable[[#This Row],[Unit Cost]]</f>
        <v>15.660000000000004</v>
      </c>
      <c r="O30" s="6">
        <v>243133.8</v>
      </c>
      <c r="P30" s="6">
        <v>162891.96</v>
      </c>
      <c r="Q30" s="6">
        <v>80241.84</v>
      </c>
    </row>
    <row r="31" spans="1:17" x14ac:dyDescent="0.3">
      <c r="A31" s="1" t="s">
        <v>28</v>
      </c>
      <c r="B31" s="1" t="s">
        <v>64</v>
      </c>
      <c r="C31" s="1" t="s">
        <v>34</v>
      </c>
      <c r="D31" s="1" t="s">
        <v>17</v>
      </c>
      <c r="E31" s="1" t="s">
        <v>27</v>
      </c>
      <c r="F31" s="4">
        <v>41055</v>
      </c>
      <c r="G31" s="10">
        <f t="shared" si="1"/>
        <v>2012</v>
      </c>
      <c r="H31" s="1">
        <v>886494815</v>
      </c>
      <c r="I31" s="4">
        <v>41069</v>
      </c>
      <c r="J31" s="10">
        <f t="shared" si="0"/>
        <v>2012</v>
      </c>
      <c r="K31" s="6">
        <v>2370</v>
      </c>
      <c r="L31" s="6">
        <v>668.27</v>
      </c>
      <c r="M31" s="6">
        <v>502.54</v>
      </c>
      <c r="N31" s="6">
        <f>SylipTable[[#This Row],[Unit Price]]-SylipTable[[#This Row],[Unit Cost]]</f>
        <v>165.72999999999996</v>
      </c>
      <c r="O31" s="6">
        <v>1583799.9</v>
      </c>
      <c r="P31" s="6">
        <v>1191019.8</v>
      </c>
      <c r="Q31" s="6">
        <v>392780.1</v>
      </c>
    </row>
    <row r="32" spans="1:17" x14ac:dyDescent="0.3">
      <c r="A32" s="1" t="s">
        <v>24</v>
      </c>
      <c r="B32" s="1" t="s">
        <v>65</v>
      </c>
      <c r="C32" s="1" t="s">
        <v>50</v>
      </c>
      <c r="D32" s="1" t="s">
        <v>17</v>
      </c>
      <c r="E32" s="1" t="s">
        <v>35</v>
      </c>
      <c r="F32" s="4">
        <v>41169</v>
      </c>
      <c r="G32" s="10">
        <f t="shared" si="1"/>
        <v>2012</v>
      </c>
      <c r="H32" s="1">
        <v>249693334</v>
      </c>
      <c r="I32" s="4">
        <v>41202</v>
      </c>
      <c r="J32" s="10">
        <f t="shared" si="0"/>
        <v>2012</v>
      </c>
      <c r="K32" s="6">
        <v>8661</v>
      </c>
      <c r="L32" s="6">
        <v>437.2</v>
      </c>
      <c r="M32" s="6">
        <v>263.33</v>
      </c>
      <c r="N32" s="6">
        <f>SylipTable[[#This Row],[Unit Price]]-SylipTable[[#This Row],[Unit Cost]]</f>
        <v>173.87</v>
      </c>
      <c r="O32" s="6">
        <v>3786589.2</v>
      </c>
      <c r="P32" s="6">
        <v>2280701.13</v>
      </c>
      <c r="Q32" s="6">
        <v>1505888.07</v>
      </c>
    </row>
    <row r="33" spans="1:17" x14ac:dyDescent="0.3">
      <c r="A33" s="1" t="s">
        <v>28</v>
      </c>
      <c r="B33" s="1" t="s">
        <v>66</v>
      </c>
      <c r="C33" s="1" t="s">
        <v>39</v>
      </c>
      <c r="D33" s="1" t="s">
        <v>17</v>
      </c>
      <c r="E33" s="1" t="s">
        <v>23</v>
      </c>
      <c r="F33" s="4">
        <v>41637</v>
      </c>
      <c r="G33" s="10">
        <f t="shared" si="1"/>
        <v>2013</v>
      </c>
      <c r="H33" s="1">
        <v>406502997</v>
      </c>
      <c r="I33" s="4">
        <v>41667</v>
      </c>
      <c r="J33" s="10">
        <f t="shared" si="0"/>
        <v>2014</v>
      </c>
      <c r="K33" s="6">
        <v>2125</v>
      </c>
      <c r="L33" s="6">
        <v>81.73</v>
      </c>
      <c r="M33" s="6">
        <v>56.67</v>
      </c>
      <c r="N33" s="6">
        <f>SylipTable[[#This Row],[Unit Price]]-SylipTable[[#This Row],[Unit Cost]]</f>
        <v>25.060000000000002</v>
      </c>
      <c r="O33" s="6">
        <v>173676.25</v>
      </c>
      <c r="P33" s="6">
        <v>120423.75</v>
      </c>
      <c r="Q33" s="6">
        <v>53252.5</v>
      </c>
    </row>
    <row r="34" spans="1:17" x14ac:dyDescent="0.3">
      <c r="A34" s="1" t="s">
        <v>14</v>
      </c>
      <c r="B34" s="1" t="s">
        <v>67</v>
      </c>
      <c r="C34" s="1" t="s">
        <v>26</v>
      </c>
      <c r="D34" s="1" t="s">
        <v>22</v>
      </c>
      <c r="E34" s="1" t="s">
        <v>23</v>
      </c>
      <c r="F34" s="4">
        <v>42304</v>
      </c>
      <c r="G34" s="10">
        <f t="shared" si="1"/>
        <v>2015</v>
      </c>
      <c r="H34" s="1">
        <v>158535134</v>
      </c>
      <c r="I34" s="4">
        <v>42333</v>
      </c>
      <c r="J34" s="10">
        <f t="shared" si="0"/>
        <v>2015</v>
      </c>
      <c r="K34" s="6">
        <v>2924</v>
      </c>
      <c r="L34" s="6">
        <v>651.21</v>
      </c>
      <c r="M34" s="6">
        <v>524.96</v>
      </c>
      <c r="N34" s="6">
        <f>SylipTable[[#This Row],[Unit Price]]-SylipTable[[#This Row],[Unit Cost]]</f>
        <v>126.25</v>
      </c>
      <c r="O34" s="6">
        <v>1904138.04</v>
      </c>
      <c r="P34" s="6">
        <v>1534983.04</v>
      </c>
      <c r="Q34" s="6">
        <v>369155</v>
      </c>
    </row>
    <row r="35" spans="1:17" x14ac:dyDescent="0.3">
      <c r="A35" s="1" t="s">
        <v>41</v>
      </c>
      <c r="B35" s="1" t="s">
        <v>68</v>
      </c>
      <c r="C35" s="1" t="s">
        <v>34</v>
      </c>
      <c r="D35" s="1" t="s">
        <v>17</v>
      </c>
      <c r="E35" s="1" t="s">
        <v>18</v>
      </c>
      <c r="F35" s="4">
        <v>42020</v>
      </c>
      <c r="G35" s="10">
        <f t="shared" si="1"/>
        <v>2015</v>
      </c>
      <c r="H35" s="1">
        <v>177713572</v>
      </c>
      <c r="I35" s="4">
        <v>42064</v>
      </c>
      <c r="J35" s="10">
        <f t="shared" si="0"/>
        <v>2015</v>
      </c>
      <c r="K35" s="6">
        <v>8250</v>
      </c>
      <c r="L35" s="6">
        <v>668.27</v>
      </c>
      <c r="M35" s="6">
        <v>502.54</v>
      </c>
      <c r="N35" s="6">
        <f>SylipTable[[#This Row],[Unit Price]]-SylipTable[[#This Row],[Unit Cost]]</f>
        <v>165.72999999999996</v>
      </c>
      <c r="O35" s="6">
        <v>5513227.5</v>
      </c>
      <c r="P35" s="6">
        <v>4145955</v>
      </c>
      <c r="Q35" s="6">
        <v>1367272.5</v>
      </c>
    </row>
    <row r="36" spans="1:17" x14ac:dyDescent="0.3">
      <c r="A36" s="1" t="s">
        <v>28</v>
      </c>
      <c r="B36" s="1" t="s">
        <v>69</v>
      </c>
      <c r="C36" s="1" t="s">
        <v>58</v>
      </c>
      <c r="D36" s="1" t="s">
        <v>22</v>
      </c>
      <c r="E36" s="1" t="s">
        <v>35</v>
      </c>
      <c r="F36" s="4">
        <v>42791</v>
      </c>
      <c r="G36" s="10">
        <f t="shared" si="1"/>
        <v>2017</v>
      </c>
      <c r="H36" s="1">
        <v>756274640</v>
      </c>
      <c r="I36" s="4">
        <v>42791</v>
      </c>
      <c r="J36" s="10">
        <f t="shared" si="0"/>
        <v>2017</v>
      </c>
      <c r="K36" s="6">
        <v>7327</v>
      </c>
      <c r="L36" s="6">
        <v>152.58000000000001</v>
      </c>
      <c r="M36" s="6">
        <v>97.44</v>
      </c>
      <c r="N36" s="6">
        <f>SylipTable[[#This Row],[Unit Price]]-SylipTable[[#This Row],[Unit Cost]]</f>
        <v>55.140000000000015</v>
      </c>
      <c r="O36" s="6">
        <v>1117953.6599999999</v>
      </c>
      <c r="P36" s="6">
        <v>713942.88</v>
      </c>
      <c r="Q36" s="6">
        <v>404010.78</v>
      </c>
    </row>
    <row r="37" spans="1:17" x14ac:dyDescent="0.3">
      <c r="A37" s="1" t="s">
        <v>19</v>
      </c>
      <c r="B37" s="1" t="s">
        <v>70</v>
      </c>
      <c r="C37" s="1" t="s">
        <v>39</v>
      </c>
      <c r="D37" s="1" t="s">
        <v>17</v>
      </c>
      <c r="E37" s="1" t="s">
        <v>27</v>
      </c>
      <c r="F37" s="4">
        <v>42863</v>
      </c>
      <c r="G37" s="10">
        <f t="shared" si="1"/>
        <v>2017</v>
      </c>
      <c r="H37" s="1">
        <v>456767165</v>
      </c>
      <c r="I37" s="4">
        <v>42876</v>
      </c>
      <c r="J37" s="10">
        <f t="shared" si="0"/>
        <v>2017</v>
      </c>
      <c r="K37" s="6">
        <v>6409</v>
      </c>
      <c r="L37" s="6">
        <v>81.73</v>
      </c>
      <c r="M37" s="6">
        <v>56.67</v>
      </c>
      <c r="N37" s="6">
        <f>SylipTable[[#This Row],[Unit Price]]-SylipTable[[#This Row],[Unit Cost]]</f>
        <v>25.060000000000002</v>
      </c>
      <c r="O37" s="6">
        <v>523807.57</v>
      </c>
      <c r="P37" s="6">
        <v>363198.03</v>
      </c>
      <c r="Q37" s="6">
        <v>160609.54</v>
      </c>
    </row>
    <row r="38" spans="1:17" x14ac:dyDescent="0.3">
      <c r="A38" s="1" t="s">
        <v>71</v>
      </c>
      <c r="B38" s="1" t="s">
        <v>72</v>
      </c>
      <c r="C38" s="1" t="s">
        <v>30</v>
      </c>
      <c r="D38" s="1" t="s">
        <v>22</v>
      </c>
      <c r="E38" s="1" t="s">
        <v>27</v>
      </c>
      <c r="F38" s="4">
        <v>40869</v>
      </c>
      <c r="G38" s="10">
        <f t="shared" si="1"/>
        <v>2011</v>
      </c>
      <c r="H38" s="1">
        <v>162052476</v>
      </c>
      <c r="I38" s="4">
        <v>40880</v>
      </c>
      <c r="J38" s="10">
        <f t="shared" si="0"/>
        <v>2011</v>
      </c>
      <c r="K38" s="6">
        <v>3784</v>
      </c>
      <c r="L38" s="6">
        <v>9.33</v>
      </c>
      <c r="M38" s="6">
        <v>6.92</v>
      </c>
      <c r="N38" s="6">
        <f>SylipTable[[#This Row],[Unit Price]]-SylipTable[[#This Row],[Unit Cost]]</f>
        <v>2.41</v>
      </c>
      <c r="O38" s="6">
        <v>35304.720000000001</v>
      </c>
      <c r="P38" s="6">
        <v>26185.279999999999</v>
      </c>
      <c r="Q38" s="6">
        <v>9119.44</v>
      </c>
    </row>
    <row r="39" spans="1:17" x14ac:dyDescent="0.3">
      <c r="A39" s="1" t="s">
        <v>28</v>
      </c>
      <c r="B39" s="1" t="s">
        <v>64</v>
      </c>
      <c r="C39" s="1" t="s">
        <v>55</v>
      </c>
      <c r="D39" s="1" t="s">
        <v>22</v>
      </c>
      <c r="E39" s="1" t="s">
        <v>35</v>
      </c>
      <c r="F39" s="4">
        <v>42749</v>
      </c>
      <c r="G39" s="10">
        <f t="shared" si="1"/>
        <v>2017</v>
      </c>
      <c r="H39" s="1">
        <v>825304400</v>
      </c>
      <c r="I39" s="4">
        <v>42758</v>
      </c>
      <c r="J39" s="10">
        <f t="shared" si="0"/>
        <v>2017</v>
      </c>
      <c r="K39" s="6">
        <v>4767</v>
      </c>
      <c r="L39" s="6">
        <v>421.89</v>
      </c>
      <c r="M39" s="6">
        <v>364.69</v>
      </c>
      <c r="N39" s="6">
        <f>SylipTable[[#This Row],[Unit Price]]-SylipTable[[#This Row],[Unit Cost]]</f>
        <v>57.199999999999989</v>
      </c>
      <c r="O39" s="6">
        <v>2011149.63</v>
      </c>
      <c r="P39" s="6">
        <v>1738477.23</v>
      </c>
      <c r="Q39" s="6">
        <v>272672.40000000002</v>
      </c>
    </row>
    <row r="40" spans="1:17" x14ac:dyDescent="0.3">
      <c r="A40" s="1" t="s">
        <v>41</v>
      </c>
      <c r="B40" s="1" t="s">
        <v>73</v>
      </c>
      <c r="C40" s="1" t="s">
        <v>26</v>
      </c>
      <c r="D40" s="1" t="s">
        <v>22</v>
      </c>
      <c r="E40" s="1" t="s">
        <v>27</v>
      </c>
      <c r="F40" s="4">
        <v>41000</v>
      </c>
      <c r="G40" s="10">
        <f t="shared" si="1"/>
        <v>2012</v>
      </c>
      <c r="H40" s="1">
        <v>320009267</v>
      </c>
      <c r="I40" s="4">
        <v>41037</v>
      </c>
      <c r="J40" s="10">
        <f t="shared" si="0"/>
        <v>2012</v>
      </c>
      <c r="K40" s="6">
        <v>6708</v>
      </c>
      <c r="L40" s="6">
        <v>651.21</v>
      </c>
      <c r="M40" s="6">
        <v>524.96</v>
      </c>
      <c r="N40" s="6">
        <f>SylipTable[[#This Row],[Unit Price]]-SylipTable[[#This Row],[Unit Cost]]</f>
        <v>126.25</v>
      </c>
      <c r="O40" s="6">
        <v>4368316.68</v>
      </c>
      <c r="P40" s="6">
        <v>3521431.68</v>
      </c>
      <c r="Q40" s="6">
        <v>846885</v>
      </c>
    </row>
    <row r="41" spans="1:17" x14ac:dyDescent="0.3">
      <c r="A41" s="1" t="s">
        <v>24</v>
      </c>
      <c r="B41" s="1" t="s">
        <v>48</v>
      </c>
      <c r="C41" s="1" t="s">
        <v>26</v>
      </c>
      <c r="D41" s="1" t="s">
        <v>22</v>
      </c>
      <c r="E41" s="1" t="s">
        <v>35</v>
      </c>
      <c r="F41" s="4">
        <v>40955</v>
      </c>
      <c r="G41" s="10">
        <f t="shared" si="1"/>
        <v>2012</v>
      </c>
      <c r="H41" s="1">
        <v>189965903</v>
      </c>
      <c r="I41" s="4">
        <v>40967</v>
      </c>
      <c r="J41" s="10">
        <f t="shared" si="0"/>
        <v>2012</v>
      </c>
      <c r="K41" s="6">
        <v>3987</v>
      </c>
      <c r="L41" s="6">
        <v>651.21</v>
      </c>
      <c r="M41" s="6">
        <v>524.96</v>
      </c>
      <c r="N41" s="6">
        <f>SylipTable[[#This Row],[Unit Price]]-SylipTable[[#This Row],[Unit Cost]]</f>
        <v>126.25</v>
      </c>
      <c r="O41" s="6">
        <v>2596374.27</v>
      </c>
      <c r="P41" s="6">
        <v>2093015.52</v>
      </c>
      <c r="Q41" s="6">
        <v>503358.75</v>
      </c>
    </row>
    <row r="42" spans="1:17" x14ac:dyDescent="0.3">
      <c r="A42" s="1" t="s">
        <v>28</v>
      </c>
      <c r="B42" s="1" t="s">
        <v>74</v>
      </c>
      <c r="C42" s="1" t="s">
        <v>39</v>
      </c>
      <c r="D42" s="1" t="s">
        <v>22</v>
      </c>
      <c r="E42" s="1" t="s">
        <v>18</v>
      </c>
      <c r="F42" s="4">
        <v>42805</v>
      </c>
      <c r="G42" s="10">
        <f t="shared" si="1"/>
        <v>2017</v>
      </c>
      <c r="H42" s="1">
        <v>699285638</v>
      </c>
      <c r="I42" s="4">
        <v>42822</v>
      </c>
      <c r="J42" s="10">
        <f t="shared" si="0"/>
        <v>2017</v>
      </c>
      <c r="K42" s="6">
        <v>3015</v>
      </c>
      <c r="L42" s="6">
        <v>81.73</v>
      </c>
      <c r="M42" s="6">
        <v>56.67</v>
      </c>
      <c r="N42" s="6">
        <f>SylipTable[[#This Row],[Unit Price]]-SylipTable[[#This Row],[Unit Cost]]</f>
        <v>25.060000000000002</v>
      </c>
      <c r="O42" s="6">
        <v>246415.95</v>
      </c>
      <c r="P42" s="6">
        <v>170860.05</v>
      </c>
      <c r="Q42" s="6">
        <v>75555.899999999994</v>
      </c>
    </row>
    <row r="43" spans="1:17" x14ac:dyDescent="0.3">
      <c r="A43" s="1" t="s">
        <v>71</v>
      </c>
      <c r="B43" s="1" t="s">
        <v>75</v>
      </c>
      <c r="C43" s="1" t="s">
        <v>50</v>
      </c>
      <c r="D43" s="1" t="s">
        <v>22</v>
      </c>
      <c r="E43" s="1" t="s">
        <v>35</v>
      </c>
      <c r="F43" s="4">
        <v>40215</v>
      </c>
      <c r="G43" s="10">
        <f t="shared" si="1"/>
        <v>2010</v>
      </c>
      <c r="H43" s="1">
        <v>382392299</v>
      </c>
      <c r="I43" s="4">
        <v>40234</v>
      </c>
      <c r="J43" s="10">
        <f t="shared" si="0"/>
        <v>2010</v>
      </c>
      <c r="K43" s="6">
        <v>7234</v>
      </c>
      <c r="L43" s="6">
        <v>437.2</v>
      </c>
      <c r="M43" s="6">
        <v>263.33</v>
      </c>
      <c r="N43" s="6">
        <f>SylipTable[[#This Row],[Unit Price]]-SylipTable[[#This Row],[Unit Cost]]</f>
        <v>173.87</v>
      </c>
      <c r="O43" s="6">
        <v>3162704.8</v>
      </c>
      <c r="P43" s="6">
        <v>1904929.22</v>
      </c>
      <c r="Q43" s="6">
        <v>1257775.58</v>
      </c>
    </row>
    <row r="44" spans="1:17" x14ac:dyDescent="0.3">
      <c r="A44" s="1" t="s">
        <v>28</v>
      </c>
      <c r="B44" s="1" t="s">
        <v>64</v>
      </c>
      <c r="C44" s="1" t="s">
        <v>21</v>
      </c>
      <c r="D44" s="1" t="s">
        <v>17</v>
      </c>
      <c r="E44" s="1" t="s">
        <v>18</v>
      </c>
      <c r="F44" s="4">
        <v>41067</v>
      </c>
      <c r="G44" s="10">
        <f t="shared" si="1"/>
        <v>2012</v>
      </c>
      <c r="H44" s="1">
        <v>994022214</v>
      </c>
      <c r="I44" s="4">
        <v>41068</v>
      </c>
      <c r="J44" s="10">
        <f t="shared" si="0"/>
        <v>2012</v>
      </c>
      <c r="K44" s="6">
        <v>2117</v>
      </c>
      <c r="L44" s="6">
        <v>205.7</v>
      </c>
      <c r="M44" s="6">
        <v>117.11</v>
      </c>
      <c r="N44" s="6">
        <f>SylipTable[[#This Row],[Unit Price]]-SylipTable[[#This Row],[Unit Cost]]</f>
        <v>88.589999999999989</v>
      </c>
      <c r="O44" s="6">
        <v>435466.9</v>
      </c>
      <c r="P44" s="6">
        <v>247921.87</v>
      </c>
      <c r="Q44" s="6">
        <v>187545.03</v>
      </c>
    </row>
    <row r="45" spans="1:17" x14ac:dyDescent="0.3">
      <c r="A45" s="1" t="s">
        <v>24</v>
      </c>
      <c r="B45" s="1" t="s">
        <v>76</v>
      </c>
      <c r="C45" s="1" t="s">
        <v>37</v>
      </c>
      <c r="D45" s="1" t="s">
        <v>22</v>
      </c>
      <c r="E45" s="1" t="s">
        <v>18</v>
      </c>
      <c r="F45" s="4">
        <v>41188</v>
      </c>
      <c r="G45" s="10">
        <f t="shared" si="1"/>
        <v>2012</v>
      </c>
      <c r="H45" s="1">
        <v>759224212</v>
      </c>
      <c r="I45" s="4">
        <v>41223</v>
      </c>
      <c r="J45" s="10">
        <f t="shared" si="0"/>
        <v>2012</v>
      </c>
      <c r="K45" s="6">
        <v>171</v>
      </c>
      <c r="L45" s="6">
        <v>154.06</v>
      </c>
      <c r="M45" s="6">
        <v>90.93</v>
      </c>
      <c r="N45" s="6">
        <f>SylipTable[[#This Row],[Unit Price]]-SylipTable[[#This Row],[Unit Cost]]</f>
        <v>63.129999999999995</v>
      </c>
      <c r="O45" s="6">
        <v>26344.26</v>
      </c>
      <c r="P45" s="6">
        <v>15549.03</v>
      </c>
      <c r="Q45" s="6">
        <v>10795.23</v>
      </c>
    </row>
    <row r="46" spans="1:17" x14ac:dyDescent="0.3">
      <c r="A46" s="1" t="s">
        <v>41</v>
      </c>
      <c r="B46" s="1" t="s">
        <v>68</v>
      </c>
      <c r="C46" s="1" t="s">
        <v>44</v>
      </c>
      <c r="D46" s="1" t="s">
        <v>22</v>
      </c>
      <c r="E46" s="1" t="s">
        <v>18</v>
      </c>
      <c r="F46" s="4">
        <v>42322</v>
      </c>
      <c r="G46" s="10">
        <f t="shared" si="1"/>
        <v>2015</v>
      </c>
      <c r="H46" s="1">
        <v>223359620</v>
      </c>
      <c r="I46" s="4">
        <v>42326</v>
      </c>
      <c r="J46" s="10">
        <f t="shared" si="0"/>
        <v>2015</v>
      </c>
      <c r="K46" s="6">
        <v>5930</v>
      </c>
      <c r="L46" s="6">
        <v>109.28</v>
      </c>
      <c r="M46" s="6">
        <v>35.840000000000003</v>
      </c>
      <c r="N46" s="6">
        <f>SylipTable[[#This Row],[Unit Price]]-SylipTable[[#This Row],[Unit Cost]]</f>
        <v>73.44</v>
      </c>
      <c r="O46" s="6">
        <v>648030.4</v>
      </c>
      <c r="P46" s="6">
        <v>212531.20000000001</v>
      </c>
      <c r="Q46" s="6">
        <v>435499.2</v>
      </c>
    </row>
    <row r="47" spans="1:17" x14ac:dyDescent="0.3">
      <c r="A47" s="1" t="s">
        <v>28</v>
      </c>
      <c r="B47" s="1" t="s">
        <v>77</v>
      </c>
      <c r="C47" s="1" t="s">
        <v>21</v>
      </c>
      <c r="D47" s="1" t="s">
        <v>17</v>
      </c>
      <c r="E47" s="1" t="s">
        <v>18</v>
      </c>
      <c r="F47" s="4">
        <v>42458</v>
      </c>
      <c r="G47" s="10">
        <f t="shared" si="1"/>
        <v>2016</v>
      </c>
      <c r="H47" s="1">
        <v>902102267</v>
      </c>
      <c r="I47" s="4">
        <v>42489</v>
      </c>
      <c r="J47" s="10">
        <f t="shared" si="0"/>
        <v>2016</v>
      </c>
      <c r="K47" s="6">
        <v>962</v>
      </c>
      <c r="L47" s="6">
        <v>205.7</v>
      </c>
      <c r="M47" s="6">
        <v>117.11</v>
      </c>
      <c r="N47" s="6">
        <f>SylipTable[[#This Row],[Unit Price]]-SylipTable[[#This Row],[Unit Cost]]</f>
        <v>88.589999999999989</v>
      </c>
      <c r="O47" s="6">
        <v>197883.4</v>
      </c>
      <c r="P47" s="6">
        <v>112659.82</v>
      </c>
      <c r="Q47" s="6">
        <v>85223.58</v>
      </c>
    </row>
    <row r="48" spans="1:17" x14ac:dyDescent="0.3">
      <c r="A48" s="1" t="s">
        <v>24</v>
      </c>
      <c r="B48" s="1" t="s">
        <v>78</v>
      </c>
      <c r="C48" s="1" t="s">
        <v>50</v>
      </c>
      <c r="D48" s="1" t="s">
        <v>22</v>
      </c>
      <c r="E48" s="1" t="s">
        <v>23</v>
      </c>
      <c r="F48" s="4">
        <v>42735</v>
      </c>
      <c r="G48" s="10">
        <f t="shared" si="1"/>
        <v>2016</v>
      </c>
      <c r="H48" s="1">
        <v>331438481</v>
      </c>
      <c r="I48" s="4">
        <v>42735</v>
      </c>
      <c r="J48" s="10">
        <f t="shared" si="0"/>
        <v>2016</v>
      </c>
      <c r="K48" s="6">
        <v>8867</v>
      </c>
      <c r="L48" s="6">
        <v>437.2</v>
      </c>
      <c r="M48" s="6">
        <v>263.33</v>
      </c>
      <c r="N48" s="6">
        <f>SylipTable[[#This Row],[Unit Price]]-SylipTable[[#This Row],[Unit Cost]]</f>
        <v>173.87</v>
      </c>
      <c r="O48" s="6">
        <v>3876652.4</v>
      </c>
      <c r="P48" s="6">
        <v>2334947.11</v>
      </c>
      <c r="Q48" s="6">
        <v>1541705.29</v>
      </c>
    </row>
    <row r="49" spans="1:17" x14ac:dyDescent="0.3">
      <c r="A49" s="1" t="s">
        <v>24</v>
      </c>
      <c r="B49" s="1" t="s">
        <v>65</v>
      </c>
      <c r="C49" s="1" t="s">
        <v>39</v>
      </c>
      <c r="D49" s="1" t="s">
        <v>22</v>
      </c>
      <c r="E49" s="1" t="s">
        <v>35</v>
      </c>
      <c r="F49" s="4">
        <v>40535</v>
      </c>
      <c r="G49" s="10">
        <f t="shared" si="1"/>
        <v>2010</v>
      </c>
      <c r="H49" s="1">
        <v>617667090</v>
      </c>
      <c r="I49" s="4">
        <v>40574</v>
      </c>
      <c r="J49" s="10">
        <f t="shared" si="0"/>
        <v>2011</v>
      </c>
      <c r="K49" s="6">
        <v>273</v>
      </c>
      <c r="L49" s="6">
        <v>81.73</v>
      </c>
      <c r="M49" s="6">
        <v>56.67</v>
      </c>
      <c r="N49" s="6">
        <f>SylipTable[[#This Row],[Unit Price]]-SylipTable[[#This Row],[Unit Cost]]</f>
        <v>25.060000000000002</v>
      </c>
      <c r="O49" s="6">
        <v>22312.29</v>
      </c>
      <c r="P49" s="6">
        <v>15470.91</v>
      </c>
      <c r="Q49" s="6">
        <v>6841.38</v>
      </c>
    </row>
    <row r="50" spans="1:17" x14ac:dyDescent="0.3">
      <c r="A50" s="1" t="s">
        <v>24</v>
      </c>
      <c r="B50" s="1" t="s">
        <v>79</v>
      </c>
      <c r="C50" s="1" t="s">
        <v>44</v>
      </c>
      <c r="D50" s="1" t="s">
        <v>17</v>
      </c>
      <c r="E50" s="1" t="s">
        <v>23</v>
      </c>
      <c r="F50" s="4">
        <v>41926</v>
      </c>
      <c r="G50" s="10">
        <f t="shared" si="1"/>
        <v>2014</v>
      </c>
      <c r="H50" s="1">
        <v>787399423</v>
      </c>
      <c r="I50" s="4">
        <v>41957</v>
      </c>
      <c r="J50" s="10">
        <f t="shared" si="0"/>
        <v>2014</v>
      </c>
      <c r="K50" s="6">
        <v>7842</v>
      </c>
      <c r="L50" s="6">
        <v>109.28</v>
      </c>
      <c r="M50" s="6">
        <v>35.840000000000003</v>
      </c>
      <c r="N50" s="6">
        <f>SylipTable[[#This Row],[Unit Price]]-SylipTable[[#This Row],[Unit Cost]]</f>
        <v>73.44</v>
      </c>
      <c r="O50" s="6">
        <v>856973.76</v>
      </c>
      <c r="P50" s="6">
        <v>281057.28000000003</v>
      </c>
      <c r="Q50" s="6">
        <v>575916.48</v>
      </c>
    </row>
    <row r="51" spans="1:17" x14ac:dyDescent="0.3">
      <c r="A51" s="1" t="s">
        <v>28</v>
      </c>
      <c r="B51" s="1" t="s">
        <v>80</v>
      </c>
      <c r="C51" s="1" t="s">
        <v>26</v>
      </c>
      <c r="D51" s="1" t="s">
        <v>17</v>
      </c>
      <c r="E51" s="1" t="s">
        <v>23</v>
      </c>
      <c r="F51" s="4">
        <v>40919</v>
      </c>
      <c r="G51" s="10">
        <f t="shared" si="1"/>
        <v>2012</v>
      </c>
      <c r="H51" s="1">
        <v>837559306</v>
      </c>
      <c r="I51" s="4">
        <v>40921</v>
      </c>
      <c r="J51" s="10">
        <f t="shared" si="0"/>
        <v>2012</v>
      </c>
      <c r="K51" s="6">
        <v>1266</v>
      </c>
      <c r="L51" s="6">
        <v>651.21</v>
      </c>
      <c r="M51" s="6">
        <v>524.96</v>
      </c>
      <c r="N51" s="6">
        <f>SylipTable[[#This Row],[Unit Price]]-SylipTable[[#This Row],[Unit Cost]]</f>
        <v>126.25</v>
      </c>
      <c r="O51" s="6">
        <v>824431.86</v>
      </c>
      <c r="P51" s="6">
        <v>664599.36</v>
      </c>
      <c r="Q51" s="6">
        <v>159832.5</v>
      </c>
    </row>
    <row r="52" spans="1:17" x14ac:dyDescent="0.3">
      <c r="A52" s="1" t="s">
        <v>24</v>
      </c>
      <c r="B52" s="1" t="s">
        <v>81</v>
      </c>
      <c r="C52" s="1" t="s">
        <v>44</v>
      </c>
      <c r="D52" s="1" t="s">
        <v>22</v>
      </c>
      <c r="E52" s="1" t="s">
        <v>23</v>
      </c>
      <c r="F52" s="4">
        <v>40211</v>
      </c>
      <c r="G52" s="10">
        <f t="shared" si="1"/>
        <v>2010</v>
      </c>
      <c r="H52" s="1">
        <v>385383069</v>
      </c>
      <c r="I52" s="4">
        <v>40255</v>
      </c>
      <c r="J52" s="10">
        <f t="shared" si="0"/>
        <v>2010</v>
      </c>
      <c r="K52" s="6">
        <v>2269</v>
      </c>
      <c r="L52" s="6">
        <v>109.28</v>
      </c>
      <c r="M52" s="6">
        <v>35.840000000000003</v>
      </c>
      <c r="N52" s="6">
        <f>SylipTable[[#This Row],[Unit Price]]-SylipTable[[#This Row],[Unit Cost]]</f>
        <v>73.44</v>
      </c>
      <c r="O52" s="6">
        <v>247956.32</v>
      </c>
      <c r="P52" s="6">
        <v>81320.960000000006</v>
      </c>
      <c r="Q52" s="6">
        <v>166635.35999999999</v>
      </c>
    </row>
    <row r="53" spans="1:17" x14ac:dyDescent="0.3">
      <c r="A53" s="1" t="s">
        <v>28</v>
      </c>
      <c r="B53" s="1" t="s">
        <v>82</v>
      </c>
      <c r="C53" s="1" t="s">
        <v>30</v>
      </c>
      <c r="D53" s="1" t="s">
        <v>22</v>
      </c>
      <c r="E53" s="1" t="s">
        <v>27</v>
      </c>
      <c r="F53" s="4">
        <v>41504</v>
      </c>
      <c r="G53" s="10">
        <f t="shared" si="1"/>
        <v>2013</v>
      </c>
      <c r="H53" s="1">
        <v>918419539</v>
      </c>
      <c r="I53" s="4">
        <v>41535</v>
      </c>
      <c r="J53" s="10">
        <f t="shared" si="0"/>
        <v>2013</v>
      </c>
      <c r="K53" s="6">
        <v>9606</v>
      </c>
      <c r="L53" s="6">
        <v>9.33</v>
      </c>
      <c r="M53" s="6">
        <v>6.92</v>
      </c>
      <c r="N53" s="6">
        <f>SylipTable[[#This Row],[Unit Price]]-SylipTable[[#This Row],[Unit Cost]]</f>
        <v>2.41</v>
      </c>
      <c r="O53" s="6">
        <v>89623.98</v>
      </c>
      <c r="P53" s="6">
        <v>66473.52</v>
      </c>
      <c r="Q53" s="6">
        <v>23150.46</v>
      </c>
    </row>
    <row r="54" spans="1:17" x14ac:dyDescent="0.3">
      <c r="A54" s="1" t="s">
        <v>71</v>
      </c>
      <c r="B54" s="1" t="s">
        <v>83</v>
      </c>
      <c r="C54" s="1" t="s">
        <v>21</v>
      </c>
      <c r="D54" s="1" t="s">
        <v>22</v>
      </c>
      <c r="E54" s="1" t="s">
        <v>35</v>
      </c>
      <c r="F54" s="4">
        <v>41358</v>
      </c>
      <c r="G54" s="10">
        <f t="shared" si="1"/>
        <v>2013</v>
      </c>
      <c r="H54" s="1">
        <v>844530045</v>
      </c>
      <c r="I54" s="4">
        <v>41361</v>
      </c>
      <c r="J54" s="10">
        <f t="shared" si="0"/>
        <v>2013</v>
      </c>
      <c r="K54" s="6">
        <v>4063</v>
      </c>
      <c r="L54" s="6">
        <v>205.7</v>
      </c>
      <c r="M54" s="6">
        <v>117.11</v>
      </c>
      <c r="N54" s="6">
        <f>SylipTable[[#This Row],[Unit Price]]-SylipTable[[#This Row],[Unit Cost]]</f>
        <v>88.589999999999989</v>
      </c>
      <c r="O54" s="6">
        <v>835759.1</v>
      </c>
      <c r="P54" s="6">
        <v>475817.93</v>
      </c>
      <c r="Q54" s="6">
        <v>359941.17</v>
      </c>
    </row>
    <row r="55" spans="1:17" x14ac:dyDescent="0.3">
      <c r="A55" s="1" t="s">
        <v>28</v>
      </c>
      <c r="B55" s="1" t="s">
        <v>84</v>
      </c>
      <c r="C55" s="1" t="s">
        <v>26</v>
      </c>
      <c r="D55" s="1" t="s">
        <v>17</v>
      </c>
      <c r="E55" s="1" t="s">
        <v>35</v>
      </c>
      <c r="F55" s="4">
        <v>40873</v>
      </c>
      <c r="G55" s="10">
        <f t="shared" si="1"/>
        <v>2011</v>
      </c>
      <c r="H55" s="1">
        <v>441888415</v>
      </c>
      <c r="I55" s="4">
        <v>40915</v>
      </c>
      <c r="J55" s="10">
        <f t="shared" si="0"/>
        <v>2012</v>
      </c>
      <c r="K55" s="6">
        <v>3457</v>
      </c>
      <c r="L55" s="6">
        <v>651.21</v>
      </c>
      <c r="M55" s="6">
        <v>524.96</v>
      </c>
      <c r="N55" s="6">
        <f>SylipTable[[#This Row],[Unit Price]]-SylipTable[[#This Row],[Unit Cost]]</f>
        <v>126.25</v>
      </c>
      <c r="O55" s="6">
        <v>2251232.9700000002</v>
      </c>
      <c r="P55" s="6">
        <v>1814786.72</v>
      </c>
      <c r="Q55" s="6">
        <v>436446.25</v>
      </c>
    </row>
    <row r="56" spans="1:17" x14ac:dyDescent="0.3">
      <c r="A56" s="1" t="s">
        <v>28</v>
      </c>
      <c r="B56" s="1" t="s">
        <v>29</v>
      </c>
      <c r="C56" s="1" t="s">
        <v>30</v>
      </c>
      <c r="D56" s="1" t="s">
        <v>17</v>
      </c>
      <c r="E56" s="1" t="s">
        <v>18</v>
      </c>
      <c r="F56" s="4">
        <v>41534</v>
      </c>
      <c r="G56" s="10">
        <f t="shared" si="1"/>
        <v>2013</v>
      </c>
      <c r="H56" s="1">
        <v>508980977</v>
      </c>
      <c r="I56" s="4">
        <v>41571</v>
      </c>
      <c r="J56" s="10">
        <f t="shared" si="0"/>
        <v>2013</v>
      </c>
      <c r="K56" s="6">
        <v>7637</v>
      </c>
      <c r="L56" s="6">
        <v>9.33</v>
      </c>
      <c r="M56" s="6">
        <v>6.92</v>
      </c>
      <c r="N56" s="6">
        <f>SylipTable[[#This Row],[Unit Price]]-SylipTable[[#This Row],[Unit Cost]]</f>
        <v>2.41</v>
      </c>
      <c r="O56" s="6">
        <v>71253.210000000006</v>
      </c>
      <c r="P56" s="6">
        <v>52848.04</v>
      </c>
      <c r="Q56" s="6">
        <v>18405.169999999998</v>
      </c>
    </row>
    <row r="57" spans="1:17" x14ac:dyDescent="0.3">
      <c r="A57" s="1" t="s">
        <v>28</v>
      </c>
      <c r="B57" s="1" t="s">
        <v>85</v>
      </c>
      <c r="C57" s="1" t="s">
        <v>44</v>
      </c>
      <c r="D57" s="1" t="s">
        <v>22</v>
      </c>
      <c r="E57" s="1" t="s">
        <v>23</v>
      </c>
      <c r="F57" s="4">
        <v>41068</v>
      </c>
      <c r="G57" s="10">
        <f t="shared" si="1"/>
        <v>2012</v>
      </c>
      <c r="H57" s="1">
        <v>114606559</v>
      </c>
      <c r="I57" s="4">
        <v>41087</v>
      </c>
      <c r="J57" s="10">
        <f t="shared" si="0"/>
        <v>2012</v>
      </c>
      <c r="K57" s="6">
        <v>3482</v>
      </c>
      <c r="L57" s="6">
        <v>109.28</v>
      </c>
      <c r="M57" s="6">
        <v>35.840000000000003</v>
      </c>
      <c r="N57" s="6">
        <f>SylipTable[[#This Row],[Unit Price]]-SylipTable[[#This Row],[Unit Cost]]</f>
        <v>73.44</v>
      </c>
      <c r="O57" s="6">
        <v>380512.96</v>
      </c>
      <c r="P57" s="6">
        <v>124794.88</v>
      </c>
      <c r="Q57" s="6">
        <v>255718.08</v>
      </c>
    </row>
    <row r="58" spans="1:17" x14ac:dyDescent="0.3">
      <c r="A58" s="1" t="s">
        <v>14</v>
      </c>
      <c r="B58" s="1" t="s">
        <v>86</v>
      </c>
      <c r="C58" s="1" t="s">
        <v>44</v>
      </c>
      <c r="D58" s="1" t="s">
        <v>17</v>
      </c>
      <c r="E58" s="1" t="s">
        <v>23</v>
      </c>
      <c r="F58" s="4">
        <v>40359</v>
      </c>
      <c r="G58" s="10">
        <f t="shared" si="1"/>
        <v>2010</v>
      </c>
      <c r="H58" s="1">
        <v>647876489</v>
      </c>
      <c r="I58" s="4">
        <v>40391</v>
      </c>
      <c r="J58" s="10">
        <f t="shared" si="0"/>
        <v>2010</v>
      </c>
      <c r="K58" s="6">
        <v>9905</v>
      </c>
      <c r="L58" s="6">
        <v>109.28</v>
      </c>
      <c r="M58" s="6">
        <v>35.840000000000003</v>
      </c>
      <c r="N58" s="6">
        <f>SylipTable[[#This Row],[Unit Price]]-SylipTable[[#This Row],[Unit Cost]]</f>
        <v>73.44</v>
      </c>
      <c r="O58" s="6">
        <v>1082418.3999999999</v>
      </c>
      <c r="P58" s="6">
        <v>354995.20000000001</v>
      </c>
      <c r="Q58" s="6">
        <v>727423.2</v>
      </c>
    </row>
    <row r="59" spans="1:17" x14ac:dyDescent="0.3">
      <c r="A59" s="1" t="s">
        <v>24</v>
      </c>
      <c r="B59" s="1" t="s">
        <v>87</v>
      </c>
      <c r="C59" s="1" t="s">
        <v>50</v>
      </c>
      <c r="D59" s="1" t="s">
        <v>17</v>
      </c>
      <c r="E59" s="1" t="s">
        <v>18</v>
      </c>
      <c r="F59" s="4">
        <v>42058</v>
      </c>
      <c r="G59" s="10">
        <f t="shared" si="1"/>
        <v>2015</v>
      </c>
      <c r="H59" s="1">
        <v>868214595</v>
      </c>
      <c r="I59" s="4">
        <v>42065</v>
      </c>
      <c r="J59" s="10">
        <f t="shared" si="0"/>
        <v>2015</v>
      </c>
      <c r="K59" s="6">
        <v>2847</v>
      </c>
      <c r="L59" s="6">
        <v>437.2</v>
      </c>
      <c r="M59" s="6">
        <v>263.33</v>
      </c>
      <c r="N59" s="6">
        <f>SylipTable[[#This Row],[Unit Price]]-SylipTable[[#This Row],[Unit Cost]]</f>
        <v>173.87</v>
      </c>
      <c r="O59" s="6">
        <v>1244708.3999999999</v>
      </c>
      <c r="P59" s="6">
        <v>749700.51</v>
      </c>
      <c r="Q59" s="6">
        <v>495007.89</v>
      </c>
    </row>
    <row r="60" spans="1:17" x14ac:dyDescent="0.3">
      <c r="A60" s="1" t="s">
        <v>24</v>
      </c>
      <c r="B60" s="1" t="s">
        <v>88</v>
      </c>
      <c r="C60" s="1" t="s">
        <v>34</v>
      </c>
      <c r="D60" s="1" t="s">
        <v>22</v>
      </c>
      <c r="E60" s="1" t="s">
        <v>27</v>
      </c>
      <c r="F60" s="4">
        <v>40913</v>
      </c>
      <c r="G60" s="10">
        <f t="shared" si="1"/>
        <v>2012</v>
      </c>
      <c r="H60" s="1">
        <v>955357205</v>
      </c>
      <c r="I60" s="4">
        <v>40953</v>
      </c>
      <c r="J60" s="10">
        <f t="shared" si="0"/>
        <v>2012</v>
      </c>
      <c r="K60" s="6">
        <v>282</v>
      </c>
      <c r="L60" s="6">
        <v>668.27</v>
      </c>
      <c r="M60" s="6">
        <v>502.54</v>
      </c>
      <c r="N60" s="6">
        <f>SylipTable[[#This Row],[Unit Price]]-SylipTable[[#This Row],[Unit Cost]]</f>
        <v>165.72999999999996</v>
      </c>
      <c r="O60" s="6">
        <v>188452.14</v>
      </c>
      <c r="P60" s="6">
        <v>141716.28</v>
      </c>
      <c r="Q60" s="6">
        <v>46735.86</v>
      </c>
    </row>
    <row r="61" spans="1:17" x14ac:dyDescent="0.3">
      <c r="A61" s="1" t="s">
        <v>28</v>
      </c>
      <c r="B61" s="1" t="s">
        <v>69</v>
      </c>
      <c r="C61" s="1" t="s">
        <v>50</v>
      </c>
      <c r="D61" s="1" t="s">
        <v>17</v>
      </c>
      <c r="E61" s="1" t="s">
        <v>18</v>
      </c>
      <c r="F61" s="4">
        <v>41736</v>
      </c>
      <c r="G61" s="10">
        <f t="shared" si="1"/>
        <v>2014</v>
      </c>
      <c r="H61" s="1">
        <v>259353148</v>
      </c>
      <c r="I61" s="4">
        <v>41748</v>
      </c>
      <c r="J61" s="10">
        <f t="shared" si="0"/>
        <v>2014</v>
      </c>
      <c r="K61" s="6">
        <v>7215</v>
      </c>
      <c r="L61" s="6">
        <v>437.2</v>
      </c>
      <c r="M61" s="6">
        <v>263.33</v>
      </c>
      <c r="N61" s="6">
        <f>SylipTable[[#This Row],[Unit Price]]-SylipTable[[#This Row],[Unit Cost]]</f>
        <v>173.87</v>
      </c>
      <c r="O61" s="6">
        <v>3154398</v>
      </c>
      <c r="P61" s="6">
        <v>1899925.95</v>
      </c>
      <c r="Q61" s="6">
        <v>1254472.05</v>
      </c>
    </row>
    <row r="62" spans="1:17" x14ac:dyDescent="0.3">
      <c r="A62" s="1" t="s">
        <v>14</v>
      </c>
      <c r="B62" s="1" t="s">
        <v>67</v>
      </c>
      <c r="C62" s="1" t="s">
        <v>21</v>
      </c>
      <c r="D62" s="1" t="s">
        <v>17</v>
      </c>
      <c r="E62" s="1" t="s">
        <v>18</v>
      </c>
      <c r="F62" s="4">
        <v>41434</v>
      </c>
      <c r="G62" s="10">
        <f t="shared" si="1"/>
        <v>2013</v>
      </c>
      <c r="H62" s="1">
        <v>450563752</v>
      </c>
      <c r="I62" s="4">
        <v>41457</v>
      </c>
      <c r="J62" s="10">
        <f t="shared" si="0"/>
        <v>2013</v>
      </c>
      <c r="K62" s="6">
        <v>682</v>
      </c>
      <c r="L62" s="6">
        <v>205.7</v>
      </c>
      <c r="M62" s="6">
        <v>117.11</v>
      </c>
      <c r="N62" s="6">
        <f>SylipTable[[#This Row],[Unit Price]]-SylipTable[[#This Row],[Unit Cost]]</f>
        <v>88.589999999999989</v>
      </c>
      <c r="O62" s="6">
        <v>140287.4</v>
      </c>
      <c r="P62" s="6">
        <v>79869.02</v>
      </c>
      <c r="Q62" s="6">
        <v>60418.38</v>
      </c>
    </row>
    <row r="63" spans="1:17" x14ac:dyDescent="0.3">
      <c r="A63" s="1" t="s">
        <v>24</v>
      </c>
      <c r="B63" s="1" t="s">
        <v>89</v>
      </c>
      <c r="C63" s="1" t="s">
        <v>16</v>
      </c>
      <c r="D63" s="1" t="s">
        <v>22</v>
      </c>
      <c r="E63" s="1" t="s">
        <v>27</v>
      </c>
      <c r="F63" s="4">
        <v>41451</v>
      </c>
      <c r="G63" s="10">
        <f t="shared" si="1"/>
        <v>2013</v>
      </c>
      <c r="H63" s="1">
        <v>569662845</v>
      </c>
      <c r="I63" s="4">
        <v>41456</v>
      </c>
      <c r="J63" s="10">
        <f t="shared" si="0"/>
        <v>2013</v>
      </c>
      <c r="K63" s="6">
        <v>4750</v>
      </c>
      <c r="L63" s="6">
        <v>255.28</v>
      </c>
      <c r="M63" s="6">
        <v>159.41999999999999</v>
      </c>
      <c r="N63" s="6">
        <f>SylipTable[[#This Row],[Unit Price]]-SylipTable[[#This Row],[Unit Cost]]</f>
        <v>95.860000000000014</v>
      </c>
      <c r="O63" s="6">
        <v>1212580</v>
      </c>
      <c r="P63" s="6">
        <v>757245</v>
      </c>
      <c r="Q63" s="6">
        <v>455335</v>
      </c>
    </row>
    <row r="64" spans="1:17" x14ac:dyDescent="0.3">
      <c r="A64" s="1" t="s">
        <v>28</v>
      </c>
      <c r="B64" s="1" t="s">
        <v>51</v>
      </c>
      <c r="C64" s="1" t="s">
        <v>26</v>
      </c>
      <c r="D64" s="1" t="s">
        <v>22</v>
      </c>
      <c r="E64" s="1" t="s">
        <v>35</v>
      </c>
      <c r="F64" s="4">
        <v>40854</v>
      </c>
      <c r="G64" s="10">
        <f t="shared" si="1"/>
        <v>2011</v>
      </c>
      <c r="H64" s="1">
        <v>177636754</v>
      </c>
      <c r="I64" s="4">
        <v>40862</v>
      </c>
      <c r="J64" s="10">
        <f t="shared" si="0"/>
        <v>2011</v>
      </c>
      <c r="K64" s="6">
        <v>5518</v>
      </c>
      <c r="L64" s="6">
        <v>651.21</v>
      </c>
      <c r="M64" s="6">
        <v>524.96</v>
      </c>
      <c r="N64" s="6">
        <f>SylipTable[[#This Row],[Unit Price]]-SylipTable[[#This Row],[Unit Cost]]</f>
        <v>126.25</v>
      </c>
      <c r="O64" s="6">
        <v>3593376.78</v>
      </c>
      <c r="P64" s="6">
        <v>2896729.28</v>
      </c>
      <c r="Q64" s="6">
        <v>696647.5</v>
      </c>
    </row>
    <row r="65" spans="1:17" x14ac:dyDescent="0.3">
      <c r="A65" s="1" t="s">
        <v>71</v>
      </c>
      <c r="B65" s="1" t="s">
        <v>90</v>
      </c>
      <c r="C65" s="1" t="s">
        <v>44</v>
      </c>
      <c r="D65" s="1" t="s">
        <v>17</v>
      </c>
      <c r="E65" s="1" t="s">
        <v>18</v>
      </c>
      <c r="F65" s="4">
        <v>40481</v>
      </c>
      <c r="G65" s="10">
        <f t="shared" si="1"/>
        <v>2010</v>
      </c>
      <c r="H65" s="1">
        <v>705784308</v>
      </c>
      <c r="I65" s="4">
        <v>40499</v>
      </c>
      <c r="J65" s="10">
        <f t="shared" si="0"/>
        <v>2010</v>
      </c>
      <c r="K65" s="6">
        <v>6116</v>
      </c>
      <c r="L65" s="6">
        <v>109.28</v>
      </c>
      <c r="M65" s="6">
        <v>35.840000000000003</v>
      </c>
      <c r="N65" s="6">
        <f>SylipTable[[#This Row],[Unit Price]]-SylipTable[[#This Row],[Unit Cost]]</f>
        <v>73.44</v>
      </c>
      <c r="O65" s="6">
        <v>668356.48</v>
      </c>
      <c r="P65" s="6">
        <v>219197.44</v>
      </c>
      <c r="Q65" s="6">
        <v>449159.04</v>
      </c>
    </row>
    <row r="66" spans="1:17" x14ac:dyDescent="0.3">
      <c r="A66" s="1" t="s">
        <v>19</v>
      </c>
      <c r="B66" s="1" t="s">
        <v>91</v>
      </c>
      <c r="C66" s="1" t="s">
        <v>50</v>
      </c>
      <c r="D66" s="1" t="s">
        <v>17</v>
      </c>
      <c r="E66" s="1" t="s">
        <v>18</v>
      </c>
      <c r="F66" s="4">
        <v>41560</v>
      </c>
      <c r="G66" s="10">
        <f t="shared" si="1"/>
        <v>2013</v>
      </c>
      <c r="H66" s="1">
        <v>505716836</v>
      </c>
      <c r="I66" s="4">
        <v>41594</v>
      </c>
      <c r="J66" s="10">
        <f t="shared" si="0"/>
        <v>2013</v>
      </c>
      <c r="K66" s="6">
        <v>1705</v>
      </c>
      <c r="L66" s="6">
        <v>437.2</v>
      </c>
      <c r="M66" s="6">
        <v>263.33</v>
      </c>
      <c r="N66" s="6">
        <f>SylipTable[[#This Row],[Unit Price]]-SylipTable[[#This Row],[Unit Cost]]</f>
        <v>173.87</v>
      </c>
      <c r="O66" s="6">
        <v>745426</v>
      </c>
      <c r="P66" s="6">
        <v>448977.65</v>
      </c>
      <c r="Q66" s="6">
        <v>296448.34999999998</v>
      </c>
    </row>
    <row r="67" spans="1:17" x14ac:dyDescent="0.3">
      <c r="A67" s="1" t="s">
        <v>28</v>
      </c>
      <c r="B67" s="1" t="s">
        <v>31</v>
      </c>
      <c r="C67" s="1" t="s">
        <v>50</v>
      </c>
      <c r="D67" s="1" t="s">
        <v>17</v>
      </c>
      <c r="E67" s="1" t="s">
        <v>18</v>
      </c>
      <c r="F67" s="4">
        <v>41558</v>
      </c>
      <c r="G67" s="10">
        <f t="shared" si="1"/>
        <v>2013</v>
      </c>
      <c r="H67" s="1">
        <v>699358165</v>
      </c>
      <c r="I67" s="4">
        <v>41603</v>
      </c>
      <c r="J67" s="10">
        <f t="shared" ref="J67:J101" si="2">YEAR(I67)</f>
        <v>2013</v>
      </c>
      <c r="K67" s="6">
        <v>4477</v>
      </c>
      <c r="L67" s="6">
        <v>437.2</v>
      </c>
      <c r="M67" s="6">
        <v>263.33</v>
      </c>
      <c r="N67" s="6">
        <f>SylipTable[[#This Row],[Unit Price]]-SylipTable[[#This Row],[Unit Cost]]</f>
        <v>173.87</v>
      </c>
      <c r="O67" s="6">
        <v>1957344.4</v>
      </c>
      <c r="P67" s="6">
        <v>1178928.4099999999</v>
      </c>
      <c r="Q67" s="6">
        <v>778415.99</v>
      </c>
    </row>
    <row r="68" spans="1:17" x14ac:dyDescent="0.3">
      <c r="A68" s="1" t="s">
        <v>28</v>
      </c>
      <c r="B68" s="1" t="s">
        <v>92</v>
      </c>
      <c r="C68" s="1" t="s">
        <v>39</v>
      </c>
      <c r="D68" s="1" t="s">
        <v>17</v>
      </c>
      <c r="E68" s="1" t="s">
        <v>27</v>
      </c>
      <c r="F68" s="4">
        <v>41098</v>
      </c>
      <c r="G68" s="10">
        <f t="shared" ref="G68:G101" si="3">YEAR(F68)</f>
        <v>2012</v>
      </c>
      <c r="H68" s="1">
        <v>228944623</v>
      </c>
      <c r="I68" s="4">
        <v>41099</v>
      </c>
      <c r="J68" s="10">
        <f t="shared" si="2"/>
        <v>2012</v>
      </c>
      <c r="K68" s="6">
        <v>8656</v>
      </c>
      <c r="L68" s="6">
        <v>81.73</v>
      </c>
      <c r="M68" s="6">
        <v>56.67</v>
      </c>
      <c r="N68" s="6">
        <f>SylipTable[[#This Row],[Unit Price]]-SylipTable[[#This Row],[Unit Cost]]</f>
        <v>25.060000000000002</v>
      </c>
      <c r="O68" s="6">
        <v>707454.88</v>
      </c>
      <c r="P68" s="6">
        <v>490535.52</v>
      </c>
      <c r="Q68" s="6">
        <v>216919.36</v>
      </c>
    </row>
    <row r="69" spans="1:17" x14ac:dyDescent="0.3">
      <c r="A69" s="1" t="s">
        <v>19</v>
      </c>
      <c r="B69" s="1" t="s">
        <v>93</v>
      </c>
      <c r="C69" s="1" t="s">
        <v>44</v>
      </c>
      <c r="D69" s="1" t="s">
        <v>17</v>
      </c>
      <c r="E69" s="1" t="s">
        <v>35</v>
      </c>
      <c r="F69" s="4">
        <v>42576</v>
      </c>
      <c r="G69" s="10">
        <f t="shared" si="3"/>
        <v>2016</v>
      </c>
      <c r="H69" s="1">
        <v>807025039</v>
      </c>
      <c r="I69" s="4">
        <v>42620</v>
      </c>
      <c r="J69" s="10">
        <f t="shared" si="2"/>
        <v>2016</v>
      </c>
      <c r="K69" s="6">
        <v>5498</v>
      </c>
      <c r="L69" s="6">
        <v>109.28</v>
      </c>
      <c r="M69" s="6">
        <v>35.840000000000003</v>
      </c>
      <c r="N69" s="6">
        <f>SylipTable[[#This Row],[Unit Price]]-SylipTable[[#This Row],[Unit Cost]]</f>
        <v>73.44</v>
      </c>
      <c r="O69" s="6">
        <v>600821.43999999994</v>
      </c>
      <c r="P69" s="6">
        <v>197048.32000000001</v>
      </c>
      <c r="Q69" s="6">
        <v>403773.12</v>
      </c>
    </row>
    <row r="70" spans="1:17" x14ac:dyDescent="0.3">
      <c r="A70" s="1" t="s">
        <v>24</v>
      </c>
      <c r="B70" s="1" t="s">
        <v>94</v>
      </c>
      <c r="C70" s="1" t="s">
        <v>26</v>
      </c>
      <c r="D70" s="1" t="s">
        <v>17</v>
      </c>
      <c r="E70" s="1" t="s">
        <v>18</v>
      </c>
      <c r="F70" s="4">
        <v>40475</v>
      </c>
      <c r="G70" s="10">
        <f t="shared" si="3"/>
        <v>2010</v>
      </c>
      <c r="H70" s="1">
        <v>166460740</v>
      </c>
      <c r="I70" s="4">
        <v>40499</v>
      </c>
      <c r="J70" s="10">
        <f t="shared" si="2"/>
        <v>2010</v>
      </c>
      <c r="K70" s="6">
        <v>8287</v>
      </c>
      <c r="L70" s="6">
        <v>651.21</v>
      </c>
      <c r="M70" s="6">
        <v>524.96</v>
      </c>
      <c r="N70" s="6">
        <f>SylipTable[[#This Row],[Unit Price]]-SylipTable[[#This Row],[Unit Cost]]</f>
        <v>126.25</v>
      </c>
      <c r="O70" s="6">
        <v>5396577.2699999996</v>
      </c>
      <c r="P70" s="6">
        <v>4350343.5199999996</v>
      </c>
      <c r="Q70" s="6">
        <v>1046233.75</v>
      </c>
    </row>
    <row r="71" spans="1:17" x14ac:dyDescent="0.3">
      <c r="A71" s="1" t="s">
        <v>28</v>
      </c>
      <c r="B71" s="1" t="s">
        <v>95</v>
      </c>
      <c r="C71" s="1" t="s">
        <v>44</v>
      </c>
      <c r="D71" s="1" t="s">
        <v>17</v>
      </c>
      <c r="E71" s="1" t="s">
        <v>27</v>
      </c>
      <c r="F71" s="4">
        <v>42119</v>
      </c>
      <c r="G71" s="10">
        <f t="shared" si="3"/>
        <v>2015</v>
      </c>
      <c r="H71" s="1">
        <v>610425555</v>
      </c>
      <c r="I71" s="4">
        <v>42152</v>
      </c>
      <c r="J71" s="10">
        <f t="shared" si="2"/>
        <v>2015</v>
      </c>
      <c r="K71" s="6">
        <v>7342</v>
      </c>
      <c r="L71" s="6">
        <v>109.28</v>
      </c>
      <c r="M71" s="6">
        <v>35.840000000000003</v>
      </c>
      <c r="N71" s="6">
        <f>SylipTable[[#This Row],[Unit Price]]-SylipTable[[#This Row],[Unit Cost]]</f>
        <v>73.44</v>
      </c>
      <c r="O71" s="6">
        <v>802333.76</v>
      </c>
      <c r="P71" s="6">
        <v>263137.28000000003</v>
      </c>
      <c r="Q71" s="6">
        <v>539196.48</v>
      </c>
    </row>
    <row r="72" spans="1:17" x14ac:dyDescent="0.3">
      <c r="A72" s="1" t="s">
        <v>41</v>
      </c>
      <c r="B72" s="1" t="s">
        <v>53</v>
      </c>
      <c r="C72" s="1" t="s">
        <v>26</v>
      </c>
      <c r="D72" s="1" t="s">
        <v>22</v>
      </c>
      <c r="E72" s="1" t="s">
        <v>35</v>
      </c>
      <c r="F72" s="4">
        <v>41387</v>
      </c>
      <c r="G72" s="10">
        <f t="shared" si="3"/>
        <v>2013</v>
      </c>
      <c r="H72" s="1">
        <v>462405812</v>
      </c>
      <c r="I72" s="4">
        <v>41414</v>
      </c>
      <c r="J72" s="10">
        <f t="shared" si="2"/>
        <v>2013</v>
      </c>
      <c r="K72" s="6">
        <v>5010</v>
      </c>
      <c r="L72" s="6">
        <v>651.21</v>
      </c>
      <c r="M72" s="6">
        <v>524.96</v>
      </c>
      <c r="N72" s="6">
        <f>SylipTable[[#This Row],[Unit Price]]-SylipTable[[#This Row],[Unit Cost]]</f>
        <v>126.25</v>
      </c>
      <c r="O72" s="6">
        <v>3262562.1</v>
      </c>
      <c r="P72" s="6">
        <v>2630049.6</v>
      </c>
      <c r="Q72" s="6">
        <v>632512.5</v>
      </c>
    </row>
    <row r="73" spans="1:17" x14ac:dyDescent="0.3">
      <c r="A73" s="1" t="s">
        <v>71</v>
      </c>
      <c r="B73" s="1" t="s">
        <v>90</v>
      </c>
      <c r="C73" s="1" t="s">
        <v>30</v>
      </c>
      <c r="D73" s="1" t="s">
        <v>22</v>
      </c>
      <c r="E73" s="1" t="s">
        <v>27</v>
      </c>
      <c r="F73" s="4">
        <v>42230</v>
      </c>
      <c r="G73" s="10">
        <f t="shared" si="3"/>
        <v>2015</v>
      </c>
      <c r="H73" s="1">
        <v>816200339</v>
      </c>
      <c r="I73" s="4">
        <v>42277</v>
      </c>
      <c r="J73" s="10">
        <f t="shared" si="2"/>
        <v>2015</v>
      </c>
      <c r="K73" s="6">
        <v>673</v>
      </c>
      <c r="L73" s="6">
        <v>9.33</v>
      </c>
      <c r="M73" s="6">
        <v>6.92</v>
      </c>
      <c r="N73" s="6">
        <f>SylipTable[[#This Row],[Unit Price]]-SylipTable[[#This Row],[Unit Cost]]</f>
        <v>2.41</v>
      </c>
      <c r="O73" s="6">
        <v>6279.09</v>
      </c>
      <c r="P73" s="6">
        <v>4657.16</v>
      </c>
      <c r="Q73" s="6">
        <v>1621.93</v>
      </c>
    </row>
    <row r="74" spans="1:17" x14ac:dyDescent="0.3">
      <c r="A74" s="1" t="s">
        <v>28</v>
      </c>
      <c r="B74" s="1" t="s">
        <v>96</v>
      </c>
      <c r="C74" s="1" t="s">
        <v>52</v>
      </c>
      <c r="D74" s="1" t="s">
        <v>22</v>
      </c>
      <c r="E74" s="1" t="s">
        <v>23</v>
      </c>
      <c r="F74" s="4">
        <v>40689</v>
      </c>
      <c r="G74" s="10">
        <f t="shared" si="3"/>
        <v>2011</v>
      </c>
      <c r="H74" s="1">
        <v>585920464</v>
      </c>
      <c r="I74" s="4">
        <v>40739</v>
      </c>
      <c r="J74" s="10">
        <f t="shared" si="2"/>
        <v>2011</v>
      </c>
      <c r="K74" s="6">
        <v>5741</v>
      </c>
      <c r="L74" s="6">
        <v>47.45</v>
      </c>
      <c r="M74" s="6">
        <v>31.79</v>
      </c>
      <c r="N74" s="6">
        <f>SylipTable[[#This Row],[Unit Price]]-SylipTable[[#This Row],[Unit Cost]]</f>
        <v>15.660000000000004</v>
      </c>
      <c r="O74" s="6">
        <v>272410.45</v>
      </c>
      <c r="P74" s="6">
        <v>182506.39</v>
      </c>
      <c r="Q74" s="6">
        <v>89904.06</v>
      </c>
    </row>
    <row r="75" spans="1:17" x14ac:dyDescent="0.3">
      <c r="A75" s="1" t="s">
        <v>28</v>
      </c>
      <c r="B75" s="1" t="s">
        <v>69</v>
      </c>
      <c r="C75" s="1" t="s">
        <v>21</v>
      </c>
      <c r="D75" s="1" t="s">
        <v>22</v>
      </c>
      <c r="E75" s="1" t="s">
        <v>18</v>
      </c>
      <c r="F75" s="4">
        <v>42875</v>
      </c>
      <c r="G75" s="10">
        <f t="shared" si="3"/>
        <v>2017</v>
      </c>
      <c r="H75" s="1">
        <v>555990016</v>
      </c>
      <c r="I75" s="4">
        <v>42903</v>
      </c>
      <c r="J75" s="10">
        <f t="shared" si="2"/>
        <v>2017</v>
      </c>
      <c r="K75" s="6">
        <v>8656</v>
      </c>
      <c r="L75" s="6">
        <v>205.7</v>
      </c>
      <c r="M75" s="6">
        <v>117.11</v>
      </c>
      <c r="N75" s="6">
        <f>SylipTable[[#This Row],[Unit Price]]-SylipTable[[#This Row],[Unit Cost]]</f>
        <v>88.589999999999989</v>
      </c>
      <c r="O75" s="6">
        <v>1780539.2</v>
      </c>
      <c r="P75" s="6">
        <v>1013704.16</v>
      </c>
      <c r="Q75" s="6">
        <v>766835.04</v>
      </c>
    </row>
    <row r="76" spans="1:17" x14ac:dyDescent="0.3">
      <c r="A76" s="1" t="s">
        <v>71</v>
      </c>
      <c r="B76" s="1" t="s">
        <v>97</v>
      </c>
      <c r="C76" s="1" t="s">
        <v>50</v>
      </c>
      <c r="D76" s="1" t="s">
        <v>17</v>
      </c>
      <c r="E76" s="1" t="s">
        <v>27</v>
      </c>
      <c r="F76" s="4">
        <v>41460</v>
      </c>
      <c r="G76" s="10">
        <f t="shared" si="3"/>
        <v>2013</v>
      </c>
      <c r="H76" s="1">
        <v>231145322</v>
      </c>
      <c r="I76" s="4">
        <v>41502</v>
      </c>
      <c r="J76" s="10">
        <f t="shared" si="2"/>
        <v>2013</v>
      </c>
      <c r="K76" s="6">
        <v>9892</v>
      </c>
      <c r="L76" s="6">
        <v>437.2</v>
      </c>
      <c r="M76" s="6">
        <v>263.33</v>
      </c>
      <c r="N76" s="6">
        <f>SylipTable[[#This Row],[Unit Price]]-SylipTable[[#This Row],[Unit Cost]]</f>
        <v>173.87</v>
      </c>
      <c r="O76" s="6">
        <v>4324782.4000000004</v>
      </c>
      <c r="P76" s="6">
        <v>2604860.36</v>
      </c>
      <c r="Q76" s="6">
        <v>1719922.04</v>
      </c>
    </row>
    <row r="77" spans="1:17" x14ac:dyDescent="0.3">
      <c r="A77" s="1" t="s">
        <v>98</v>
      </c>
      <c r="B77" s="1" t="s">
        <v>99</v>
      </c>
      <c r="C77" s="1" t="s">
        <v>34</v>
      </c>
      <c r="D77" s="1" t="s">
        <v>17</v>
      </c>
      <c r="E77" s="1" t="s">
        <v>23</v>
      </c>
      <c r="F77" s="4">
        <v>41949</v>
      </c>
      <c r="G77" s="10">
        <f t="shared" si="3"/>
        <v>2014</v>
      </c>
      <c r="H77" s="1">
        <v>986435210</v>
      </c>
      <c r="I77" s="4">
        <v>41985</v>
      </c>
      <c r="J77" s="10">
        <f t="shared" si="2"/>
        <v>2014</v>
      </c>
      <c r="K77" s="6">
        <v>6954</v>
      </c>
      <c r="L77" s="6">
        <v>668.27</v>
      </c>
      <c r="M77" s="6">
        <v>502.54</v>
      </c>
      <c r="N77" s="6">
        <f>SylipTable[[#This Row],[Unit Price]]-SylipTable[[#This Row],[Unit Cost]]</f>
        <v>165.72999999999996</v>
      </c>
      <c r="O77" s="6">
        <v>4647149.58</v>
      </c>
      <c r="P77" s="6">
        <v>3494663.16</v>
      </c>
      <c r="Q77" s="6">
        <v>1152486.42</v>
      </c>
    </row>
    <row r="78" spans="1:17" x14ac:dyDescent="0.3">
      <c r="A78" s="1" t="s">
        <v>14</v>
      </c>
      <c r="B78" s="1" t="s">
        <v>100</v>
      </c>
      <c r="C78" s="1" t="s">
        <v>52</v>
      </c>
      <c r="D78" s="1" t="s">
        <v>22</v>
      </c>
      <c r="E78" s="1" t="s">
        <v>23</v>
      </c>
      <c r="F78" s="4">
        <v>41940</v>
      </c>
      <c r="G78" s="10">
        <f t="shared" si="3"/>
        <v>2014</v>
      </c>
      <c r="H78" s="1">
        <v>217221009</v>
      </c>
      <c r="I78" s="4">
        <v>41958</v>
      </c>
      <c r="J78" s="10">
        <f t="shared" si="2"/>
        <v>2014</v>
      </c>
      <c r="K78" s="6">
        <v>9379</v>
      </c>
      <c r="L78" s="6">
        <v>47.45</v>
      </c>
      <c r="M78" s="6">
        <v>31.79</v>
      </c>
      <c r="N78" s="6">
        <f>SylipTable[[#This Row],[Unit Price]]-SylipTable[[#This Row],[Unit Cost]]</f>
        <v>15.660000000000004</v>
      </c>
      <c r="O78" s="6">
        <v>445033.55</v>
      </c>
      <c r="P78" s="6">
        <v>298158.40999999997</v>
      </c>
      <c r="Q78" s="6">
        <v>146875.14000000001</v>
      </c>
    </row>
    <row r="79" spans="1:17" x14ac:dyDescent="0.3">
      <c r="A79" s="1" t="s">
        <v>41</v>
      </c>
      <c r="B79" s="1" t="s">
        <v>101</v>
      </c>
      <c r="C79" s="1" t="s">
        <v>37</v>
      </c>
      <c r="D79" s="1" t="s">
        <v>17</v>
      </c>
      <c r="E79" s="1" t="s">
        <v>23</v>
      </c>
      <c r="F79" s="4">
        <v>40801</v>
      </c>
      <c r="G79" s="10">
        <f t="shared" si="3"/>
        <v>2011</v>
      </c>
      <c r="H79" s="1">
        <v>789176547</v>
      </c>
      <c r="I79" s="4">
        <v>40839</v>
      </c>
      <c r="J79" s="10">
        <f t="shared" si="2"/>
        <v>2011</v>
      </c>
      <c r="K79" s="6">
        <v>3732</v>
      </c>
      <c r="L79" s="6">
        <v>154.06</v>
      </c>
      <c r="M79" s="6">
        <v>90.93</v>
      </c>
      <c r="N79" s="6">
        <f>SylipTable[[#This Row],[Unit Price]]-SylipTable[[#This Row],[Unit Cost]]</f>
        <v>63.129999999999995</v>
      </c>
      <c r="O79" s="6">
        <v>574951.92000000004</v>
      </c>
      <c r="P79" s="6">
        <v>339350.76</v>
      </c>
      <c r="Q79" s="6">
        <v>235601.16</v>
      </c>
    </row>
    <row r="80" spans="1:17" x14ac:dyDescent="0.3">
      <c r="A80" s="1" t="s">
        <v>24</v>
      </c>
      <c r="B80" s="1" t="s">
        <v>102</v>
      </c>
      <c r="C80" s="1" t="s">
        <v>16</v>
      </c>
      <c r="D80" s="1" t="s">
        <v>17</v>
      </c>
      <c r="E80" s="1" t="s">
        <v>18</v>
      </c>
      <c r="F80" s="4">
        <v>41058</v>
      </c>
      <c r="G80" s="10">
        <f t="shared" si="3"/>
        <v>2012</v>
      </c>
      <c r="H80" s="1">
        <v>688288152</v>
      </c>
      <c r="I80" s="4">
        <v>41062</v>
      </c>
      <c r="J80" s="10">
        <f t="shared" si="2"/>
        <v>2012</v>
      </c>
      <c r="K80" s="6">
        <v>8614</v>
      </c>
      <c r="L80" s="6">
        <v>255.28</v>
      </c>
      <c r="M80" s="6">
        <v>159.41999999999999</v>
      </c>
      <c r="N80" s="6">
        <f>SylipTable[[#This Row],[Unit Price]]-SylipTable[[#This Row],[Unit Cost]]</f>
        <v>95.860000000000014</v>
      </c>
      <c r="O80" s="6">
        <v>2198981.92</v>
      </c>
      <c r="P80" s="6">
        <v>1373243.88</v>
      </c>
      <c r="Q80" s="6">
        <v>825738.04</v>
      </c>
    </row>
    <row r="81" spans="1:17" x14ac:dyDescent="0.3">
      <c r="A81" s="1" t="s">
        <v>14</v>
      </c>
      <c r="B81" s="1" t="s">
        <v>103</v>
      </c>
      <c r="C81" s="1" t="s">
        <v>50</v>
      </c>
      <c r="D81" s="1" t="s">
        <v>22</v>
      </c>
      <c r="E81" s="1" t="s">
        <v>18</v>
      </c>
      <c r="F81" s="4">
        <v>41475</v>
      </c>
      <c r="G81" s="10">
        <f t="shared" si="3"/>
        <v>2013</v>
      </c>
      <c r="H81" s="1">
        <v>670854651</v>
      </c>
      <c r="I81" s="4">
        <v>41493</v>
      </c>
      <c r="J81" s="10">
        <f t="shared" si="2"/>
        <v>2013</v>
      </c>
      <c r="K81" s="6">
        <v>9654</v>
      </c>
      <c r="L81" s="6">
        <v>437.2</v>
      </c>
      <c r="M81" s="6">
        <v>263.33</v>
      </c>
      <c r="N81" s="6">
        <f>SylipTable[[#This Row],[Unit Price]]-SylipTable[[#This Row],[Unit Cost]]</f>
        <v>173.87</v>
      </c>
      <c r="O81" s="6">
        <v>4220728.8</v>
      </c>
      <c r="P81" s="6">
        <v>2542187.8199999998</v>
      </c>
      <c r="Q81" s="6">
        <v>1678540.98</v>
      </c>
    </row>
    <row r="82" spans="1:17" x14ac:dyDescent="0.3">
      <c r="A82" s="1" t="s">
        <v>24</v>
      </c>
      <c r="B82" s="1" t="s">
        <v>104</v>
      </c>
      <c r="C82" s="1" t="s">
        <v>34</v>
      </c>
      <c r="D82" s="1" t="s">
        <v>17</v>
      </c>
      <c r="E82" s="1" t="s">
        <v>27</v>
      </c>
      <c r="F82" s="4">
        <v>41203</v>
      </c>
      <c r="G82" s="10">
        <f t="shared" si="3"/>
        <v>2012</v>
      </c>
      <c r="H82" s="1">
        <v>213487374</v>
      </c>
      <c r="I82" s="4">
        <v>41243</v>
      </c>
      <c r="J82" s="10">
        <f t="shared" si="2"/>
        <v>2012</v>
      </c>
      <c r="K82" s="6">
        <v>4513</v>
      </c>
      <c r="L82" s="6">
        <v>668.27</v>
      </c>
      <c r="M82" s="6">
        <v>502.54</v>
      </c>
      <c r="N82" s="6">
        <f>SylipTable[[#This Row],[Unit Price]]-SylipTable[[#This Row],[Unit Cost]]</f>
        <v>165.72999999999996</v>
      </c>
      <c r="O82" s="6">
        <v>3015902.51</v>
      </c>
      <c r="P82" s="6">
        <v>2267963.02</v>
      </c>
      <c r="Q82" s="6">
        <v>747939.49</v>
      </c>
    </row>
    <row r="83" spans="1:17" x14ac:dyDescent="0.3">
      <c r="A83" s="1" t="s">
        <v>71</v>
      </c>
      <c r="B83" s="1" t="s">
        <v>105</v>
      </c>
      <c r="C83" s="1" t="s">
        <v>44</v>
      </c>
      <c r="D83" s="1" t="s">
        <v>22</v>
      </c>
      <c r="E83" s="1" t="s">
        <v>27</v>
      </c>
      <c r="F83" s="4">
        <v>41170</v>
      </c>
      <c r="G83" s="10">
        <f t="shared" si="3"/>
        <v>2012</v>
      </c>
      <c r="H83" s="1">
        <v>663110148</v>
      </c>
      <c r="I83" s="4">
        <v>41190</v>
      </c>
      <c r="J83" s="10">
        <f t="shared" si="2"/>
        <v>2012</v>
      </c>
      <c r="K83" s="6">
        <v>7884</v>
      </c>
      <c r="L83" s="6">
        <v>109.28</v>
      </c>
      <c r="M83" s="6">
        <v>35.840000000000003</v>
      </c>
      <c r="N83" s="6">
        <f>SylipTable[[#This Row],[Unit Price]]-SylipTable[[#This Row],[Unit Cost]]</f>
        <v>73.44</v>
      </c>
      <c r="O83" s="6">
        <v>861563.52</v>
      </c>
      <c r="P83" s="6">
        <v>282562.56</v>
      </c>
      <c r="Q83" s="6">
        <v>579000.96</v>
      </c>
    </row>
    <row r="84" spans="1:17" x14ac:dyDescent="0.3">
      <c r="A84" s="1" t="s">
        <v>71</v>
      </c>
      <c r="B84" s="1" t="s">
        <v>106</v>
      </c>
      <c r="C84" s="1" t="s">
        <v>50</v>
      </c>
      <c r="D84" s="1" t="s">
        <v>22</v>
      </c>
      <c r="E84" s="1" t="s">
        <v>18</v>
      </c>
      <c r="F84" s="4">
        <v>42689</v>
      </c>
      <c r="G84" s="10">
        <f t="shared" si="3"/>
        <v>2016</v>
      </c>
      <c r="H84" s="1">
        <v>286959302</v>
      </c>
      <c r="I84" s="4">
        <v>42712</v>
      </c>
      <c r="J84" s="10">
        <f t="shared" si="2"/>
        <v>2016</v>
      </c>
      <c r="K84" s="6">
        <v>6489</v>
      </c>
      <c r="L84" s="6">
        <v>437.2</v>
      </c>
      <c r="M84" s="6">
        <v>263.33</v>
      </c>
      <c r="N84" s="6">
        <f>SylipTable[[#This Row],[Unit Price]]-SylipTable[[#This Row],[Unit Cost]]</f>
        <v>173.87</v>
      </c>
      <c r="O84" s="6">
        <v>2836990.8</v>
      </c>
      <c r="P84" s="6">
        <v>1708748.37</v>
      </c>
      <c r="Q84" s="6">
        <v>1128242.43</v>
      </c>
    </row>
    <row r="85" spans="1:17" x14ac:dyDescent="0.3">
      <c r="A85" s="1" t="s">
        <v>28</v>
      </c>
      <c r="B85" s="1" t="s">
        <v>107</v>
      </c>
      <c r="C85" s="1" t="s">
        <v>58</v>
      </c>
      <c r="D85" s="1" t="s">
        <v>22</v>
      </c>
      <c r="E85" s="1" t="s">
        <v>27</v>
      </c>
      <c r="F85" s="4">
        <v>40547</v>
      </c>
      <c r="G85" s="10">
        <f t="shared" si="3"/>
        <v>2011</v>
      </c>
      <c r="H85" s="1">
        <v>122583663</v>
      </c>
      <c r="I85" s="4">
        <v>40548</v>
      </c>
      <c r="J85" s="10">
        <f t="shared" si="2"/>
        <v>2011</v>
      </c>
      <c r="K85" s="6">
        <v>4085</v>
      </c>
      <c r="L85" s="6">
        <v>152.58000000000001</v>
      </c>
      <c r="M85" s="6">
        <v>97.44</v>
      </c>
      <c r="N85" s="6">
        <f>SylipTable[[#This Row],[Unit Price]]-SylipTable[[#This Row],[Unit Cost]]</f>
        <v>55.140000000000015</v>
      </c>
      <c r="O85" s="6">
        <v>623289.30000000005</v>
      </c>
      <c r="P85" s="6">
        <v>398042.4</v>
      </c>
      <c r="Q85" s="6">
        <v>225246.9</v>
      </c>
    </row>
    <row r="86" spans="1:17" x14ac:dyDescent="0.3">
      <c r="A86" s="1" t="s">
        <v>28</v>
      </c>
      <c r="B86" s="1" t="s">
        <v>108</v>
      </c>
      <c r="C86" s="1" t="s">
        <v>37</v>
      </c>
      <c r="D86" s="1" t="s">
        <v>22</v>
      </c>
      <c r="E86" s="1" t="s">
        <v>27</v>
      </c>
      <c r="F86" s="4">
        <v>40986</v>
      </c>
      <c r="G86" s="10">
        <f t="shared" si="3"/>
        <v>2012</v>
      </c>
      <c r="H86" s="1">
        <v>827844560</v>
      </c>
      <c r="I86" s="4">
        <v>41006</v>
      </c>
      <c r="J86" s="10">
        <f t="shared" si="2"/>
        <v>2012</v>
      </c>
      <c r="K86" s="6">
        <v>6457</v>
      </c>
      <c r="L86" s="6">
        <v>154.06</v>
      </c>
      <c r="M86" s="6">
        <v>90.93</v>
      </c>
      <c r="N86" s="6">
        <f>SylipTable[[#This Row],[Unit Price]]-SylipTable[[#This Row],[Unit Cost]]</f>
        <v>63.129999999999995</v>
      </c>
      <c r="O86" s="6">
        <v>994765.42</v>
      </c>
      <c r="P86" s="6">
        <v>587135.01</v>
      </c>
      <c r="Q86" s="6">
        <v>407630.41</v>
      </c>
    </row>
    <row r="87" spans="1:17" x14ac:dyDescent="0.3">
      <c r="A87" s="1" t="s">
        <v>98</v>
      </c>
      <c r="B87" s="1" t="s">
        <v>99</v>
      </c>
      <c r="C87" s="1" t="s">
        <v>39</v>
      </c>
      <c r="D87" s="1" t="s">
        <v>17</v>
      </c>
      <c r="E87" s="1" t="s">
        <v>27</v>
      </c>
      <c r="F87" s="4">
        <v>40956</v>
      </c>
      <c r="G87" s="10">
        <f t="shared" si="3"/>
        <v>2012</v>
      </c>
      <c r="H87" s="1">
        <v>430915820</v>
      </c>
      <c r="I87" s="4">
        <v>40988</v>
      </c>
      <c r="J87" s="10">
        <f t="shared" si="2"/>
        <v>2012</v>
      </c>
      <c r="K87" s="6">
        <v>6422</v>
      </c>
      <c r="L87" s="6">
        <v>81.73</v>
      </c>
      <c r="M87" s="6">
        <v>56.67</v>
      </c>
      <c r="N87" s="6">
        <f>SylipTable[[#This Row],[Unit Price]]-SylipTable[[#This Row],[Unit Cost]]</f>
        <v>25.060000000000002</v>
      </c>
      <c r="O87" s="6">
        <v>524870.06000000006</v>
      </c>
      <c r="P87" s="6">
        <v>363934.74</v>
      </c>
      <c r="Q87" s="6">
        <v>160935.32</v>
      </c>
    </row>
    <row r="88" spans="1:17" x14ac:dyDescent="0.3">
      <c r="A88" s="1" t="s">
        <v>28</v>
      </c>
      <c r="B88" s="1" t="s">
        <v>29</v>
      </c>
      <c r="C88" s="1" t="s">
        <v>52</v>
      </c>
      <c r="D88" s="1" t="s">
        <v>17</v>
      </c>
      <c r="E88" s="1" t="s">
        <v>23</v>
      </c>
      <c r="F88" s="4">
        <v>40559</v>
      </c>
      <c r="G88" s="10">
        <f t="shared" si="3"/>
        <v>2011</v>
      </c>
      <c r="H88" s="1">
        <v>180283772</v>
      </c>
      <c r="I88" s="4">
        <v>40564</v>
      </c>
      <c r="J88" s="10">
        <f t="shared" si="2"/>
        <v>2011</v>
      </c>
      <c r="K88" s="6">
        <v>8829</v>
      </c>
      <c r="L88" s="6">
        <v>47.45</v>
      </c>
      <c r="M88" s="6">
        <v>31.79</v>
      </c>
      <c r="N88" s="6">
        <f>SylipTable[[#This Row],[Unit Price]]-SylipTable[[#This Row],[Unit Cost]]</f>
        <v>15.660000000000004</v>
      </c>
      <c r="O88" s="6">
        <v>418936.05</v>
      </c>
      <c r="P88" s="6">
        <v>280673.90999999997</v>
      </c>
      <c r="Q88" s="6">
        <v>138262.14000000001</v>
      </c>
    </row>
    <row r="89" spans="1:17" x14ac:dyDescent="0.3">
      <c r="A89" s="1" t="s">
        <v>28</v>
      </c>
      <c r="B89" s="1" t="s">
        <v>64</v>
      </c>
      <c r="C89" s="1" t="s">
        <v>16</v>
      </c>
      <c r="D89" s="1" t="s">
        <v>17</v>
      </c>
      <c r="E89" s="1" t="s">
        <v>35</v>
      </c>
      <c r="F89" s="4">
        <v>41673</v>
      </c>
      <c r="G89" s="10">
        <f t="shared" si="3"/>
        <v>2014</v>
      </c>
      <c r="H89" s="1">
        <v>494747245</v>
      </c>
      <c r="I89" s="4">
        <v>41718</v>
      </c>
      <c r="J89" s="10">
        <f t="shared" si="2"/>
        <v>2014</v>
      </c>
      <c r="K89" s="6">
        <v>5559</v>
      </c>
      <c r="L89" s="6">
        <v>255.28</v>
      </c>
      <c r="M89" s="6">
        <v>159.41999999999999</v>
      </c>
      <c r="N89" s="6">
        <f>SylipTable[[#This Row],[Unit Price]]-SylipTable[[#This Row],[Unit Cost]]</f>
        <v>95.860000000000014</v>
      </c>
      <c r="O89" s="6">
        <v>1419101.52</v>
      </c>
      <c r="P89" s="6">
        <v>886215.78</v>
      </c>
      <c r="Q89" s="6">
        <v>532885.74</v>
      </c>
    </row>
    <row r="90" spans="1:17" x14ac:dyDescent="0.3">
      <c r="A90" s="1" t="s">
        <v>71</v>
      </c>
      <c r="B90" s="1" t="s">
        <v>109</v>
      </c>
      <c r="C90" s="1" t="s">
        <v>30</v>
      </c>
      <c r="D90" s="1" t="s">
        <v>22</v>
      </c>
      <c r="E90" s="1" t="s">
        <v>35</v>
      </c>
      <c r="F90" s="4">
        <v>41029</v>
      </c>
      <c r="G90" s="10">
        <f t="shared" si="3"/>
        <v>2012</v>
      </c>
      <c r="H90" s="1">
        <v>513417565</v>
      </c>
      <c r="I90" s="4">
        <v>41047</v>
      </c>
      <c r="J90" s="10">
        <f t="shared" si="2"/>
        <v>2012</v>
      </c>
      <c r="K90" s="6">
        <v>522</v>
      </c>
      <c r="L90" s="6">
        <v>9.33</v>
      </c>
      <c r="M90" s="6">
        <v>6.92</v>
      </c>
      <c r="N90" s="6">
        <f>SylipTable[[#This Row],[Unit Price]]-SylipTable[[#This Row],[Unit Cost]]</f>
        <v>2.41</v>
      </c>
      <c r="O90" s="6">
        <v>4870.26</v>
      </c>
      <c r="P90" s="6">
        <v>3612.24</v>
      </c>
      <c r="Q90" s="6">
        <v>1258.02</v>
      </c>
    </row>
    <row r="91" spans="1:17" x14ac:dyDescent="0.3">
      <c r="A91" s="1" t="s">
        <v>24</v>
      </c>
      <c r="B91" s="1" t="s">
        <v>110</v>
      </c>
      <c r="C91" s="1" t="s">
        <v>52</v>
      </c>
      <c r="D91" s="1" t="s">
        <v>17</v>
      </c>
      <c r="E91" s="1" t="s">
        <v>23</v>
      </c>
      <c r="F91" s="4">
        <v>42666</v>
      </c>
      <c r="G91" s="10">
        <f t="shared" si="3"/>
        <v>2016</v>
      </c>
      <c r="H91" s="1">
        <v>345718562</v>
      </c>
      <c r="I91" s="4">
        <v>42699</v>
      </c>
      <c r="J91" s="10">
        <f t="shared" si="2"/>
        <v>2016</v>
      </c>
      <c r="K91" s="6">
        <v>4660</v>
      </c>
      <c r="L91" s="6">
        <v>47.45</v>
      </c>
      <c r="M91" s="6">
        <v>31.79</v>
      </c>
      <c r="N91" s="6">
        <f>SylipTable[[#This Row],[Unit Price]]-SylipTable[[#This Row],[Unit Cost]]</f>
        <v>15.660000000000004</v>
      </c>
      <c r="O91" s="6">
        <v>221117</v>
      </c>
      <c r="P91" s="6">
        <v>148141.4</v>
      </c>
      <c r="Q91" s="6">
        <v>72975.600000000006</v>
      </c>
    </row>
    <row r="92" spans="1:17" x14ac:dyDescent="0.3">
      <c r="A92" s="1" t="s">
        <v>28</v>
      </c>
      <c r="B92" s="1" t="s">
        <v>84</v>
      </c>
      <c r="C92" s="1" t="s">
        <v>26</v>
      </c>
      <c r="D92" s="1" t="s">
        <v>17</v>
      </c>
      <c r="E92" s="1" t="s">
        <v>18</v>
      </c>
      <c r="F92" s="4">
        <v>42710</v>
      </c>
      <c r="G92" s="10">
        <f t="shared" si="3"/>
        <v>2016</v>
      </c>
      <c r="H92" s="1">
        <v>621386563</v>
      </c>
      <c r="I92" s="4">
        <v>42718</v>
      </c>
      <c r="J92" s="10">
        <f t="shared" si="2"/>
        <v>2016</v>
      </c>
      <c r="K92" s="6">
        <v>948</v>
      </c>
      <c r="L92" s="6">
        <v>651.21</v>
      </c>
      <c r="M92" s="6">
        <v>524.96</v>
      </c>
      <c r="N92" s="6">
        <f>SylipTable[[#This Row],[Unit Price]]-SylipTable[[#This Row],[Unit Cost]]</f>
        <v>126.25</v>
      </c>
      <c r="O92" s="6">
        <v>617347.07999999996</v>
      </c>
      <c r="P92" s="6">
        <v>497662.08</v>
      </c>
      <c r="Q92" s="6">
        <v>119685</v>
      </c>
    </row>
    <row r="93" spans="1:17" x14ac:dyDescent="0.3">
      <c r="A93" s="1" t="s">
        <v>14</v>
      </c>
      <c r="B93" s="1" t="s">
        <v>67</v>
      </c>
      <c r="C93" s="1" t="s">
        <v>52</v>
      </c>
      <c r="D93" s="1" t="s">
        <v>17</v>
      </c>
      <c r="E93" s="1" t="s">
        <v>18</v>
      </c>
      <c r="F93" s="4">
        <v>41827</v>
      </c>
      <c r="G93" s="10">
        <f t="shared" si="3"/>
        <v>2014</v>
      </c>
      <c r="H93" s="1">
        <v>240470397</v>
      </c>
      <c r="I93" s="4">
        <v>41831</v>
      </c>
      <c r="J93" s="10">
        <f t="shared" si="2"/>
        <v>2014</v>
      </c>
      <c r="K93" s="6">
        <v>9389</v>
      </c>
      <c r="L93" s="6">
        <v>47.45</v>
      </c>
      <c r="M93" s="6">
        <v>31.79</v>
      </c>
      <c r="N93" s="6">
        <f>SylipTable[[#This Row],[Unit Price]]-SylipTable[[#This Row],[Unit Cost]]</f>
        <v>15.660000000000004</v>
      </c>
      <c r="O93" s="6">
        <v>445508.05</v>
      </c>
      <c r="P93" s="6">
        <v>298476.31</v>
      </c>
      <c r="Q93" s="6">
        <v>147031.74</v>
      </c>
    </row>
    <row r="94" spans="1:17" x14ac:dyDescent="0.3">
      <c r="A94" s="1" t="s">
        <v>71</v>
      </c>
      <c r="B94" s="1" t="s">
        <v>75</v>
      </c>
      <c r="C94" s="1" t="s">
        <v>26</v>
      </c>
      <c r="D94" s="1" t="s">
        <v>22</v>
      </c>
      <c r="E94" s="1" t="s">
        <v>35</v>
      </c>
      <c r="F94" s="4">
        <v>41073</v>
      </c>
      <c r="G94" s="10">
        <f t="shared" si="3"/>
        <v>2012</v>
      </c>
      <c r="H94" s="1">
        <v>423331391</v>
      </c>
      <c r="I94" s="4">
        <v>41114</v>
      </c>
      <c r="J94" s="10">
        <f t="shared" si="2"/>
        <v>2012</v>
      </c>
      <c r="K94" s="6">
        <v>2021</v>
      </c>
      <c r="L94" s="6">
        <v>651.21</v>
      </c>
      <c r="M94" s="6">
        <v>524.96</v>
      </c>
      <c r="N94" s="6">
        <f>SylipTable[[#This Row],[Unit Price]]-SylipTable[[#This Row],[Unit Cost]]</f>
        <v>126.25</v>
      </c>
      <c r="O94" s="6">
        <v>1316095.4099999999</v>
      </c>
      <c r="P94" s="6">
        <v>1060944.1599999999</v>
      </c>
      <c r="Q94" s="6">
        <v>255151.25</v>
      </c>
    </row>
    <row r="95" spans="1:17" x14ac:dyDescent="0.3">
      <c r="A95" s="1" t="s">
        <v>24</v>
      </c>
      <c r="B95" s="1" t="s">
        <v>111</v>
      </c>
      <c r="C95" s="1" t="s">
        <v>50</v>
      </c>
      <c r="D95" s="1" t="s">
        <v>22</v>
      </c>
      <c r="E95" s="1" t="s">
        <v>18</v>
      </c>
      <c r="F95" s="4">
        <v>40508</v>
      </c>
      <c r="G95" s="10">
        <f t="shared" si="3"/>
        <v>2010</v>
      </c>
      <c r="H95" s="1">
        <v>660643374</v>
      </c>
      <c r="I95" s="4">
        <v>40537</v>
      </c>
      <c r="J95" s="10">
        <f t="shared" si="2"/>
        <v>2010</v>
      </c>
      <c r="K95" s="6">
        <v>7910</v>
      </c>
      <c r="L95" s="6">
        <v>437.2</v>
      </c>
      <c r="M95" s="6">
        <v>263.33</v>
      </c>
      <c r="N95" s="6">
        <f>SylipTable[[#This Row],[Unit Price]]-SylipTable[[#This Row],[Unit Cost]]</f>
        <v>173.87</v>
      </c>
      <c r="O95" s="6">
        <v>3458252</v>
      </c>
      <c r="P95" s="6">
        <v>2082940.3</v>
      </c>
      <c r="Q95" s="6">
        <v>1375311.7</v>
      </c>
    </row>
    <row r="96" spans="1:17" x14ac:dyDescent="0.3">
      <c r="A96" s="1" t="s">
        <v>19</v>
      </c>
      <c r="B96" s="1" t="s">
        <v>112</v>
      </c>
      <c r="C96" s="1" t="s">
        <v>52</v>
      </c>
      <c r="D96" s="1" t="s">
        <v>17</v>
      </c>
      <c r="E96" s="1" t="s">
        <v>23</v>
      </c>
      <c r="F96" s="4">
        <v>40582</v>
      </c>
      <c r="G96" s="10">
        <f t="shared" si="3"/>
        <v>2011</v>
      </c>
      <c r="H96" s="1">
        <v>963392674</v>
      </c>
      <c r="I96" s="4">
        <v>40623</v>
      </c>
      <c r="J96" s="10">
        <f t="shared" si="2"/>
        <v>2011</v>
      </c>
      <c r="K96" s="6">
        <v>8156</v>
      </c>
      <c r="L96" s="6">
        <v>47.45</v>
      </c>
      <c r="M96" s="6">
        <v>31.79</v>
      </c>
      <c r="N96" s="6">
        <f>SylipTable[[#This Row],[Unit Price]]-SylipTable[[#This Row],[Unit Cost]]</f>
        <v>15.660000000000004</v>
      </c>
      <c r="O96" s="6">
        <v>387002.2</v>
      </c>
      <c r="P96" s="6">
        <v>259279.24</v>
      </c>
      <c r="Q96" s="6">
        <v>127722.96</v>
      </c>
    </row>
    <row r="97" spans="1:17" x14ac:dyDescent="0.3">
      <c r="A97" s="1" t="s">
        <v>28</v>
      </c>
      <c r="B97" s="1" t="s">
        <v>63</v>
      </c>
      <c r="C97" s="1" t="s">
        <v>44</v>
      </c>
      <c r="D97" s="1" t="s">
        <v>22</v>
      </c>
      <c r="E97" s="1" t="s">
        <v>35</v>
      </c>
      <c r="F97" s="4">
        <v>40750</v>
      </c>
      <c r="G97" s="10">
        <f t="shared" si="3"/>
        <v>2011</v>
      </c>
      <c r="H97" s="1">
        <v>512878119</v>
      </c>
      <c r="I97" s="4">
        <v>40789</v>
      </c>
      <c r="J97" s="10">
        <f t="shared" si="2"/>
        <v>2011</v>
      </c>
      <c r="K97" s="6">
        <v>888</v>
      </c>
      <c r="L97" s="6">
        <v>109.28</v>
      </c>
      <c r="M97" s="6">
        <v>35.840000000000003</v>
      </c>
      <c r="N97" s="6">
        <f>SylipTable[[#This Row],[Unit Price]]-SylipTable[[#This Row],[Unit Cost]]</f>
        <v>73.44</v>
      </c>
      <c r="O97" s="6">
        <v>97040.639999999999</v>
      </c>
      <c r="P97" s="6">
        <v>31825.919999999998</v>
      </c>
      <c r="Q97" s="6">
        <v>65214.720000000001</v>
      </c>
    </row>
    <row r="98" spans="1:17" x14ac:dyDescent="0.3">
      <c r="A98" s="1" t="s">
        <v>41</v>
      </c>
      <c r="B98" s="1" t="s">
        <v>113</v>
      </c>
      <c r="C98" s="1" t="s">
        <v>30</v>
      </c>
      <c r="D98" s="1" t="s">
        <v>17</v>
      </c>
      <c r="E98" s="1" t="s">
        <v>27</v>
      </c>
      <c r="F98" s="4">
        <v>40858</v>
      </c>
      <c r="G98" s="10">
        <f t="shared" si="3"/>
        <v>2011</v>
      </c>
      <c r="H98" s="1">
        <v>810711038</v>
      </c>
      <c r="I98" s="4">
        <v>40905</v>
      </c>
      <c r="J98" s="10">
        <f t="shared" si="2"/>
        <v>2011</v>
      </c>
      <c r="K98" s="6">
        <v>6267</v>
      </c>
      <c r="L98" s="6">
        <v>9.33</v>
      </c>
      <c r="M98" s="6">
        <v>6.92</v>
      </c>
      <c r="N98" s="6">
        <f>SylipTable[[#This Row],[Unit Price]]-SylipTable[[#This Row],[Unit Cost]]</f>
        <v>2.41</v>
      </c>
      <c r="O98" s="6">
        <v>58471.11</v>
      </c>
      <c r="P98" s="6">
        <v>43367.64</v>
      </c>
      <c r="Q98" s="6">
        <v>15103.47</v>
      </c>
    </row>
    <row r="99" spans="1:17" x14ac:dyDescent="0.3">
      <c r="A99" s="1" t="s">
        <v>28</v>
      </c>
      <c r="B99" s="1" t="s">
        <v>84</v>
      </c>
      <c r="C99" s="1" t="s">
        <v>37</v>
      </c>
      <c r="D99" s="1" t="s">
        <v>17</v>
      </c>
      <c r="E99" s="1" t="s">
        <v>23</v>
      </c>
      <c r="F99" s="4">
        <v>42522</v>
      </c>
      <c r="G99" s="10">
        <f t="shared" si="3"/>
        <v>2016</v>
      </c>
      <c r="H99" s="1">
        <v>728815257</v>
      </c>
      <c r="I99" s="4">
        <v>42550</v>
      </c>
      <c r="J99" s="10">
        <f t="shared" si="2"/>
        <v>2016</v>
      </c>
      <c r="K99" s="6">
        <v>1485</v>
      </c>
      <c r="L99" s="6">
        <v>154.06</v>
      </c>
      <c r="M99" s="6">
        <v>90.93</v>
      </c>
      <c r="N99" s="6">
        <f>SylipTable[[#This Row],[Unit Price]]-SylipTable[[#This Row],[Unit Cost]]</f>
        <v>63.129999999999995</v>
      </c>
      <c r="O99" s="6">
        <v>228779.1</v>
      </c>
      <c r="P99" s="6">
        <v>135031.04999999999</v>
      </c>
      <c r="Q99" s="6">
        <v>93748.05</v>
      </c>
    </row>
    <row r="100" spans="1:17" x14ac:dyDescent="0.3">
      <c r="A100" s="1" t="s">
        <v>98</v>
      </c>
      <c r="B100" s="1" t="s">
        <v>99</v>
      </c>
      <c r="C100" s="1" t="s">
        <v>39</v>
      </c>
      <c r="D100" s="1" t="s">
        <v>17</v>
      </c>
      <c r="E100" s="1" t="s">
        <v>35</v>
      </c>
      <c r="F100" s="4">
        <v>42215</v>
      </c>
      <c r="G100" s="10">
        <f t="shared" si="3"/>
        <v>2015</v>
      </c>
      <c r="H100" s="1">
        <v>559427106</v>
      </c>
      <c r="I100" s="4">
        <v>42224</v>
      </c>
      <c r="J100" s="10">
        <f t="shared" si="2"/>
        <v>2015</v>
      </c>
      <c r="K100" s="6">
        <v>5767</v>
      </c>
      <c r="L100" s="6">
        <v>81.73</v>
      </c>
      <c r="M100" s="6">
        <v>56.67</v>
      </c>
      <c r="N100" s="6">
        <f>SylipTable[[#This Row],[Unit Price]]-SylipTable[[#This Row],[Unit Cost]]</f>
        <v>25.060000000000002</v>
      </c>
      <c r="O100" s="6">
        <v>471336.91</v>
      </c>
      <c r="P100" s="6">
        <v>326815.89</v>
      </c>
      <c r="Q100" s="6">
        <v>144521.01999999999</v>
      </c>
    </row>
    <row r="101" spans="1:17" x14ac:dyDescent="0.3">
      <c r="A101" s="1" t="s">
        <v>28</v>
      </c>
      <c r="B101" s="1" t="s">
        <v>114</v>
      </c>
      <c r="C101" s="1" t="s">
        <v>34</v>
      </c>
      <c r="D101" s="1" t="s">
        <v>17</v>
      </c>
      <c r="E101" s="1" t="s">
        <v>27</v>
      </c>
      <c r="F101" s="4">
        <v>40949</v>
      </c>
      <c r="G101" s="10">
        <f t="shared" si="3"/>
        <v>2012</v>
      </c>
      <c r="H101" s="1">
        <v>665095412</v>
      </c>
      <c r="I101" s="4">
        <v>40954</v>
      </c>
      <c r="J101" s="10">
        <f t="shared" si="2"/>
        <v>2012</v>
      </c>
      <c r="K101" s="6">
        <v>5367</v>
      </c>
      <c r="L101" s="6">
        <v>668.27</v>
      </c>
      <c r="M101" s="6">
        <v>502.54</v>
      </c>
      <c r="N101" s="6">
        <f>SylipTable[[#This Row],[Unit Price]]-SylipTable[[#This Row],[Unit Cost]]</f>
        <v>165.72999999999996</v>
      </c>
      <c r="O101" s="6">
        <v>3586605.09</v>
      </c>
      <c r="P101" s="6">
        <v>2697132.18</v>
      </c>
      <c r="Q101" s="6">
        <v>889472.91</v>
      </c>
    </row>
    <row r="105" spans="1:17" x14ac:dyDescent="0.3">
      <c r="D105" s="1" t="s">
        <v>34</v>
      </c>
    </row>
  </sheetData>
  <pageMargins left="0.7" right="0.7" top="0.75" bottom="0.75" header="0.3" footer="0.3"/>
  <pageSetup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4384F-2CBD-4C9C-9552-7124C02FCA2A}">
  <dimension ref="A1:N498"/>
  <sheetViews>
    <sheetView topLeftCell="A153" zoomScaleNormal="100" workbookViewId="0">
      <selection activeCell="K114" sqref="K114"/>
    </sheetView>
  </sheetViews>
  <sheetFormatPr defaultRowHeight="14.4" x14ac:dyDescent="0.3"/>
  <cols>
    <col min="1" max="1" width="10.77734375" bestFit="1" customWidth="1"/>
    <col min="2" max="2" width="16.88671875" style="6" bestFit="1" customWidth="1"/>
    <col min="3" max="3" width="19.6640625" bestFit="1" customWidth="1"/>
    <col min="4" max="4" width="15.88671875" bestFit="1" customWidth="1"/>
    <col min="5" max="5" width="14.21875" bestFit="1" customWidth="1"/>
    <col min="8" max="8" width="10.77734375" bestFit="1" customWidth="1"/>
    <col min="9" max="9" width="16.88671875" bestFit="1" customWidth="1"/>
    <col min="10" max="10" width="19.6640625" bestFit="1" customWidth="1"/>
    <col min="11" max="11" width="15.88671875" bestFit="1" customWidth="1"/>
    <col min="12" max="12" width="14.21875" bestFit="1" customWidth="1"/>
    <col min="13" max="13" width="16" bestFit="1" customWidth="1"/>
    <col min="14" max="14" width="17.33203125" bestFit="1" customWidth="1"/>
  </cols>
  <sheetData>
    <row r="1" spans="1:14" ht="28.8" customHeight="1" x14ac:dyDescent="0.55000000000000004">
      <c r="A1" s="91" t="s">
        <v>138</v>
      </c>
      <c r="B1" s="91"/>
      <c r="C1" s="91"/>
      <c r="D1" s="91"/>
      <c r="E1" s="91"/>
      <c r="F1" s="91"/>
      <c r="G1" s="91"/>
      <c r="H1" s="91"/>
      <c r="I1" s="91"/>
      <c r="J1" s="91"/>
      <c r="K1" s="91"/>
      <c r="L1" s="91"/>
      <c r="M1" s="91"/>
      <c r="N1" s="91"/>
    </row>
    <row r="2" spans="1:14" x14ac:dyDescent="0.3">
      <c r="B2"/>
    </row>
    <row r="7" spans="1:14" ht="28.8" customHeight="1" x14ac:dyDescent="0.55000000000000004">
      <c r="A7" s="90" t="s">
        <v>118</v>
      </c>
      <c r="B7" s="90"/>
      <c r="C7" s="90"/>
      <c r="D7" s="90"/>
      <c r="E7" s="90"/>
      <c r="F7" s="90"/>
      <c r="G7" s="90"/>
      <c r="H7" s="90"/>
      <c r="I7" s="90"/>
    </row>
    <row r="8" spans="1:14" x14ac:dyDescent="0.3">
      <c r="J8" s="7" t="s">
        <v>0</v>
      </c>
      <c r="K8" s="6" t="s">
        <v>167</v>
      </c>
    </row>
    <row r="9" spans="1:14" x14ac:dyDescent="0.3">
      <c r="B9"/>
      <c r="C9" s="11"/>
      <c r="J9" s="8" t="s">
        <v>41</v>
      </c>
      <c r="K9" s="6">
        <v>6113845.8700000001</v>
      </c>
    </row>
    <row r="10" spans="1:14" x14ac:dyDescent="0.3">
      <c r="B10"/>
      <c r="C10" s="11"/>
      <c r="J10" s="8" t="s">
        <v>14</v>
      </c>
      <c r="K10" s="6">
        <v>4722160.03</v>
      </c>
    </row>
    <row r="11" spans="1:14" x14ac:dyDescent="0.3">
      <c r="B11"/>
      <c r="C11" s="11"/>
      <c r="J11" s="8" t="s">
        <v>19</v>
      </c>
      <c r="K11" s="6">
        <v>2846907.85</v>
      </c>
    </row>
    <row r="12" spans="1:14" x14ac:dyDescent="0.3">
      <c r="B12"/>
      <c r="C12" s="11"/>
      <c r="J12" s="8" t="s">
        <v>24</v>
      </c>
      <c r="K12" s="6">
        <v>11082938.630000001</v>
      </c>
    </row>
    <row r="13" spans="1:14" x14ac:dyDescent="0.3">
      <c r="B13"/>
      <c r="C13" s="11"/>
      <c r="J13" s="8" t="s">
        <v>71</v>
      </c>
      <c r="K13" s="6">
        <v>5761191.8600000003</v>
      </c>
    </row>
    <row r="14" spans="1:14" x14ac:dyDescent="0.3">
      <c r="B14"/>
      <c r="C14" s="11"/>
      <c r="J14" s="8" t="s">
        <v>98</v>
      </c>
      <c r="K14" s="6">
        <v>1457942.76</v>
      </c>
    </row>
    <row r="15" spans="1:14" x14ac:dyDescent="0.3">
      <c r="B15"/>
      <c r="C15" s="11"/>
      <c r="E15" s="11"/>
      <c r="J15" s="8" t="s">
        <v>28</v>
      </c>
      <c r="K15" s="6">
        <v>12183211.4</v>
      </c>
    </row>
    <row r="16" spans="1:14" x14ac:dyDescent="0.3">
      <c r="B16"/>
      <c r="C16" s="11"/>
      <c r="J16" s="8" t="s">
        <v>117</v>
      </c>
      <c r="K16" s="6">
        <v>44168198.399999999</v>
      </c>
    </row>
    <row r="17" spans="1:3" x14ac:dyDescent="0.3">
      <c r="B17"/>
      <c r="C17" s="11"/>
    </row>
    <row r="18" spans="1:3" s="23" customFormat="1" x14ac:dyDescent="0.3">
      <c r="A18" s="20"/>
      <c r="B18" s="21"/>
      <c r="C18" s="22"/>
    </row>
    <row r="19" spans="1:3" s="23" customFormat="1" x14ac:dyDescent="0.3">
      <c r="A19" s="20"/>
      <c r="B19" s="21"/>
      <c r="C19" s="22"/>
    </row>
    <row r="20" spans="1:3" s="23" customFormat="1" x14ac:dyDescent="0.3">
      <c r="A20" s="20"/>
      <c r="B20" s="21"/>
      <c r="C20" s="22"/>
    </row>
    <row r="21" spans="1:3" x14ac:dyDescent="0.3">
      <c r="A21" s="8"/>
      <c r="C21" s="11"/>
    </row>
    <row r="22" spans="1:3" x14ac:dyDescent="0.3">
      <c r="A22" s="8"/>
      <c r="C22" s="11"/>
    </row>
    <row r="23" spans="1:3" x14ac:dyDescent="0.3">
      <c r="A23" s="8"/>
      <c r="C23" s="11"/>
    </row>
    <row r="24" spans="1:3" x14ac:dyDescent="0.3">
      <c r="A24" s="8"/>
      <c r="C24" s="11"/>
    </row>
    <row r="25" spans="1:3" x14ac:dyDescent="0.3">
      <c r="A25" s="8"/>
      <c r="C25" s="11"/>
    </row>
    <row r="26" spans="1:3" x14ac:dyDescent="0.3">
      <c r="A26" s="8"/>
      <c r="C26" s="11"/>
    </row>
    <row r="27" spans="1:3" x14ac:dyDescent="0.3">
      <c r="A27" s="8"/>
      <c r="C27" s="11"/>
    </row>
    <row r="28" spans="1:3" x14ac:dyDescent="0.3">
      <c r="A28" s="8"/>
      <c r="C28" s="11"/>
    </row>
    <row r="29" spans="1:3" x14ac:dyDescent="0.3">
      <c r="A29" s="8"/>
      <c r="C29" s="11"/>
    </row>
    <row r="30" spans="1:3" x14ac:dyDescent="0.3">
      <c r="A30" s="8"/>
      <c r="C30" s="11"/>
    </row>
    <row r="31" spans="1:3" x14ac:dyDescent="0.3">
      <c r="A31" s="8"/>
      <c r="C31" s="11"/>
    </row>
    <row r="32" spans="1:3" x14ac:dyDescent="0.3">
      <c r="A32" s="8"/>
      <c r="C32" s="11"/>
    </row>
    <row r="33" spans="1:3" x14ac:dyDescent="0.3">
      <c r="A33" s="8"/>
      <c r="C33" s="11"/>
    </row>
    <row r="34" spans="1:3" x14ac:dyDescent="0.3">
      <c r="A34" s="8"/>
      <c r="C34" s="11"/>
    </row>
    <row r="35" spans="1:3" x14ac:dyDescent="0.3">
      <c r="A35" s="8"/>
      <c r="C35" s="11"/>
    </row>
    <row r="36" spans="1:3" x14ac:dyDescent="0.3">
      <c r="A36" s="8"/>
      <c r="C36" s="11"/>
    </row>
    <row r="37" spans="1:3" x14ac:dyDescent="0.3">
      <c r="A37" s="8"/>
      <c r="C37" s="11"/>
    </row>
    <row r="38" spans="1:3" x14ac:dyDescent="0.3">
      <c r="A38" s="8"/>
      <c r="C38" s="11"/>
    </row>
    <row r="39" spans="1:3" x14ac:dyDescent="0.3">
      <c r="A39" s="8"/>
      <c r="C39" s="11"/>
    </row>
    <row r="40" spans="1:3" x14ac:dyDescent="0.3">
      <c r="A40" s="8"/>
      <c r="C40" s="11"/>
    </row>
    <row r="41" spans="1:3" x14ac:dyDescent="0.3">
      <c r="A41" s="8"/>
      <c r="C41" s="11"/>
    </row>
    <row r="42" spans="1:3" x14ac:dyDescent="0.3">
      <c r="A42" s="8"/>
      <c r="C42" s="11"/>
    </row>
    <row r="43" spans="1:3" x14ac:dyDescent="0.3">
      <c r="A43" s="8"/>
      <c r="C43" s="11"/>
    </row>
    <row r="44" spans="1:3" x14ac:dyDescent="0.3">
      <c r="A44" s="8"/>
      <c r="C44" s="11"/>
    </row>
    <row r="45" spans="1:3" x14ac:dyDescent="0.3">
      <c r="A45" s="8"/>
      <c r="C45" s="11"/>
    </row>
    <row r="46" spans="1:3" x14ac:dyDescent="0.3">
      <c r="A46" s="8"/>
      <c r="C46" s="11"/>
    </row>
    <row r="47" spans="1:3" x14ac:dyDescent="0.3">
      <c r="A47" s="8"/>
      <c r="C47" s="11"/>
    </row>
    <row r="48" spans="1:3" x14ac:dyDescent="0.3">
      <c r="A48" s="8"/>
      <c r="C48" s="11"/>
    </row>
    <row r="49" spans="1:3" x14ac:dyDescent="0.3">
      <c r="A49" s="8"/>
      <c r="C49" s="11"/>
    </row>
    <row r="50" spans="1:3" x14ac:dyDescent="0.3">
      <c r="A50" s="8"/>
      <c r="C50" s="11"/>
    </row>
    <row r="51" spans="1:3" x14ac:dyDescent="0.3">
      <c r="A51" s="8"/>
      <c r="C51" s="11"/>
    </row>
    <row r="52" spans="1:3" x14ac:dyDescent="0.3">
      <c r="A52" s="8"/>
      <c r="C52" s="11"/>
    </row>
    <row r="53" spans="1:3" x14ac:dyDescent="0.3">
      <c r="A53" s="8"/>
      <c r="C53" s="11"/>
    </row>
    <row r="54" spans="1:3" x14ac:dyDescent="0.3">
      <c r="A54" s="8"/>
      <c r="C54" s="11"/>
    </row>
    <row r="55" spans="1:3" x14ac:dyDescent="0.3">
      <c r="A55" s="8"/>
      <c r="C55" s="11"/>
    </row>
    <row r="56" spans="1:3" x14ac:dyDescent="0.3">
      <c r="A56" s="8"/>
      <c r="C56" s="11"/>
    </row>
    <row r="57" spans="1:3" x14ac:dyDescent="0.3">
      <c r="A57" s="8"/>
      <c r="C57" s="11"/>
    </row>
    <row r="58" spans="1:3" x14ac:dyDescent="0.3">
      <c r="A58" s="8"/>
      <c r="C58" s="11"/>
    </row>
    <row r="59" spans="1:3" x14ac:dyDescent="0.3">
      <c r="A59" s="8"/>
      <c r="C59" s="11"/>
    </row>
    <row r="60" spans="1:3" x14ac:dyDescent="0.3">
      <c r="A60" s="8"/>
      <c r="C60" s="11"/>
    </row>
    <row r="61" spans="1:3" x14ac:dyDescent="0.3">
      <c r="A61" s="8"/>
      <c r="C61" s="11"/>
    </row>
    <row r="62" spans="1:3" x14ac:dyDescent="0.3">
      <c r="A62" s="8"/>
      <c r="C62" s="11"/>
    </row>
    <row r="65" spans="1:9" ht="14.4" customHeight="1" x14ac:dyDescent="0.3">
      <c r="B65"/>
    </row>
    <row r="66" spans="1:9" ht="27.6" customHeight="1" x14ac:dyDescent="0.55000000000000004">
      <c r="A66" s="90" t="s">
        <v>119</v>
      </c>
      <c r="B66" s="90"/>
      <c r="C66" s="90"/>
      <c r="D66" s="90"/>
      <c r="E66" s="90"/>
      <c r="F66" s="90"/>
      <c r="G66" s="90"/>
      <c r="H66" s="90"/>
      <c r="I66" s="90"/>
    </row>
    <row r="67" spans="1:9" ht="14.4" customHeight="1" x14ac:dyDescent="0.3"/>
    <row r="68" spans="1:9" ht="14.4" customHeight="1" x14ac:dyDescent="0.3">
      <c r="A68" s="7" t="s">
        <v>5</v>
      </c>
      <c r="B68" s="6" t="s">
        <v>129</v>
      </c>
    </row>
    <row r="69" spans="1:9" x14ac:dyDescent="0.3">
      <c r="A69" s="8" t="s">
        <v>121</v>
      </c>
      <c r="B69" s="6">
        <v>19186024.920000002</v>
      </c>
    </row>
    <row r="70" spans="1:9" x14ac:dyDescent="0.3">
      <c r="A70" s="8" t="s">
        <v>122</v>
      </c>
      <c r="B70" s="6">
        <v>11129166.07</v>
      </c>
    </row>
    <row r="71" spans="1:9" x14ac:dyDescent="0.3">
      <c r="A71" s="8" t="s">
        <v>123</v>
      </c>
      <c r="B71" s="6">
        <v>31898644.52</v>
      </c>
    </row>
    <row r="72" spans="1:9" x14ac:dyDescent="0.3">
      <c r="A72" s="8" t="s">
        <v>124</v>
      </c>
      <c r="B72" s="6">
        <v>20330448.66</v>
      </c>
    </row>
    <row r="73" spans="1:9" x14ac:dyDescent="0.3">
      <c r="A73" s="8" t="s">
        <v>125</v>
      </c>
      <c r="B73" s="6">
        <v>16630214.430000002</v>
      </c>
    </row>
    <row r="74" spans="1:9" x14ac:dyDescent="0.3">
      <c r="A74" s="8" t="s">
        <v>126</v>
      </c>
      <c r="B74" s="6">
        <v>12427982.860000001</v>
      </c>
    </row>
    <row r="75" spans="1:9" x14ac:dyDescent="0.3">
      <c r="A75" s="8" t="s">
        <v>127</v>
      </c>
      <c r="B75" s="6">
        <v>12372867.219999999</v>
      </c>
    </row>
    <row r="76" spans="1:9" x14ac:dyDescent="0.3">
      <c r="A76" s="8" t="s">
        <v>128</v>
      </c>
      <c r="B76" s="6">
        <v>13373419.629999999</v>
      </c>
    </row>
    <row r="77" spans="1:9" x14ac:dyDescent="0.3">
      <c r="A77" s="8" t="s">
        <v>117</v>
      </c>
      <c r="B77" s="6">
        <v>137348768.31</v>
      </c>
    </row>
    <row r="78" spans="1:9" x14ac:dyDescent="0.3">
      <c r="A78" s="8"/>
    </row>
    <row r="79" spans="1:9" x14ac:dyDescent="0.3">
      <c r="A79" s="8"/>
    </row>
    <row r="80" spans="1:9" x14ac:dyDescent="0.3">
      <c r="A80" s="8"/>
    </row>
    <row r="81" spans="1:1" x14ac:dyDescent="0.3">
      <c r="A81" s="8"/>
    </row>
    <row r="82" spans="1:1" x14ac:dyDescent="0.3">
      <c r="A82" s="8"/>
    </row>
    <row r="83" spans="1:1" x14ac:dyDescent="0.3">
      <c r="A83" s="8"/>
    </row>
    <row r="84" spans="1:1" x14ac:dyDescent="0.3">
      <c r="A84" s="8"/>
    </row>
    <row r="85" spans="1:1" x14ac:dyDescent="0.3">
      <c r="A85" s="8"/>
    </row>
    <row r="86" spans="1:1" x14ac:dyDescent="0.3">
      <c r="A86" s="8"/>
    </row>
    <row r="87" spans="1:1" x14ac:dyDescent="0.3">
      <c r="A87" s="8"/>
    </row>
    <row r="88" spans="1:1" x14ac:dyDescent="0.3">
      <c r="A88" s="8"/>
    </row>
    <row r="89" spans="1:1" x14ac:dyDescent="0.3">
      <c r="A89" s="8"/>
    </row>
    <row r="90" spans="1:1" x14ac:dyDescent="0.3">
      <c r="A90" s="8"/>
    </row>
    <row r="91" spans="1:1" x14ac:dyDescent="0.3">
      <c r="A91" s="8"/>
    </row>
    <row r="92" spans="1:1" x14ac:dyDescent="0.3">
      <c r="A92" s="8"/>
    </row>
    <row r="93" spans="1:1" x14ac:dyDescent="0.3">
      <c r="A93" s="8"/>
    </row>
    <row r="94" spans="1:1" x14ac:dyDescent="0.3">
      <c r="A94" s="8"/>
    </row>
    <row r="95" spans="1:1" x14ac:dyDescent="0.3">
      <c r="A95" s="8"/>
    </row>
    <row r="96" spans="1:1" x14ac:dyDescent="0.3">
      <c r="A96" s="8"/>
    </row>
    <row r="97" spans="1:9" x14ac:dyDescent="0.3">
      <c r="A97" s="8"/>
    </row>
    <row r="98" spans="1:9" x14ac:dyDescent="0.3">
      <c r="A98" s="8"/>
    </row>
    <row r="99" spans="1:9" x14ac:dyDescent="0.3">
      <c r="A99" s="8"/>
    </row>
    <row r="100" spans="1:9" x14ac:dyDescent="0.3">
      <c r="A100" s="8"/>
    </row>
    <row r="101" spans="1:9" x14ac:dyDescent="0.3">
      <c r="A101" s="8"/>
    </row>
    <row r="102" spans="1:9" x14ac:dyDescent="0.3">
      <c r="A102" s="8"/>
    </row>
    <row r="103" spans="1:9" x14ac:dyDescent="0.3">
      <c r="A103" s="8"/>
    </row>
    <row r="104" spans="1:9" x14ac:dyDescent="0.3">
      <c r="A104" s="8"/>
    </row>
    <row r="105" spans="1:9" x14ac:dyDescent="0.3">
      <c r="A105" s="8"/>
    </row>
    <row r="106" spans="1:9" x14ac:dyDescent="0.3">
      <c r="A106" s="8"/>
    </row>
    <row r="107" spans="1:9" x14ac:dyDescent="0.3">
      <c r="A107" s="8"/>
    </row>
    <row r="108" spans="1:9" x14ac:dyDescent="0.3">
      <c r="B108"/>
    </row>
    <row r="109" spans="1:9" x14ac:dyDescent="0.3">
      <c r="B109"/>
    </row>
    <row r="110" spans="1:9" x14ac:dyDescent="0.3">
      <c r="B110"/>
    </row>
    <row r="111" spans="1:9" ht="28.8" customHeight="1" x14ac:dyDescent="0.55000000000000004">
      <c r="A111" s="90" t="s">
        <v>131</v>
      </c>
      <c r="B111" s="90"/>
      <c r="C111" s="90"/>
      <c r="D111" s="90"/>
      <c r="E111" s="90"/>
      <c r="F111" s="90"/>
      <c r="G111" s="90"/>
      <c r="H111" s="90"/>
      <c r="I111" s="90"/>
    </row>
    <row r="112" spans="1:9" x14ac:dyDescent="0.3">
      <c r="B112"/>
    </row>
    <row r="113" spans="1:2" x14ac:dyDescent="0.3">
      <c r="A113" s="7" t="s">
        <v>120</v>
      </c>
      <c r="B113" s="6" t="s">
        <v>168</v>
      </c>
    </row>
    <row r="114" spans="1:2" x14ac:dyDescent="0.3">
      <c r="A114" s="8" t="s">
        <v>41</v>
      </c>
      <c r="B114" s="12">
        <v>0.15542251512455521</v>
      </c>
    </row>
    <row r="115" spans="1:2" x14ac:dyDescent="0.3">
      <c r="A115" s="8" t="s">
        <v>14</v>
      </c>
      <c r="B115" s="12">
        <v>0.10261661100730698</v>
      </c>
    </row>
    <row r="116" spans="1:2" x14ac:dyDescent="0.3">
      <c r="A116" s="8" t="s">
        <v>19</v>
      </c>
      <c r="B116" s="12">
        <v>6.6767147625977866E-2</v>
      </c>
    </row>
    <row r="117" spans="1:2" x14ac:dyDescent="0.3">
      <c r="A117" s="8" t="s">
        <v>24</v>
      </c>
      <c r="B117" s="12">
        <v>0.24295035565725198</v>
      </c>
    </row>
    <row r="118" spans="1:2" x14ac:dyDescent="0.3">
      <c r="A118" s="8" t="s">
        <v>71</v>
      </c>
      <c r="B118" s="12">
        <v>0.10231403421312558</v>
      </c>
    </row>
    <row r="119" spans="1:2" x14ac:dyDescent="0.3">
      <c r="A119" s="8" t="s">
        <v>98</v>
      </c>
      <c r="B119" s="12">
        <v>4.1087784182110662E-2</v>
      </c>
    </row>
    <row r="120" spans="1:2" x14ac:dyDescent="0.3">
      <c r="A120" s="8" t="s">
        <v>28</v>
      </c>
      <c r="B120" s="12">
        <v>0.28884155218967184</v>
      </c>
    </row>
    <row r="121" spans="1:2" x14ac:dyDescent="0.3">
      <c r="A121" s="8" t="s">
        <v>117</v>
      </c>
      <c r="B121" s="12">
        <v>1</v>
      </c>
    </row>
    <row r="122" spans="1:2" x14ac:dyDescent="0.3">
      <c r="A122" s="8"/>
    </row>
    <row r="123" spans="1:2" x14ac:dyDescent="0.3">
      <c r="A123" s="8"/>
    </row>
    <row r="124" spans="1:2" x14ac:dyDescent="0.3">
      <c r="A124" s="8"/>
    </row>
    <row r="125" spans="1:2" x14ac:dyDescent="0.3">
      <c r="A125" s="8"/>
    </row>
    <row r="126" spans="1:2" x14ac:dyDescent="0.3">
      <c r="A126" s="8"/>
    </row>
    <row r="127" spans="1:2" x14ac:dyDescent="0.3">
      <c r="A127" s="8"/>
    </row>
    <row r="128" spans="1:2" x14ac:dyDescent="0.3">
      <c r="A128" s="8"/>
    </row>
    <row r="129" spans="1:1" x14ac:dyDescent="0.3">
      <c r="A129" s="8"/>
    </row>
    <row r="130" spans="1:1" x14ac:dyDescent="0.3">
      <c r="A130" s="8"/>
    </row>
    <row r="131" spans="1:1" x14ac:dyDescent="0.3">
      <c r="A131" s="8"/>
    </row>
    <row r="132" spans="1:1" x14ac:dyDescent="0.3">
      <c r="A132" s="8"/>
    </row>
    <row r="133" spans="1:1" x14ac:dyDescent="0.3">
      <c r="A133" s="8"/>
    </row>
    <row r="134" spans="1:1" x14ac:dyDescent="0.3">
      <c r="A134" s="8"/>
    </row>
    <row r="135" spans="1:1" x14ac:dyDescent="0.3">
      <c r="A135" s="8"/>
    </row>
    <row r="136" spans="1:1" x14ac:dyDescent="0.3">
      <c r="A136" s="8"/>
    </row>
    <row r="137" spans="1:1" x14ac:dyDescent="0.3">
      <c r="A137" s="8"/>
    </row>
    <row r="138" spans="1:1" x14ac:dyDescent="0.3">
      <c r="A138" s="8"/>
    </row>
    <row r="139" spans="1:1" x14ac:dyDescent="0.3">
      <c r="A139" s="8"/>
    </row>
    <row r="140" spans="1:1" x14ac:dyDescent="0.3">
      <c r="A140" s="8"/>
    </row>
    <row r="141" spans="1:1" x14ac:dyDescent="0.3">
      <c r="A141" s="8"/>
    </row>
    <row r="142" spans="1:1" x14ac:dyDescent="0.3">
      <c r="A142" s="8"/>
    </row>
    <row r="143" spans="1:1" x14ac:dyDescent="0.3">
      <c r="A143" s="8"/>
    </row>
    <row r="144" spans="1:1" x14ac:dyDescent="0.3">
      <c r="A144" s="8"/>
    </row>
    <row r="145" spans="1:9" x14ac:dyDescent="0.3">
      <c r="A145" s="8"/>
    </row>
    <row r="146" spans="1:9" x14ac:dyDescent="0.3">
      <c r="A146" s="8"/>
    </row>
    <row r="147" spans="1:9" x14ac:dyDescent="0.3">
      <c r="A147" s="8"/>
    </row>
    <row r="148" spans="1:9" x14ac:dyDescent="0.3">
      <c r="A148" s="8"/>
    </row>
    <row r="149" spans="1:9" x14ac:dyDescent="0.3">
      <c r="A149" s="8"/>
    </row>
    <row r="150" spans="1:9" x14ac:dyDescent="0.3">
      <c r="A150" s="8"/>
    </row>
    <row r="151" spans="1:9" x14ac:dyDescent="0.3">
      <c r="A151" s="8"/>
    </row>
    <row r="152" spans="1:9" x14ac:dyDescent="0.3">
      <c r="B152"/>
    </row>
    <row r="153" spans="1:9" x14ac:dyDescent="0.3">
      <c r="B153"/>
    </row>
    <row r="154" spans="1:9" x14ac:dyDescent="0.3">
      <c r="B154"/>
    </row>
    <row r="155" spans="1:9" ht="28.8" customHeight="1" x14ac:dyDescent="0.55000000000000004">
      <c r="A155" s="90" t="s">
        <v>134</v>
      </c>
      <c r="B155" s="90"/>
      <c r="C155" s="90"/>
      <c r="D155" s="90"/>
      <c r="E155" s="90"/>
      <c r="F155" s="90"/>
      <c r="G155" s="90"/>
      <c r="H155" s="90"/>
      <c r="I155" s="90"/>
    </row>
    <row r="156" spans="1:9" x14ac:dyDescent="0.3">
      <c r="B156"/>
    </row>
    <row r="157" spans="1:9" x14ac:dyDescent="0.3">
      <c r="A157" s="7" t="s">
        <v>5</v>
      </c>
      <c r="B157" s="1" t="s">
        <v>132</v>
      </c>
    </row>
    <row r="158" spans="1:9" x14ac:dyDescent="0.3">
      <c r="A158" s="8" t="s">
        <v>121</v>
      </c>
      <c r="B158" s="1">
        <v>10</v>
      </c>
      <c r="C158" s="24">
        <f>AVERAGE(B158:B165)</f>
        <v>12.5</v>
      </c>
    </row>
    <row r="159" spans="1:9" x14ac:dyDescent="0.3">
      <c r="A159" s="8" t="s">
        <v>122</v>
      </c>
      <c r="B159" s="1">
        <v>12</v>
      </c>
    </row>
    <row r="160" spans="1:9" x14ac:dyDescent="0.3">
      <c r="A160" s="8" t="s">
        <v>123</v>
      </c>
      <c r="B160" s="1">
        <v>22</v>
      </c>
    </row>
    <row r="161" spans="1:2" x14ac:dyDescent="0.3">
      <c r="A161" s="8" t="s">
        <v>124</v>
      </c>
      <c r="B161" s="1">
        <v>12</v>
      </c>
    </row>
    <row r="162" spans="1:2" x14ac:dyDescent="0.3">
      <c r="A162" s="8" t="s">
        <v>125</v>
      </c>
      <c r="B162" s="1">
        <v>15</v>
      </c>
    </row>
    <row r="163" spans="1:2" x14ac:dyDescent="0.3">
      <c r="A163" s="8" t="s">
        <v>126</v>
      </c>
      <c r="B163" s="1">
        <v>11</v>
      </c>
    </row>
    <row r="164" spans="1:2" x14ac:dyDescent="0.3">
      <c r="A164" s="8" t="s">
        <v>127</v>
      </c>
      <c r="B164" s="1">
        <v>10</v>
      </c>
    </row>
    <row r="165" spans="1:2" x14ac:dyDescent="0.3">
      <c r="A165" s="8" t="s">
        <v>128</v>
      </c>
      <c r="B165" s="1">
        <v>8</v>
      </c>
    </row>
    <row r="166" spans="1:2" x14ac:dyDescent="0.3">
      <c r="A166" s="8" t="s">
        <v>117</v>
      </c>
      <c r="B166" s="1">
        <v>100</v>
      </c>
    </row>
    <row r="167" spans="1:2" x14ac:dyDescent="0.3">
      <c r="A167" s="8"/>
      <c r="B167" s="1"/>
    </row>
    <row r="168" spans="1:2" x14ac:dyDescent="0.3">
      <c r="A168" s="8"/>
      <c r="B168" s="1"/>
    </row>
    <row r="169" spans="1:2" x14ac:dyDescent="0.3">
      <c r="A169" s="8"/>
      <c r="B169" s="1"/>
    </row>
    <row r="170" spans="1:2" x14ac:dyDescent="0.3">
      <c r="A170" s="8"/>
      <c r="B170" s="1"/>
    </row>
    <row r="171" spans="1:2" x14ac:dyDescent="0.3">
      <c r="A171" s="8"/>
      <c r="B171" s="1"/>
    </row>
    <row r="172" spans="1:2" x14ac:dyDescent="0.3">
      <c r="A172" s="8"/>
      <c r="B172" s="1"/>
    </row>
    <row r="173" spans="1:2" x14ac:dyDescent="0.3">
      <c r="A173" s="8"/>
      <c r="B173" s="1"/>
    </row>
    <row r="174" spans="1:2" x14ac:dyDescent="0.3">
      <c r="A174" s="8"/>
      <c r="B174" s="1"/>
    </row>
    <row r="175" spans="1:2" x14ac:dyDescent="0.3">
      <c r="A175" s="8"/>
      <c r="B175" s="1"/>
    </row>
    <row r="176" spans="1:2" x14ac:dyDescent="0.3">
      <c r="A176" s="8"/>
      <c r="B176" s="1"/>
    </row>
    <row r="177" spans="1:2" x14ac:dyDescent="0.3">
      <c r="A177" s="8"/>
      <c r="B177" s="1"/>
    </row>
    <row r="178" spans="1:2" x14ac:dyDescent="0.3">
      <c r="A178" s="8"/>
      <c r="B178" s="1"/>
    </row>
    <row r="179" spans="1:2" x14ac:dyDescent="0.3">
      <c r="A179" s="8"/>
      <c r="B179" s="1"/>
    </row>
    <row r="180" spans="1:2" x14ac:dyDescent="0.3">
      <c r="A180" s="8"/>
      <c r="B180" s="1"/>
    </row>
    <row r="181" spans="1:2" x14ac:dyDescent="0.3">
      <c r="A181" s="8"/>
      <c r="B181" s="1"/>
    </row>
    <row r="182" spans="1:2" x14ac:dyDescent="0.3">
      <c r="A182" s="8"/>
      <c r="B182" s="1"/>
    </row>
    <row r="183" spans="1:2" x14ac:dyDescent="0.3">
      <c r="A183" s="8"/>
      <c r="B183" s="1"/>
    </row>
    <row r="184" spans="1:2" x14ac:dyDescent="0.3">
      <c r="A184" s="8"/>
      <c r="B184" s="1"/>
    </row>
    <row r="185" spans="1:2" x14ac:dyDescent="0.3">
      <c r="A185" s="8"/>
      <c r="B185" s="1"/>
    </row>
    <row r="186" spans="1:2" x14ac:dyDescent="0.3">
      <c r="A186" s="8"/>
      <c r="B186" s="1"/>
    </row>
    <row r="187" spans="1:2" x14ac:dyDescent="0.3">
      <c r="A187" s="8"/>
      <c r="B187" s="1"/>
    </row>
    <row r="188" spans="1:2" x14ac:dyDescent="0.3">
      <c r="A188" s="8"/>
      <c r="B188" s="1"/>
    </row>
    <row r="189" spans="1:2" x14ac:dyDescent="0.3">
      <c r="A189" s="8"/>
      <c r="B189" s="1"/>
    </row>
    <row r="190" spans="1:2" x14ac:dyDescent="0.3">
      <c r="A190" s="8"/>
      <c r="B190" s="1"/>
    </row>
    <row r="191" spans="1:2" x14ac:dyDescent="0.3">
      <c r="A191" s="8"/>
      <c r="B191" s="1"/>
    </row>
    <row r="192" spans="1:2" x14ac:dyDescent="0.3">
      <c r="A192" s="8"/>
      <c r="B192" s="1"/>
    </row>
    <row r="193" spans="1:10" x14ac:dyDescent="0.3">
      <c r="A193" s="8"/>
      <c r="B193" s="1"/>
    </row>
    <row r="194" spans="1:10" x14ac:dyDescent="0.3">
      <c r="A194" s="8"/>
      <c r="B194" s="1"/>
    </row>
    <row r="195" spans="1:10" x14ac:dyDescent="0.3">
      <c r="A195" s="8"/>
      <c r="B195" s="1"/>
    </row>
    <row r="196" spans="1:10" x14ac:dyDescent="0.3">
      <c r="A196" s="8"/>
      <c r="B196" s="1"/>
    </row>
    <row r="197" spans="1:10" x14ac:dyDescent="0.3">
      <c r="B197"/>
    </row>
    <row r="198" spans="1:10" x14ac:dyDescent="0.3">
      <c r="B198"/>
    </row>
    <row r="199" spans="1:10" x14ac:dyDescent="0.3">
      <c r="B199"/>
    </row>
    <row r="200" spans="1:10" ht="28.8" customHeight="1" x14ac:dyDescent="0.55000000000000004">
      <c r="A200" s="90" t="s">
        <v>133</v>
      </c>
      <c r="B200" s="90"/>
      <c r="C200" s="90"/>
      <c r="D200" s="90"/>
      <c r="E200" s="90"/>
      <c r="F200" s="90"/>
      <c r="G200" s="90"/>
      <c r="H200" s="90"/>
      <c r="I200" s="90"/>
      <c r="J200" s="90"/>
    </row>
    <row r="201" spans="1:10" x14ac:dyDescent="0.3">
      <c r="B201"/>
    </row>
    <row r="202" spans="1:10" x14ac:dyDescent="0.3">
      <c r="A202" s="7" t="s">
        <v>135</v>
      </c>
      <c r="B202" s="1" t="s">
        <v>136</v>
      </c>
      <c r="I202" s="7" t="s">
        <v>135</v>
      </c>
      <c r="J202" s="1" t="s">
        <v>137</v>
      </c>
    </row>
    <row r="203" spans="1:10" x14ac:dyDescent="0.3">
      <c r="A203" s="8" t="s">
        <v>46</v>
      </c>
      <c r="B203" s="6">
        <v>6336545.4800000004</v>
      </c>
      <c r="I203" s="8" t="s">
        <v>76</v>
      </c>
      <c r="J203" s="6">
        <v>26344.26</v>
      </c>
    </row>
    <row r="204" spans="1:10" x14ac:dyDescent="0.3">
      <c r="A204" s="8" t="s">
        <v>68</v>
      </c>
      <c r="B204" s="6">
        <v>6161257.9000000004</v>
      </c>
      <c r="I204" s="8" t="s">
        <v>59</v>
      </c>
      <c r="J204" s="6">
        <v>20404.71</v>
      </c>
    </row>
    <row r="205" spans="1:10" x14ac:dyDescent="0.3">
      <c r="A205" s="8" t="s">
        <v>69</v>
      </c>
      <c r="B205" s="6">
        <v>6052890.8600000003</v>
      </c>
      <c r="I205" s="8" t="s">
        <v>42</v>
      </c>
      <c r="J205" s="6">
        <v>19103.439999999999</v>
      </c>
    </row>
    <row r="206" spans="1:10" x14ac:dyDescent="0.3">
      <c r="A206" s="8" t="s">
        <v>53</v>
      </c>
      <c r="B206" s="6">
        <v>5822036.2000000002</v>
      </c>
      <c r="I206" s="8" t="s">
        <v>109</v>
      </c>
      <c r="J206" s="6">
        <v>4870.26</v>
      </c>
    </row>
    <row r="207" spans="1:10" x14ac:dyDescent="0.3">
      <c r="A207" s="8" t="s">
        <v>117</v>
      </c>
      <c r="B207" s="6">
        <v>24372730.440000001</v>
      </c>
      <c r="I207" s="8" t="s">
        <v>117</v>
      </c>
      <c r="J207" s="6">
        <v>70722.67</v>
      </c>
    </row>
    <row r="208" spans="1:10" x14ac:dyDescent="0.3">
      <c r="A208" s="8"/>
      <c r="I208" s="8"/>
      <c r="J208" s="1"/>
    </row>
    <row r="209" spans="1:10" x14ac:dyDescent="0.3">
      <c r="A209" s="8"/>
      <c r="B209" s="1"/>
      <c r="I209" s="8"/>
      <c r="J209" s="1"/>
    </row>
    <row r="210" spans="1:10" x14ac:dyDescent="0.3">
      <c r="A210" s="8"/>
      <c r="B210" s="1"/>
      <c r="I210" s="8"/>
      <c r="J210" s="1"/>
    </row>
    <row r="211" spans="1:10" x14ac:dyDescent="0.3">
      <c r="A211" s="8"/>
      <c r="B211" s="1"/>
      <c r="I211" s="8"/>
      <c r="J211" s="1"/>
    </row>
    <row r="212" spans="1:10" x14ac:dyDescent="0.3">
      <c r="A212" s="8"/>
      <c r="B212" s="1"/>
      <c r="I212" s="8"/>
      <c r="J212" s="1"/>
    </row>
    <row r="213" spans="1:10" x14ac:dyDescent="0.3">
      <c r="A213" s="8"/>
      <c r="B213" s="1"/>
      <c r="I213" s="8"/>
      <c r="J213" s="1"/>
    </row>
    <row r="214" spans="1:10" x14ac:dyDescent="0.3">
      <c r="A214" s="8"/>
      <c r="B214" s="1"/>
      <c r="I214" s="8"/>
      <c r="J214" s="1"/>
    </row>
    <row r="215" spans="1:10" x14ac:dyDescent="0.3">
      <c r="A215" s="8"/>
      <c r="B215" s="1"/>
      <c r="I215" s="8"/>
      <c r="J215" s="1"/>
    </row>
    <row r="216" spans="1:10" x14ac:dyDescent="0.3">
      <c r="A216" s="8"/>
      <c r="B216" s="1"/>
      <c r="I216" s="8"/>
      <c r="J216" s="1"/>
    </row>
    <row r="217" spans="1:10" x14ac:dyDescent="0.3">
      <c r="A217" s="8"/>
      <c r="B217" s="1"/>
      <c r="I217" s="8"/>
      <c r="J217" s="1"/>
    </row>
    <row r="218" spans="1:10" x14ac:dyDescent="0.3">
      <c r="A218" s="8"/>
      <c r="B218" s="1"/>
      <c r="I218" s="8"/>
      <c r="J218" s="1"/>
    </row>
    <row r="219" spans="1:10" x14ac:dyDescent="0.3">
      <c r="A219" s="8"/>
      <c r="B219" s="1"/>
      <c r="I219" s="8"/>
      <c r="J219" s="1"/>
    </row>
    <row r="220" spans="1:10" x14ac:dyDescent="0.3">
      <c r="A220" s="8"/>
      <c r="B220" s="1"/>
      <c r="I220" s="8"/>
      <c r="J220" s="1"/>
    </row>
    <row r="221" spans="1:10" x14ac:dyDescent="0.3">
      <c r="A221" s="8"/>
      <c r="B221" s="1"/>
      <c r="I221" s="8"/>
      <c r="J221" s="1"/>
    </row>
    <row r="222" spans="1:10" x14ac:dyDescent="0.3">
      <c r="A222" s="8"/>
      <c r="B222" s="1"/>
      <c r="I222" s="8"/>
      <c r="J222" s="1"/>
    </row>
    <row r="223" spans="1:10" x14ac:dyDescent="0.3">
      <c r="A223" s="8"/>
      <c r="B223" s="1"/>
      <c r="I223" s="8"/>
      <c r="J223" s="1"/>
    </row>
    <row r="224" spans="1:10" x14ac:dyDescent="0.3">
      <c r="A224" s="8"/>
      <c r="B224" s="1"/>
      <c r="I224" s="8"/>
      <c r="J224" s="1"/>
    </row>
    <row r="225" spans="1:10" x14ac:dyDescent="0.3">
      <c r="A225" s="8"/>
      <c r="B225" s="1"/>
      <c r="I225" s="8"/>
      <c r="J225" s="1"/>
    </row>
    <row r="226" spans="1:10" x14ac:dyDescent="0.3">
      <c r="A226" s="8"/>
      <c r="B226" s="1"/>
      <c r="I226" s="8"/>
      <c r="J226" s="1"/>
    </row>
    <row r="227" spans="1:10" x14ac:dyDescent="0.3">
      <c r="A227" s="8"/>
      <c r="B227" s="1"/>
      <c r="I227" s="8"/>
      <c r="J227" s="1"/>
    </row>
    <row r="228" spans="1:10" x14ac:dyDescent="0.3">
      <c r="A228" s="8"/>
      <c r="B228" s="1"/>
      <c r="I228" s="8"/>
      <c r="J228" s="1"/>
    </row>
    <row r="229" spans="1:10" x14ac:dyDescent="0.3">
      <c r="A229" s="8"/>
      <c r="B229" s="1"/>
      <c r="I229" s="8"/>
      <c r="J229" s="1"/>
    </row>
    <row r="230" spans="1:10" x14ac:dyDescent="0.3">
      <c r="A230" s="8"/>
      <c r="B230" s="1"/>
      <c r="I230" s="8"/>
      <c r="J230" s="1"/>
    </row>
    <row r="231" spans="1:10" x14ac:dyDescent="0.3">
      <c r="A231" s="8"/>
      <c r="B231" s="1"/>
      <c r="I231" s="8"/>
      <c r="J231" s="1"/>
    </row>
    <row r="232" spans="1:10" x14ac:dyDescent="0.3">
      <c r="A232" s="8"/>
      <c r="B232" s="1"/>
      <c r="I232" s="8"/>
      <c r="J232" s="1"/>
    </row>
    <row r="233" spans="1:10" x14ac:dyDescent="0.3">
      <c r="A233" s="8"/>
      <c r="B233" s="1"/>
      <c r="I233" s="8"/>
      <c r="J233" s="1"/>
    </row>
    <row r="234" spans="1:10" x14ac:dyDescent="0.3">
      <c r="A234" s="8"/>
      <c r="B234" s="1"/>
      <c r="I234" s="8"/>
      <c r="J234" s="1"/>
    </row>
    <row r="235" spans="1:10" x14ac:dyDescent="0.3">
      <c r="A235" s="8"/>
      <c r="B235" s="1"/>
      <c r="I235" s="8"/>
      <c r="J235" s="1"/>
    </row>
    <row r="236" spans="1:10" x14ac:dyDescent="0.3">
      <c r="A236" s="8"/>
      <c r="B236" s="1"/>
      <c r="I236" s="8"/>
      <c r="J236" s="1"/>
    </row>
    <row r="237" spans="1:10" x14ac:dyDescent="0.3">
      <c r="A237" s="8"/>
      <c r="B237" s="1"/>
      <c r="I237" s="8"/>
      <c r="J237" s="1"/>
    </row>
    <row r="238" spans="1:10" x14ac:dyDescent="0.3">
      <c r="B238"/>
    </row>
    <row r="239" spans="1:10" x14ac:dyDescent="0.3">
      <c r="B239"/>
    </row>
    <row r="240" spans="1:10" x14ac:dyDescent="0.3">
      <c r="B240"/>
    </row>
    <row r="241" spans="1:10" ht="28.8" x14ac:dyDescent="0.55000000000000004">
      <c r="A241" s="90" t="s">
        <v>140</v>
      </c>
      <c r="B241" s="90"/>
      <c r="C241" s="90"/>
      <c r="D241" s="90"/>
      <c r="E241" s="90"/>
      <c r="F241" s="90"/>
      <c r="G241" s="90"/>
      <c r="H241" s="90"/>
      <c r="I241" s="90"/>
      <c r="J241" s="90"/>
    </row>
    <row r="242" spans="1:10" x14ac:dyDescent="0.3">
      <c r="B242"/>
    </row>
    <row r="243" spans="1:10" x14ac:dyDescent="0.3">
      <c r="A243" t="s">
        <v>145</v>
      </c>
      <c r="B243" t="s">
        <v>129</v>
      </c>
      <c r="C243" t="s">
        <v>139</v>
      </c>
    </row>
    <row r="244" spans="1:10" x14ac:dyDescent="0.3">
      <c r="A244" s="24">
        <v>2010</v>
      </c>
      <c r="B244" s="6">
        <f>SUMIF(SylipTable[Year_Order],A244,SylipTable[Total Revenue])</f>
        <v>19186024.920000002</v>
      </c>
      <c r="C244" s="11">
        <v>0</v>
      </c>
    </row>
    <row r="245" spans="1:10" x14ac:dyDescent="0.3">
      <c r="A245" s="24">
        <v>2011</v>
      </c>
      <c r="B245" s="6">
        <f>SUMIF(SylipTable[Year_Order],A245,SylipTable[Total Revenue])</f>
        <v>11129166.07</v>
      </c>
      <c r="C245" s="11">
        <f>(B245-B244)/B244</f>
        <v>-0.41993372173729049</v>
      </c>
    </row>
    <row r="246" spans="1:10" x14ac:dyDescent="0.3">
      <c r="A246" s="24">
        <v>2012</v>
      </c>
      <c r="B246" s="6">
        <f>SUMIF(SylipTable[Year_Order],A246,SylipTable[Total Revenue])</f>
        <v>31898644.52</v>
      </c>
      <c r="C246" s="11">
        <f t="shared" ref="C246:C251" si="0">(B246-B245)/B245</f>
        <v>1.866220552318526</v>
      </c>
    </row>
    <row r="247" spans="1:10" x14ac:dyDescent="0.3">
      <c r="A247" s="24">
        <v>2013</v>
      </c>
      <c r="B247" s="6">
        <f>SUMIF(SylipTable[Year_Order],A247,SylipTable[Total Revenue])</f>
        <v>20330448.66</v>
      </c>
      <c r="C247" s="11">
        <f t="shared" si="0"/>
        <v>-0.36265477841062821</v>
      </c>
    </row>
    <row r="248" spans="1:10" x14ac:dyDescent="0.3">
      <c r="A248" s="24">
        <v>2014</v>
      </c>
      <c r="B248" s="6">
        <f>SUMIF(SylipTable[Year_Order],A248,SylipTable[Total Revenue])</f>
        <v>16630214.430000002</v>
      </c>
      <c r="C248" s="11">
        <f t="shared" si="0"/>
        <v>-0.18200455345976602</v>
      </c>
    </row>
    <row r="249" spans="1:10" x14ac:dyDescent="0.3">
      <c r="A249" s="24">
        <v>2015</v>
      </c>
      <c r="B249" s="6">
        <f>SUMIF(SylipTable[Year_Order],A249,SylipTable[Total Revenue])</f>
        <v>12427982.860000001</v>
      </c>
      <c r="C249" s="11">
        <f t="shared" si="0"/>
        <v>-0.25268655360326581</v>
      </c>
    </row>
    <row r="250" spans="1:10" x14ac:dyDescent="0.3">
      <c r="A250" s="24">
        <v>2016</v>
      </c>
      <c r="B250" s="6">
        <f>SUMIF(SylipTable[Year_Order],A250,SylipTable[Total Revenue])</f>
        <v>12372867.219999999</v>
      </c>
      <c r="C250" s="11">
        <f t="shared" si="0"/>
        <v>-4.4348017390170788E-3</v>
      </c>
    </row>
    <row r="251" spans="1:10" x14ac:dyDescent="0.3">
      <c r="A251" s="24">
        <v>2017</v>
      </c>
      <c r="B251" s="6">
        <f>SUMIF(SylipTable[Year_Order],A251,SylipTable[Total Revenue])</f>
        <v>13373419.629999999</v>
      </c>
      <c r="C251" s="11">
        <f t="shared" si="0"/>
        <v>8.0866657033437414E-2</v>
      </c>
    </row>
    <row r="252" spans="1:10" x14ac:dyDescent="0.3">
      <c r="B252"/>
    </row>
    <row r="253" spans="1:10" x14ac:dyDescent="0.3">
      <c r="A253" s="8"/>
    </row>
    <row r="254" spans="1:10" x14ac:dyDescent="0.3">
      <c r="A254" s="8"/>
    </row>
    <row r="255" spans="1:10" x14ac:dyDescent="0.3">
      <c r="A255" s="8"/>
    </row>
    <row r="256" spans="1:10" x14ac:dyDescent="0.3">
      <c r="A256" s="8"/>
    </row>
    <row r="257" spans="1:1" x14ac:dyDescent="0.3">
      <c r="A257" s="8"/>
    </row>
    <row r="258" spans="1:1" x14ac:dyDescent="0.3">
      <c r="A258" s="8"/>
    </row>
    <row r="259" spans="1:1" x14ac:dyDescent="0.3">
      <c r="A259" s="8"/>
    </row>
    <row r="260" spans="1:1" x14ac:dyDescent="0.3">
      <c r="A260" s="8"/>
    </row>
    <row r="261" spans="1:1" x14ac:dyDescent="0.3">
      <c r="A261" s="8"/>
    </row>
    <row r="262" spans="1:1" x14ac:dyDescent="0.3">
      <c r="A262" s="8"/>
    </row>
    <row r="263" spans="1:1" x14ac:dyDescent="0.3">
      <c r="A263" s="8"/>
    </row>
    <row r="264" spans="1:1" x14ac:dyDescent="0.3">
      <c r="A264" s="8"/>
    </row>
    <row r="265" spans="1:1" x14ac:dyDescent="0.3">
      <c r="A265" s="8"/>
    </row>
    <row r="266" spans="1:1" x14ac:dyDescent="0.3">
      <c r="A266" s="8"/>
    </row>
    <row r="267" spans="1:1" x14ac:dyDescent="0.3">
      <c r="A267" s="8"/>
    </row>
    <row r="268" spans="1:1" x14ac:dyDescent="0.3">
      <c r="A268" s="8"/>
    </row>
    <row r="269" spans="1:1" x14ac:dyDescent="0.3">
      <c r="A269" s="8"/>
    </row>
    <row r="270" spans="1:1" x14ac:dyDescent="0.3">
      <c r="A270" s="8"/>
    </row>
    <row r="271" spans="1:1" x14ac:dyDescent="0.3">
      <c r="A271" s="8"/>
    </row>
    <row r="272" spans="1:1" x14ac:dyDescent="0.3">
      <c r="A272" s="8"/>
    </row>
    <row r="273" spans="1:10" x14ac:dyDescent="0.3">
      <c r="A273" s="8"/>
    </row>
    <row r="274" spans="1:10" x14ac:dyDescent="0.3">
      <c r="A274" s="8"/>
    </row>
    <row r="275" spans="1:10" x14ac:dyDescent="0.3">
      <c r="A275" s="8"/>
    </row>
    <row r="276" spans="1:10" x14ac:dyDescent="0.3">
      <c r="A276" s="8"/>
    </row>
    <row r="277" spans="1:10" x14ac:dyDescent="0.3">
      <c r="A277" s="8"/>
    </row>
    <row r="278" spans="1:10" x14ac:dyDescent="0.3">
      <c r="A278" s="8"/>
    </row>
    <row r="279" spans="1:10" x14ac:dyDescent="0.3">
      <c r="A279" s="8"/>
    </row>
    <row r="280" spans="1:10" x14ac:dyDescent="0.3">
      <c r="A280" s="8"/>
    </row>
    <row r="281" spans="1:10" x14ac:dyDescent="0.3">
      <c r="A281" s="8"/>
    </row>
    <row r="282" spans="1:10" x14ac:dyDescent="0.3">
      <c r="A282" s="8"/>
    </row>
    <row r="283" spans="1:10" x14ac:dyDescent="0.3">
      <c r="B283"/>
    </row>
    <row r="284" spans="1:10" x14ac:dyDescent="0.3">
      <c r="B284"/>
    </row>
    <row r="285" spans="1:10" x14ac:dyDescent="0.3">
      <c r="B285"/>
    </row>
    <row r="286" spans="1:10" ht="28.8" x14ac:dyDescent="0.55000000000000004">
      <c r="A286" s="90" t="s">
        <v>152</v>
      </c>
      <c r="B286" s="90"/>
      <c r="C286" s="90"/>
      <c r="D286" s="90"/>
      <c r="E286" s="90"/>
      <c r="F286" s="90"/>
      <c r="G286" s="90"/>
      <c r="H286" s="90"/>
      <c r="I286" s="90"/>
      <c r="J286" s="90"/>
    </row>
    <row r="287" spans="1:10" x14ac:dyDescent="0.3">
      <c r="B287"/>
    </row>
    <row r="288" spans="1:10" x14ac:dyDescent="0.3">
      <c r="A288" s="7" t="s">
        <v>145</v>
      </c>
      <c r="B288" t="s">
        <v>130</v>
      </c>
      <c r="C288" t="s">
        <v>129</v>
      </c>
      <c r="D288" t="s">
        <v>166</v>
      </c>
    </row>
    <row r="289" spans="1:11" x14ac:dyDescent="0.3">
      <c r="A289" s="8" t="s">
        <v>123</v>
      </c>
      <c r="B289" s="6">
        <v>9213010.120000001</v>
      </c>
      <c r="C289" s="6">
        <v>31898644.52</v>
      </c>
      <c r="D289" s="6">
        <v>22685634.399999995</v>
      </c>
    </row>
    <row r="290" spans="1:11" x14ac:dyDescent="0.3">
      <c r="A290" s="8" t="s">
        <v>124</v>
      </c>
      <c r="B290" s="6">
        <v>6715420.0399999991</v>
      </c>
      <c r="C290" s="6">
        <v>20330448.66</v>
      </c>
      <c r="D290" s="6">
        <v>13615028.620000001</v>
      </c>
    </row>
    <row r="291" spans="1:11" x14ac:dyDescent="0.3">
      <c r="A291" s="8" t="s">
        <v>121</v>
      </c>
      <c r="B291" s="6">
        <v>6629567.4299999997</v>
      </c>
      <c r="C291" s="6">
        <v>19186024.920000002</v>
      </c>
      <c r="D291" s="6">
        <v>12556457.490000002</v>
      </c>
      <c r="I291" t="s">
        <v>174</v>
      </c>
      <c r="J291" s="6">
        <f>AVERAGE(D289:D296)</f>
        <v>11647571.23875</v>
      </c>
    </row>
    <row r="292" spans="1:11" x14ac:dyDescent="0.3">
      <c r="A292" s="8" t="s">
        <v>125</v>
      </c>
      <c r="B292" s="6">
        <v>5879461.6799999997</v>
      </c>
      <c r="C292" s="6">
        <v>16630214.430000002</v>
      </c>
      <c r="D292" s="6">
        <v>10750752.75</v>
      </c>
      <c r="I292" t="s">
        <v>175</v>
      </c>
      <c r="J292" s="6">
        <f>AVERAGE(C289:C296)</f>
        <v>17168596.03875</v>
      </c>
    </row>
    <row r="293" spans="1:11" x14ac:dyDescent="0.3">
      <c r="A293" s="8" t="s">
        <v>128</v>
      </c>
      <c r="B293" s="6">
        <v>4089353.45</v>
      </c>
      <c r="C293" s="6">
        <v>13373419.629999999</v>
      </c>
      <c r="D293" s="6">
        <v>9284066.1799999997</v>
      </c>
      <c r="I293" t="s">
        <v>176</v>
      </c>
      <c r="J293" s="6">
        <f>AVERAGE(B289:B296)</f>
        <v>5521024.7999999989</v>
      </c>
    </row>
    <row r="294" spans="1:11" x14ac:dyDescent="0.3">
      <c r="A294" s="8" t="s">
        <v>126</v>
      </c>
      <c r="B294" s="6">
        <v>3996539.4400000004</v>
      </c>
      <c r="C294" s="6">
        <v>12427982.860000001</v>
      </c>
      <c r="D294" s="6">
        <v>8431443.4199999999</v>
      </c>
      <c r="I294" t="s">
        <v>177</v>
      </c>
      <c r="J294" s="24">
        <f>AVERAGE(E378:E389)</f>
        <v>42739.25</v>
      </c>
    </row>
    <row r="295" spans="1:11" x14ac:dyDescent="0.3">
      <c r="A295" s="8" t="s">
        <v>127</v>
      </c>
      <c r="B295" s="6">
        <v>4903838.01</v>
      </c>
      <c r="C295" s="6">
        <v>12372867.219999999</v>
      </c>
      <c r="D295" s="6">
        <v>7469029.2100000009</v>
      </c>
    </row>
    <row r="296" spans="1:11" x14ac:dyDescent="0.3">
      <c r="A296" s="8" t="s">
        <v>122</v>
      </c>
      <c r="B296" s="6">
        <v>2741008.2300000004</v>
      </c>
      <c r="C296" s="6">
        <v>11129166.07</v>
      </c>
      <c r="D296" s="6">
        <v>8388157.8399999999</v>
      </c>
    </row>
    <row r="297" spans="1:11" x14ac:dyDescent="0.3">
      <c r="A297" s="8" t="s">
        <v>117</v>
      </c>
      <c r="B297" s="6">
        <v>44168198.399999999</v>
      </c>
      <c r="C297" s="6">
        <v>137348768.31</v>
      </c>
      <c r="D297" s="6">
        <v>93180569.909999996</v>
      </c>
    </row>
    <row r="298" spans="1:11" x14ac:dyDescent="0.3">
      <c r="A298" s="8"/>
      <c r="C298" s="6"/>
      <c r="D298" s="6"/>
      <c r="E298" s="13"/>
      <c r="J298" t="s">
        <v>178</v>
      </c>
      <c r="K298" s="42">
        <v>1500000</v>
      </c>
    </row>
    <row r="299" spans="1:11" x14ac:dyDescent="0.3">
      <c r="A299" s="8"/>
      <c r="C299" s="6"/>
      <c r="D299" s="6"/>
      <c r="E299" s="13"/>
      <c r="J299" t="s">
        <v>179</v>
      </c>
      <c r="K299" s="42">
        <v>2500000</v>
      </c>
    </row>
    <row r="300" spans="1:11" x14ac:dyDescent="0.3">
      <c r="A300" s="8"/>
      <c r="C300" s="6"/>
      <c r="D300" s="6"/>
      <c r="E300" s="13"/>
      <c r="J300" t="s">
        <v>180</v>
      </c>
      <c r="K300" s="42">
        <v>3000000</v>
      </c>
    </row>
    <row r="301" spans="1:11" x14ac:dyDescent="0.3">
      <c r="A301" s="8"/>
      <c r="C301" s="6"/>
      <c r="D301" s="6"/>
      <c r="E301" s="13"/>
      <c r="J301" t="s">
        <v>181</v>
      </c>
      <c r="K301" s="43">
        <v>15000</v>
      </c>
    </row>
    <row r="302" spans="1:11" x14ac:dyDescent="0.3">
      <c r="A302" s="8"/>
      <c r="C302" s="6"/>
      <c r="D302" s="6"/>
      <c r="E302" s="13"/>
    </row>
    <row r="303" spans="1:11" x14ac:dyDescent="0.3">
      <c r="A303" s="8"/>
      <c r="C303" s="6"/>
      <c r="D303" s="6"/>
      <c r="E303" s="13"/>
    </row>
    <row r="304" spans="1:11" x14ac:dyDescent="0.3">
      <c r="A304" s="8"/>
      <c r="C304" s="6"/>
      <c r="D304" s="6"/>
      <c r="E304" s="13"/>
    </row>
    <row r="305" spans="1:5" x14ac:dyDescent="0.3">
      <c r="A305" s="8"/>
      <c r="C305" s="6"/>
      <c r="D305" s="6"/>
      <c r="E305" s="13"/>
    </row>
    <row r="306" spans="1:5" x14ac:dyDescent="0.3">
      <c r="A306" s="8"/>
      <c r="C306" s="6"/>
      <c r="D306" s="6"/>
      <c r="E306" s="13"/>
    </row>
    <row r="307" spans="1:5" x14ac:dyDescent="0.3">
      <c r="A307" s="8"/>
      <c r="C307" s="6"/>
      <c r="D307" s="6"/>
      <c r="E307" s="13"/>
    </row>
    <row r="308" spans="1:5" x14ac:dyDescent="0.3">
      <c r="A308" s="8"/>
      <c r="C308" s="6"/>
      <c r="D308" s="6"/>
      <c r="E308" s="13"/>
    </row>
    <row r="309" spans="1:5" x14ac:dyDescent="0.3">
      <c r="A309" s="8"/>
      <c r="C309" s="6"/>
      <c r="D309" s="6"/>
      <c r="E309" s="13"/>
    </row>
    <row r="310" spans="1:5" x14ac:dyDescent="0.3">
      <c r="A310" s="8"/>
      <c r="C310" s="6"/>
      <c r="D310" s="6"/>
      <c r="E310" s="13"/>
    </row>
    <row r="311" spans="1:5" x14ac:dyDescent="0.3">
      <c r="A311" s="8"/>
      <c r="C311" s="6"/>
      <c r="D311" s="6"/>
      <c r="E311" s="13"/>
    </row>
    <row r="312" spans="1:5" x14ac:dyDescent="0.3">
      <c r="A312" s="8"/>
      <c r="C312" s="6"/>
      <c r="D312" s="6"/>
      <c r="E312" s="13"/>
    </row>
    <row r="313" spans="1:5" x14ac:dyDescent="0.3">
      <c r="A313" s="8"/>
      <c r="C313" s="6"/>
      <c r="D313" s="6"/>
      <c r="E313" s="13"/>
    </row>
    <row r="314" spans="1:5" x14ac:dyDescent="0.3">
      <c r="A314" s="8"/>
      <c r="C314" s="6"/>
      <c r="D314" s="6"/>
      <c r="E314" s="13"/>
    </row>
    <row r="315" spans="1:5" x14ac:dyDescent="0.3">
      <c r="A315" s="8"/>
      <c r="C315" s="6"/>
      <c r="D315" s="6"/>
      <c r="E315" s="13"/>
    </row>
    <row r="316" spans="1:5" x14ac:dyDescent="0.3">
      <c r="A316" s="8"/>
      <c r="C316" s="6"/>
      <c r="D316" s="6"/>
      <c r="E316" s="13"/>
    </row>
    <row r="317" spans="1:5" x14ac:dyDescent="0.3">
      <c r="A317" s="8"/>
      <c r="C317" s="6"/>
      <c r="D317" s="6"/>
      <c r="E317" s="13"/>
    </row>
    <row r="318" spans="1:5" x14ac:dyDescent="0.3">
      <c r="A318" s="8"/>
      <c r="C318" s="6"/>
      <c r="D318" s="6"/>
      <c r="E318" s="13"/>
    </row>
    <row r="319" spans="1:5" x14ac:dyDescent="0.3">
      <c r="A319" s="8"/>
      <c r="C319" s="6"/>
      <c r="D319" s="6"/>
      <c r="E319" s="13"/>
    </row>
    <row r="320" spans="1:5" x14ac:dyDescent="0.3">
      <c r="A320" s="8"/>
      <c r="C320" s="6"/>
      <c r="D320" s="6"/>
      <c r="E320" s="13"/>
    </row>
    <row r="321" spans="1:12" x14ac:dyDescent="0.3">
      <c r="A321" s="8"/>
      <c r="C321" s="6"/>
      <c r="D321" s="6"/>
      <c r="E321" s="13"/>
    </row>
    <row r="322" spans="1:12" x14ac:dyDescent="0.3">
      <c r="A322" s="8"/>
      <c r="C322" s="6"/>
      <c r="D322" s="6"/>
      <c r="E322" s="13"/>
    </row>
    <row r="323" spans="1:12" x14ac:dyDescent="0.3">
      <c r="A323" s="8"/>
      <c r="C323" s="6"/>
      <c r="D323" s="6"/>
      <c r="E323" s="13"/>
    </row>
    <row r="324" spans="1:12" x14ac:dyDescent="0.3">
      <c r="A324" s="8"/>
      <c r="C324" s="6"/>
      <c r="D324" s="6"/>
      <c r="E324" s="13"/>
    </row>
    <row r="325" spans="1:12" x14ac:dyDescent="0.3">
      <c r="A325" s="8"/>
      <c r="C325" s="6"/>
      <c r="D325" s="6"/>
      <c r="E325" s="13"/>
    </row>
    <row r="326" spans="1:12" x14ac:dyDescent="0.3">
      <c r="A326" s="8"/>
      <c r="C326" s="6"/>
      <c r="D326" s="6"/>
      <c r="E326" s="13"/>
    </row>
    <row r="327" spans="1:12" x14ac:dyDescent="0.3">
      <c r="A327" s="8"/>
      <c r="C327" s="6"/>
      <c r="D327" s="6"/>
      <c r="E327" s="13"/>
    </row>
    <row r="328" spans="1:12" x14ac:dyDescent="0.3">
      <c r="A328" s="8"/>
      <c r="C328" s="6"/>
      <c r="D328" s="6"/>
      <c r="E328" s="13"/>
    </row>
    <row r="329" spans="1:12" x14ac:dyDescent="0.3">
      <c r="A329" s="8"/>
      <c r="C329" s="6"/>
      <c r="D329" s="6"/>
      <c r="E329" s="13"/>
    </row>
    <row r="330" spans="1:12" x14ac:dyDescent="0.3">
      <c r="B330"/>
    </row>
    <row r="331" spans="1:12" x14ac:dyDescent="0.3">
      <c r="A331" s="7" t="s">
        <v>145</v>
      </c>
      <c r="B331" t="s">
        <v>141</v>
      </c>
      <c r="C331" t="s">
        <v>142</v>
      </c>
      <c r="D331" t="s">
        <v>143</v>
      </c>
      <c r="E331" t="s">
        <v>144</v>
      </c>
      <c r="H331" s="7" t="s">
        <v>145</v>
      </c>
      <c r="I331" s="7" t="s">
        <v>141</v>
      </c>
      <c r="J331" t="s">
        <v>142</v>
      </c>
      <c r="K331" t="s">
        <v>143</v>
      </c>
      <c r="L331" t="s">
        <v>144</v>
      </c>
    </row>
    <row r="332" spans="1:12" x14ac:dyDescent="0.3">
      <c r="A332" s="8" t="s">
        <v>128</v>
      </c>
      <c r="B332" s="6">
        <v>4089353.45</v>
      </c>
      <c r="C332" s="6">
        <v>13373419.629999999</v>
      </c>
      <c r="D332" s="6">
        <v>9284066.1799999997</v>
      </c>
      <c r="E332" s="13">
        <v>49226</v>
      </c>
      <c r="H332" s="8" t="s">
        <v>128</v>
      </c>
      <c r="I332" s="6">
        <v>4089353.45</v>
      </c>
      <c r="J332" s="6">
        <v>13373419.629999999</v>
      </c>
      <c r="K332" s="6">
        <v>9284066.1799999997</v>
      </c>
      <c r="L332" s="13">
        <v>49226</v>
      </c>
    </row>
    <row r="333" spans="1:12" x14ac:dyDescent="0.3">
      <c r="A333" s="8" t="s">
        <v>127</v>
      </c>
      <c r="B333" s="6">
        <v>4903838.01</v>
      </c>
      <c r="C333" s="6">
        <v>12372867.219999999</v>
      </c>
      <c r="D333" s="6">
        <v>7469029.2100000009</v>
      </c>
      <c r="E333" s="13">
        <v>43156</v>
      </c>
      <c r="H333" s="8" t="s">
        <v>127</v>
      </c>
      <c r="I333" s="6">
        <v>4903838.01</v>
      </c>
      <c r="J333" s="6">
        <v>12372867.219999999</v>
      </c>
      <c r="K333" s="6">
        <v>7469029.2100000009</v>
      </c>
      <c r="L333" s="13">
        <v>43156</v>
      </c>
    </row>
    <row r="334" spans="1:12" x14ac:dyDescent="0.3">
      <c r="A334" s="8" t="s">
        <v>126</v>
      </c>
      <c r="B334" s="6">
        <v>3996539.4400000004</v>
      </c>
      <c r="C334" s="6">
        <v>12427982.860000001</v>
      </c>
      <c r="D334" s="6">
        <v>8431443.4199999999</v>
      </c>
      <c r="E334" s="13">
        <v>49480</v>
      </c>
      <c r="H334" s="8" t="s">
        <v>126</v>
      </c>
      <c r="I334" s="6">
        <v>3996539.4400000004</v>
      </c>
      <c r="J334" s="6">
        <v>12427982.860000001</v>
      </c>
      <c r="K334" s="6">
        <v>8431443.4199999999</v>
      </c>
      <c r="L334" s="13">
        <v>49480</v>
      </c>
    </row>
    <row r="335" spans="1:12" x14ac:dyDescent="0.3">
      <c r="A335" s="8" t="s">
        <v>125</v>
      </c>
      <c r="B335" s="6">
        <v>5879461.6799999997</v>
      </c>
      <c r="C335" s="6">
        <v>16630214.430000002</v>
      </c>
      <c r="D335" s="6">
        <v>10750752.75</v>
      </c>
      <c r="E335" s="13">
        <v>92040</v>
      </c>
      <c r="H335" s="8" t="s">
        <v>125</v>
      </c>
      <c r="I335" s="6">
        <v>5879461.6799999997</v>
      </c>
      <c r="J335" s="6">
        <v>16630214.430000002</v>
      </c>
      <c r="K335" s="6">
        <v>10750752.75</v>
      </c>
      <c r="L335" s="13">
        <v>92040</v>
      </c>
    </row>
    <row r="336" spans="1:12" x14ac:dyDescent="0.3">
      <c r="A336" s="8" t="s">
        <v>124</v>
      </c>
      <c r="B336" s="6">
        <v>6715420.0399999991</v>
      </c>
      <c r="C336" s="6">
        <v>20330448.66</v>
      </c>
      <c r="D336" s="6">
        <v>13615028.620000001</v>
      </c>
      <c r="E336" s="13">
        <v>64663</v>
      </c>
      <c r="H336" s="8" t="s">
        <v>124</v>
      </c>
      <c r="I336" s="6">
        <v>6715420.0399999991</v>
      </c>
      <c r="J336" s="6">
        <v>20330448.66</v>
      </c>
      <c r="K336" s="6">
        <v>13615028.620000001</v>
      </c>
      <c r="L336" s="13">
        <v>64663</v>
      </c>
    </row>
    <row r="337" spans="1:12" x14ac:dyDescent="0.3">
      <c r="A337" s="8" t="s">
        <v>123</v>
      </c>
      <c r="B337" s="6">
        <v>9213010.120000001</v>
      </c>
      <c r="C337" s="6">
        <v>31898644.52</v>
      </c>
      <c r="D337" s="6">
        <v>22685634.399999995</v>
      </c>
      <c r="E337" s="13">
        <v>97967</v>
      </c>
      <c r="H337" s="8" t="s">
        <v>123</v>
      </c>
      <c r="I337" s="6">
        <v>9213010.120000001</v>
      </c>
      <c r="J337" s="6">
        <v>31898644.52</v>
      </c>
      <c r="K337" s="6">
        <v>22685634.399999995</v>
      </c>
      <c r="L337" s="13">
        <v>97967</v>
      </c>
    </row>
    <row r="338" spans="1:12" x14ac:dyDescent="0.3">
      <c r="A338" s="8" t="s">
        <v>122</v>
      </c>
      <c r="B338" s="6">
        <v>2741008.2300000004</v>
      </c>
      <c r="C338" s="6">
        <v>11129166.07</v>
      </c>
      <c r="D338" s="6">
        <v>8388157.8399999999</v>
      </c>
      <c r="E338" s="13">
        <v>54768</v>
      </c>
      <c r="H338" s="8" t="s">
        <v>122</v>
      </c>
      <c r="I338" s="6">
        <v>2741008.2300000004</v>
      </c>
      <c r="J338" s="6">
        <v>11129166.07</v>
      </c>
      <c r="K338" s="6">
        <v>8388157.8399999999</v>
      </c>
      <c r="L338" s="13">
        <v>54768</v>
      </c>
    </row>
    <row r="339" spans="1:12" x14ac:dyDescent="0.3">
      <c r="A339" s="8" t="s">
        <v>121</v>
      </c>
      <c r="B339" s="6">
        <v>6629567.4299999997</v>
      </c>
      <c r="C339" s="6">
        <v>19186024.920000002</v>
      </c>
      <c r="D339" s="6">
        <v>12556457.490000002</v>
      </c>
      <c r="E339" s="13">
        <v>61571</v>
      </c>
      <c r="H339" s="8" t="s">
        <v>121</v>
      </c>
      <c r="I339" s="6">
        <v>6629567.4299999997</v>
      </c>
      <c r="J339" s="6">
        <v>19186024.920000002</v>
      </c>
      <c r="K339" s="6">
        <v>12556457.490000002</v>
      </c>
      <c r="L339" s="13">
        <v>61571</v>
      </c>
    </row>
    <row r="340" spans="1:12" x14ac:dyDescent="0.3">
      <c r="A340" s="8" t="s">
        <v>117</v>
      </c>
      <c r="B340" s="6">
        <v>44168198.399999999</v>
      </c>
      <c r="C340" s="6">
        <v>137348768.31</v>
      </c>
      <c r="D340" s="6">
        <v>93180569.909999996</v>
      </c>
      <c r="E340" s="13">
        <v>512871</v>
      </c>
      <c r="H340" s="8" t="s">
        <v>117</v>
      </c>
      <c r="I340" s="6">
        <v>44168198.399999999</v>
      </c>
      <c r="J340" s="6">
        <v>137348768.31</v>
      </c>
      <c r="K340" s="6">
        <v>93180569.909999996</v>
      </c>
      <c r="L340" s="13">
        <v>512871</v>
      </c>
    </row>
    <row r="341" spans="1:12" x14ac:dyDescent="0.3">
      <c r="A341" s="8"/>
      <c r="C341" s="6"/>
      <c r="D341" s="6"/>
      <c r="E341" s="13"/>
    </row>
    <row r="342" spans="1:12" x14ac:dyDescent="0.3">
      <c r="A342" s="8"/>
      <c r="C342" s="6"/>
      <c r="D342" s="6"/>
      <c r="E342" s="13"/>
    </row>
    <row r="343" spans="1:12" x14ac:dyDescent="0.3">
      <c r="A343" s="8"/>
      <c r="C343" s="6"/>
      <c r="D343" s="6"/>
      <c r="E343" s="13"/>
    </row>
    <row r="344" spans="1:12" x14ac:dyDescent="0.3">
      <c r="A344" s="8"/>
      <c r="C344" s="6"/>
      <c r="D344" s="6"/>
      <c r="E344" s="13"/>
    </row>
    <row r="345" spans="1:12" x14ac:dyDescent="0.3">
      <c r="A345" s="8"/>
      <c r="C345" s="6"/>
      <c r="D345" s="6"/>
      <c r="E345" s="13"/>
    </row>
    <row r="346" spans="1:12" x14ac:dyDescent="0.3">
      <c r="A346" s="8"/>
      <c r="C346" s="6"/>
      <c r="D346" s="6"/>
      <c r="E346" s="13"/>
    </row>
    <row r="347" spans="1:12" x14ac:dyDescent="0.3">
      <c r="A347" s="8"/>
      <c r="C347" s="6"/>
      <c r="D347" s="6"/>
      <c r="E347" s="13"/>
    </row>
    <row r="348" spans="1:12" x14ac:dyDescent="0.3">
      <c r="A348" s="8"/>
      <c r="C348" s="6"/>
      <c r="D348" s="6"/>
      <c r="E348" s="13"/>
    </row>
    <row r="349" spans="1:12" x14ac:dyDescent="0.3">
      <c r="A349" s="8"/>
      <c r="C349" s="6"/>
      <c r="D349" s="6"/>
      <c r="E349" s="13"/>
    </row>
    <row r="350" spans="1:12" x14ac:dyDescent="0.3">
      <c r="A350" s="8"/>
      <c r="C350" s="6"/>
      <c r="D350" s="6"/>
      <c r="E350" s="13"/>
    </row>
    <row r="351" spans="1:12" x14ac:dyDescent="0.3">
      <c r="A351" s="8"/>
      <c r="C351" s="6"/>
      <c r="D351" s="6"/>
      <c r="E351" s="13"/>
    </row>
    <row r="352" spans="1:12" x14ac:dyDescent="0.3">
      <c r="A352" s="8"/>
      <c r="C352" s="6"/>
      <c r="D352" s="6"/>
      <c r="E352" s="13"/>
    </row>
    <row r="353" spans="1:5" x14ac:dyDescent="0.3">
      <c r="A353" s="8"/>
      <c r="C353" s="6"/>
      <c r="D353" s="6"/>
      <c r="E353" s="13"/>
    </row>
    <row r="354" spans="1:5" x14ac:dyDescent="0.3">
      <c r="A354" s="8"/>
      <c r="C354" s="6"/>
      <c r="D354" s="6"/>
      <c r="E354" s="13"/>
    </row>
    <row r="355" spans="1:5" x14ac:dyDescent="0.3">
      <c r="A355" s="8"/>
      <c r="C355" s="6"/>
      <c r="D355" s="6"/>
      <c r="E355" s="13"/>
    </row>
    <row r="356" spans="1:5" x14ac:dyDescent="0.3">
      <c r="A356" s="8"/>
      <c r="C356" s="6"/>
      <c r="D356" s="6"/>
      <c r="E356" s="13"/>
    </row>
    <row r="357" spans="1:5" x14ac:dyDescent="0.3">
      <c r="A357" s="8"/>
      <c r="C357" s="6"/>
      <c r="D357" s="6"/>
      <c r="E357" s="13"/>
    </row>
    <row r="358" spans="1:5" x14ac:dyDescent="0.3">
      <c r="A358" s="8"/>
      <c r="C358" s="6"/>
      <c r="D358" s="6"/>
      <c r="E358" s="13"/>
    </row>
    <row r="359" spans="1:5" x14ac:dyDescent="0.3">
      <c r="A359" s="8"/>
      <c r="C359" s="6"/>
      <c r="D359" s="6"/>
      <c r="E359" s="13"/>
    </row>
    <row r="360" spans="1:5" x14ac:dyDescent="0.3">
      <c r="A360" s="8"/>
      <c r="C360" s="6"/>
      <c r="D360" s="6"/>
      <c r="E360" s="13"/>
    </row>
    <row r="361" spans="1:5" x14ac:dyDescent="0.3">
      <c r="A361" s="8"/>
      <c r="C361" s="6"/>
      <c r="D361" s="6"/>
      <c r="E361" s="13"/>
    </row>
    <row r="362" spans="1:5" x14ac:dyDescent="0.3">
      <c r="A362" s="8"/>
      <c r="C362" s="6"/>
      <c r="D362" s="6"/>
      <c r="E362" s="13"/>
    </row>
    <row r="363" spans="1:5" x14ac:dyDescent="0.3">
      <c r="A363" s="8"/>
      <c r="C363" s="6"/>
      <c r="D363" s="6"/>
      <c r="E363" s="13"/>
    </row>
    <row r="364" spans="1:5" x14ac:dyDescent="0.3">
      <c r="A364" s="8"/>
      <c r="C364" s="6"/>
      <c r="D364" s="6"/>
      <c r="E364" s="13"/>
    </row>
    <row r="365" spans="1:5" x14ac:dyDescent="0.3">
      <c r="A365" s="8"/>
      <c r="C365" s="6"/>
      <c r="D365" s="6"/>
      <c r="E365" s="13"/>
    </row>
    <row r="366" spans="1:5" x14ac:dyDescent="0.3">
      <c r="A366" s="8"/>
      <c r="C366" s="6"/>
      <c r="D366" s="6"/>
      <c r="E366" s="13"/>
    </row>
    <row r="367" spans="1:5" x14ac:dyDescent="0.3">
      <c r="A367" s="8"/>
      <c r="C367" s="6"/>
      <c r="D367" s="6"/>
      <c r="E367" s="13"/>
    </row>
    <row r="368" spans="1:5" x14ac:dyDescent="0.3">
      <c r="A368" s="8"/>
      <c r="C368" s="6"/>
      <c r="D368" s="6"/>
      <c r="E368" s="13"/>
    </row>
    <row r="369" spans="1:14" x14ac:dyDescent="0.3">
      <c r="A369" s="8"/>
      <c r="C369" s="6"/>
      <c r="D369" s="6"/>
      <c r="E369" s="13"/>
    </row>
    <row r="370" spans="1:14" x14ac:dyDescent="0.3">
      <c r="A370" s="8"/>
      <c r="C370" s="6"/>
      <c r="D370" s="6"/>
      <c r="E370" s="13"/>
    </row>
    <row r="371" spans="1:14" x14ac:dyDescent="0.3">
      <c r="A371" s="8"/>
      <c r="C371" s="6"/>
      <c r="D371" s="6"/>
      <c r="E371" s="13"/>
    </row>
    <row r="372" spans="1:14" ht="28.8" x14ac:dyDescent="0.55000000000000004">
      <c r="A372" s="90" t="s">
        <v>151</v>
      </c>
      <c r="B372" s="90"/>
      <c r="C372" s="90"/>
      <c r="D372" s="90"/>
      <c r="E372" s="90"/>
      <c r="F372" s="90"/>
      <c r="G372" s="90"/>
      <c r="H372" s="90"/>
      <c r="I372" s="90"/>
      <c r="J372" s="90"/>
    </row>
    <row r="373" spans="1:14" x14ac:dyDescent="0.3">
      <c r="B373"/>
    </row>
    <row r="374" spans="1:14" x14ac:dyDescent="0.3">
      <c r="A374" s="7" t="s">
        <v>5</v>
      </c>
      <c r="B374" t="s">
        <v>146</v>
      </c>
    </row>
    <row r="375" spans="1:14" x14ac:dyDescent="0.3">
      <c r="A375" s="7" t="s">
        <v>147</v>
      </c>
      <c r="B375" t="s">
        <v>146</v>
      </c>
    </row>
    <row r="376" spans="1:14" x14ac:dyDescent="0.3">
      <c r="J376" s="14" t="s">
        <v>155</v>
      </c>
      <c r="K376" s="14" t="s">
        <v>156</v>
      </c>
    </row>
    <row r="377" spans="1:14" x14ac:dyDescent="0.3">
      <c r="A377" s="7" t="s">
        <v>148</v>
      </c>
      <c r="B377" t="s">
        <v>141</v>
      </c>
      <c r="C377" t="s">
        <v>142</v>
      </c>
      <c r="D377" t="s">
        <v>143</v>
      </c>
      <c r="E377" t="s">
        <v>144</v>
      </c>
      <c r="J377" s="18"/>
      <c r="K377" s="1">
        <v>2014</v>
      </c>
    </row>
    <row r="378" spans="1:14" x14ac:dyDescent="0.3">
      <c r="A378" s="8" t="s">
        <v>50</v>
      </c>
      <c r="B378" s="6">
        <v>14556048.66</v>
      </c>
      <c r="C378" s="6">
        <v>36601509.600000001</v>
      </c>
      <c r="D378" s="6">
        <v>22045460.940000001</v>
      </c>
      <c r="E378" s="25">
        <v>83718</v>
      </c>
      <c r="J378" s="15"/>
      <c r="K378" s="1">
        <v>2012</v>
      </c>
    </row>
    <row r="379" spans="1:14" x14ac:dyDescent="0.3">
      <c r="A379" s="8" t="s">
        <v>34</v>
      </c>
      <c r="B379" s="6">
        <v>7412605.7100000009</v>
      </c>
      <c r="C379" s="6">
        <v>29889712.289999995</v>
      </c>
      <c r="D379" s="6">
        <v>22477106.579999998</v>
      </c>
      <c r="E379" s="25">
        <v>44727</v>
      </c>
    </row>
    <row r="380" spans="1:14" x14ac:dyDescent="0.3">
      <c r="A380" s="8" t="s">
        <v>26</v>
      </c>
      <c r="B380" s="6">
        <v>5929583.75</v>
      </c>
      <c r="C380" s="6">
        <v>30585380.07</v>
      </c>
      <c r="D380" s="6">
        <v>24655796.319999997</v>
      </c>
      <c r="E380" s="25">
        <v>46967</v>
      </c>
    </row>
    <row r="381" spans="1:14" x14ac:dyDescent="0.3">
      <c r="A381" s="8" t="s">
        <v>44</v>
      </c>
      <c r="B381" s="6">
        <v>5233334.4000000004</v>
      </c>
      <c r="C381" s="6">
        <v>7787292.799999998</v>
      </c>
      <c r="D381" s="6">
        <v>2553958.3999999999</v>
      </c>
      <c r="E381" s="25">
        <v>71260</v>
      </c>
      <c r="H381" s="14" t="s">
        <v>148</v>
      </c>
      <c r="I381" s="15" t="s">
        <v>153</v>
      </c>
      <c r="J381" s="16" t="s">
        <v>154</v>
      </c>
      <c r="M381" s="18" t="s">
        <v>153</v>
      </c>
      <c r="N381" s="19" t="s">
        <v>154</v>
      </c>
    </row>
    <row r="382" spans="1:14" x14ac:dyDescent="0.3">
      <c r="A382" s="8" t="s">
        <v>16</v>
      </c>
      <c r="B382" s="6">
        <v>3886643.7</v>
      </c>
      <c r="C382" s="6">
        <v>10350327.6</v>
      </c>
      <c r="D382" s="6">
        <v>6463683.9000000004</v>
      </c>
      <c r="E382" s="25">
        <v>40545</v>
      </c>
      <c r="H382" s="14" t="s">
        <v>149</v>
      </c>
      <c r="I382" s="17">
        <f>6297831.28/12352</f>
        <v>509.86328367875649</v>
      </c>
      <c r="J382" s="15">
        <v>12352</v>
      </c>
      <c r="M382" s="18">
        <f>3494663.16/6954</f>
        <v>502.54</v>
      </c>
      <c r="N382" s="18">
        <v>6954</v>
      </c>
    </row>
    <row r="383" spans="1:14" x14ac:dyDescent="0.3">
      <c r="A383" s="8" t="s">
        <v>21</v>
      </c>
      <c r="B383" s="6">
        <v>2292443.4299999997</v>
      </c>
      <c r="C383" s="6">
        <v>5322898.9000000004</v>
      </c>
      <c r="D383" s="6">
        <v>3030455.47</v>
      </c>
      <c r="E383" s="25">
        <v>25877</v>
      </c>
      <c r="H383" s="14" t="s">
        <v>150</v>
      </c>
      <c r="I383" s="15">
        <f>7339990.72/13982</f>
        <v>524.96</v>
      </c>
      <c r="J383" s="15">
        <v>13982</v>
      </c>
      <c r="M383" s="18">
        <f>933903.84/1779</f>
        <v>524.96</v>
      </c>
      <c r="N383" s="18">
        <v>1779</v>
      </c>
    </row>
    <row r="384" spans="1:14" x14ac:dyDescent="0.3">
      <c r="A384" s="8" t="s">
        <v>37</v>
      </c>
      <c r="B384" s="6">
        <v>1265819.6300000001</v>
      </c>
      <c r="C384" s="6">
        <v>3089057.06</v>
      </c>
      <c r="D384" s="6">
        <v>1823237.4300000002</v>
      </c>
      <c r="E384" s="25">
        <v>20051</v>
      </c>
    </row>
    <row r="385" spans="1:5" x14ac:dyDescent="0.3">
      <c r="A385" s="8" t="s">
        <v>39</v>
      </c>
      <c r="B385" s="6">
        <v>1220622.48</v>
      </c>
      <c r="C385" s="6">
        <v>3980904.8400000003</v>
      </c>
      <c r="D385" s="6">
        <v>2760282.36</v>
      </c>
      <c r="E385" s="25">
        <v>48708</v>
      </c>
    </row>
    <row r="386" spans="1:5" x14ac:dyDescent="0.3">
      <c r="A386" s="8" t="s">
        <v>52</v>
      </c>
      <c r="B386" s="6">
        <v>888047.27999999991</v>
      </c>
      <c r="C386" s="6">
        <v>2690794.6</v>
      </c>
      <c r="D386" s="6">
        <v>1802747.3199999998</v>
      </c>
      <c r="E386" s="25">
        <v>56708</v>
      </c>
    </row>
    <row r="387" spans="1:5" x14ac:dyDescent="0.3">
      <c r="A387" s="8" t="s">
        <v>58</v>
      </c>
      <c r="B387" s="6">
        <v>751944.18</v>
      </c>
      <c r="C387" s="6">
        <v>2080733.46</v>
      </c>
      <c r="D387" s="6">
        <v>1328789.28</v>
      </c>
      <c r="E387" s="25">
        <v>13637</v>
      </c>
    </row>
    <row r="388" spans="1:5" x14ac:dyDescent="0.3">
      <c r="A388" s="8" t="s">
        <v>55</v>
      </c>
      <c r="B388" s="6">
        <v>610610</v>
      </c>
      <c r="C388" s="6">
        <v>4503675.75</v>
      </c>
      <c r="D388" s="6">
        <v>3893065.75</v>
      </c>
      <c r="E388" s="25">
        <v>10675</v>
      </c>
    </row>
    <row r="389" spans="1:5" x14ac:dyDescent="0.3">
      <c r="A389" s="8" t="s">
        <v>30</v>
      </c>
      <c r="B389" s="6">
        <v>120495.18</v>
      </c>
      <c r="C389" s="6">
        <v>466481.34</v>
      </c>
      <c r="D389" s="6">
        <v>345986.16</v>
      </c>
      <c r="E389" s="25">
        <v>49998</v>
      </c>
    </row>
    <row r="390" spans="1:5" x14ac:dyDescent="0.3">
      <c r="A390" s="8" t="s">
        <v>117</v>
      </c>
      <c r="B390" s="6">
        <v>44168198.399999999</v>
      </c>
      <c r="C390" s="6">
        <v>137348768.31</v>
      </c>
      <c r="D390" s="6">
        <v>93180569.909999996</v>
      </c>
      <c r="E390" s="25">
        <v>512871</v>
      </c>
    </row>
    <row r="391" spans="1:5" x14ac:dyDescent="0.3">
      <c r="A391" s="8"/>
      <c r="C391" s="6"/>
      <c r="D391" s="6"/>
      <c r="E391" s="13"/>
    </row>
    <row r="392" spans="1:5" x14ac:dyDescent="0.3">
      <c r="A392" s="8"/>
      <c r="C392" s="6"/>
      <c r="D392" s="6"/>
      <c r="E392" s="13"/>
    </row>
    <row r="393" spans="1:5" x14ac:dyDescent="0.3">
      <c r="A393" s="8"/>
      <c r="C393" s="6"/>
      <c r="D393" s="6"/>
      <c r="E393" s="13"/>
    </row>
    <row r="394" spans="1:5" x14ac:dyDescent="0.3">
      <c r="A394" s="8"/>
      <c r="C394" s="6"/>
      <c r="D394" s="6"/>
      <c r="E394" s="13"/>
    </row>
    <row r="395" spans="1:5" x14ac:dyDescent="0.3">
      <c r="A395" s="8"/>
      <c r="C395" s="6"/>
      <c r="D395" s="6"/>
      <c r="E395" s="13"/>
    </row>
    <row r="396" spans="1:5" x14ac:dyDescent="0.3">
      <c r="A396" s="8"/>
      <c r="C396" s="6"/>
      <c r="D396" s="6"/>
      <c r="E396" s="13"/>
    </row>
    <row r="397" spans="1:5" x14ac:dyDescent="0.3">
      <c r="A397" s="8"/>
      <c r="C397" s="6"/>
      <c r="D397" s="6"/>
      <c r="E397" s="13"/>
    </row>
    <row r="398" spans="1:5" x14ac:dyDescent="0.3">
      <c r="A398" s="8"/>
      <c r="C398" s="6"/>
      <c r="D398" s="6"/>
      <c r="E398" s="13"/>
    </row>
    <row r="399" spans="1:5" x14ac:dyDescent="0.3">
      <c r="A399" s="8"/>
      <c r="C399" s="6"/>
      <c r="D399" s="6"/>
      <c r="E399" s="13"/>
    </row>
    <row r="400" spans="1:5" x14ac:dyDescent="0.3">
      <c r="A400" s="8"/>
      <c r="C400" s="6"/>
      <c r="D400" s="6"/>
      <c r="E400" s="13"/>
    </row>
    <row r="401" spans="1:5" x14ac:dyDescent="0.3">
      <c r="A401" s="8"/>
      <c r="C401" s="6"/>
      <c r="D401" s="6"/>
      <c r="E401" s="13"/>
    </row>
    <row r="402" spans="1:5" x14ac:dyDescent="0.3">
      <c r="A402" s="8"/>
      <c r="C402" s="6"/>
      <c r="D402" s="6"/>
      <c r="E402" s="13"/>
    </row>
    <row r="403" spans="1:5" x14ac:dyDescent="0.3">
      <c r="A403" s="8"/>
      <c r="C403" s="6"/>
      <c r="D403" s="6"/>
      <c r="E403" s="13"/>
    </row>
    <row r="404" spans="1:5" x14ac:dyDescent="0.3">
      <c r="A404" s="8"/>
      <c r="C404" s="6"/>
      <c r="D404" s="6"/>
      <c r="E404" s="13"/>
    </row>
    <row r="405" spans="1:5" x14ac:dyDescent="0.3">
      <c r="A405" s="8"/>
      <c r="C405" s="6"/>
      <c r="D405" s="6"/>
      <c r="E405" s="13"/>
    </row>
    <row r="406" spans="1:5" x14ac:dyDescent="0.3">
      <c r="A406" s="8"/>
      <c r="C406" s="6"/>
      <c r="D406" s="6"/>
      <c r="E406" s="13"/>
    </row>
    <row r="407" spans="1:5" x14ac:dyDescent="0.3">
      <c r="A407" s="8"/>
      <c r="C407" s="6"/>
      <c r="D407" s="6"/>
      <c r="E407" s="13"/>
    </row>
    <row r="408" spans="1:5" x14ac:dyDescent="0.3">
      <c r="A408" s="8"/>
      <c r="C408" s="6"/>
      <c r="D408" s="6"/>
      <c r="E408" s="13"/>
    </row>
    <row r="409" spans="1:5" x14ac:dyDescent="0.3">
      <c r="A409" s="8"/>
      <c r="C409" s="6"/>
      <c r="D409" s="6"/>
      <c r="E409" s="13"/>
    </row>
    <row r="410" spans="1:5" x14ac:dyDescent="0.3">
      <c r="A410" s="8"/>
      <c r="C410" s="6"/>
      <c r="D410" s="6"/>
      <c r="E410" s="13"/>
    </row>
    <row r="411" spans="1:5" x14ac:dyDescent="0.3">
      <c r="A411" s="8"/>
      <c r="C411" s="6"/>
      <c r="D411" s="6"/>
      <c r="E411" s="13"/>
    </row>
    <row r="412" spans="1:5" x14ac:dyDescent="0.3">
      <c r="A412" s="8"/>
      <c r="C412" s="6"/>
      <c r="D412" s="6"/>
      <c r="E412" s="13"/>
    </row>
    <row r="413" spans="1:5" x14ac:dyDescent="0.3">
      <c r="A413" s="8"/>
      <c r="C413" s="6"/>
      <c r="D413" s="6"/>
      <c r="E413" s="13"/>
    </row>
    <row r="414" spans="1:5" x14ac:dyDescent="0.3">
      <c r="A414" s="8"/>
      <c r="C414" s="6"/>
      <c r="D414" s="6"/>
      <c r="E414" s="13"/>
    </row>
    <row r="415" spans="1:5" x14ac:dyDescent="0.3">
      <c r="A415" s="8"/>
      <c r="C415" s="6"/>
      <c r="D415" s="6"/>
      <c r="E415" s="13"/>
    </row>
    <row r="416" spans="1:5" x14ac:dyDescent="0.3">
      <c r="A416" s="8"/>
      <c r="C416" s="6"/>
      <c r="D416" s="6"/>
      <c r="E416" s="13"/>
    </row>
    <row r="417" spans="1:5" x14ac:dyDescent="0.3">
      <c r="A417" s="8"/>
      <c r="C417" s="6"/>
      <c r="D417" s="6"/>
      <c r="E417" s="13"/>
    </row>
    <row r="418" spans="1:5" x14ac:dyDescent="0.3">
      <c r="A418" s="8"/>
      <c r="C418" s="6"/>
      <c r="D418" s="6"/>
      <c r="E418" s="13"/>
    </row>
    <row r="419" spans="1:5" x14ac:dyDescent="0.3">
      <c r="A419" s="8"/>
      <c r="C419" s="6"/>
      <c r="D419" s="6"/>
      <c r="E419" s="13"/>
    </row>
    <row r="420" spans="1:5" x14ac:dyDescent="0.3">
      <c r="A420" s="8"/>
      <c r="C420" s="6"/>
      <c r="D420" s="6"/>
      <c r="E420" s="13"/>
    </row>
    <row r="421" spans="1:5" x14ac:dyDescent="0.3">
      <c r="A421" s="8"/>
      <c r="C421" s="6"/>
      <c r="D421" s="6"/>
      <c r="E421" s="13"/>
    </row>
    <row r="422" spans="1:5" x14ac:dyDescent="0.3">
      <c r="A422" s="8"/>
      <c r="C422" s="6"/>
      <c r="D422" s="6"/>
      <c r="E422" s="13"/>
    </row>
    <row r="423" spans="1:5" x14ac:dyDescent="0.3">
      <c r="A423" s="8"/>
      <c r="C423" s="6"/>
      <c r="D423" s="6"/>
      <c r="E423" s="13"/>
    </row>
    <row r="424" spans="1:5" x14ac:dyDescent="0.3">
      <c r="A424" s="8"/>
      <c r="C424" s="6"/>
      <c r="D424" s="6"/>
      <c r="E424" s="13"/>
    </row>
    <row r="425" spans="1:5" x14ac:dyDescent="0.3">
      <c r="A425" s="8"/>
      <c r="C425" s="6"/>
      <c r="D425" s="6"/>
      <c r="E425" s="13"/>
    </row>
    <row r="426" spans="1:5" x14ac:dyDescent="0.3">
      <c r="A426" s="8"/>
      <c r="C426" s="6"/>
      <c r="D426" s="6"/>
      <c r="E426" s="13"/>
    </row>
    <row r="427" spans="1:5" x14ac:dyDescent="0.3">
      <c r="A427" s="8"/>
      <c r="C427" s="6"/>
      <c r="D427" s="6"/>
      <c r="E427" s="13"/>
    </row>
    <row r="428" spans="1:5" x14ac:dyDescent="0.3">
      <c r="A428" s="8"/>
      <c r="C428" s="6"/>
      <c r="D428" s="6"/>
      <c r="E428" s="13"/>
    </row>
    <row r="429" spans="1:5" x14ac:dyDescent="0.3">
      <c r="A429" s="8"/>
      <c r="C429" s="6"/>
      <c r="D429" s="6"/>
      <c r="E429" s="13"/>
    </row>
    <row r="430" spans="1:5" x14ac:dyDescent="0.3">
      <c r="B430"/>
    </row>
    <row r="431" spans="1:5" x14ac:dyDescent="0.3">
      <c r="B431"/>
    </row>
    <row r="432" spans="1:5" x14ac:dyDescent="0.3">
      <c r="B432"/>
    </row>
    <row r="433" spans="1:10" ht="28.8" x14ac:dyDescent="0.55000000000000004">
      <c r="A433" s="90" t="s">
        <v>157</v>
      </c>
      <c r="B433" s="90"/>
      <c r="C433" s="90"/>
      <c r="D433" s="90"/>
      <c r="E433" s="90"/>
      <c r="F433" s="90"/>
      <c r="G433" s="90"/>
      <c r="H433" s="90"/>
      <c r="I433" s="90"/>
      <c r="J433" s="90"/>
    </row>
    <row r="434" spans="1:10" x14ac:dyDescent="0.3">
      <c r="B434"/>
    </row>
    <row r="435" spans="1:10" x14ac:dyDescent="0.3">
      <c r="B435"/>
    </row>
    <row r="436" spans="1:10" x14ac:dyDescent="0.3">
      <c r="B436"/>
    </row>
    <row r="437" spans="1:10" x14ac:dyDescent="0.3">
      <c r="B437"/>
    </row>
    <row r="438" spans="1:10" x14ac:dyDescent="0.3">
      <c r="B438"/>
    </row>
    <row r="439" spans="1:10" x14ac:dyDescent="0.3">
      <c r="B439"/>
    </row>
    <row r="440" spans="1:10" x14ac:dyDescent="0.3">
      <c r="B440"/>
    </row>
    <row r="441" spans="1:10" x14ac:dyDescent="0.3">
      <c r="B441"/>
    </row>
    <row r="442" spans="1:10" x14ac:dyDescent="0.3">
      <c r="B442"/>
    </row>
    <row r="443" spans="1:10" x14ac:dyDescent="0.3">
      <c r="B443"/>
    </row>
    <row r="444" spans="1:10" x14ac:dyDescent="0.3">
      <c r="B444"/>
    </row>
    <row r="445" spans="1:10" x14ac:dyDescent="0.3">
      <c r="B445"/>
    </row>
    <row r="446" spans="1:10" x14ac:dyDescent="0.3">
      <c r="B446"/>
    </row>
    <row r="447" spans="1:10" x14ac:dyDescent="0.3">
      <c r="B447"/>
    </row>
    <row r="448" spans="1:10" x14ac:dyDescent="0.3">
      <c r="B448"/>
    </row>
    <row r="449" spans="2:2" x14ac:dyDescent="0.3">
      <c r="B449"/>
    </row>
    <row r="450" spans="2:2" x14ac:dyDescent="0.3">
      <c r="B450"/>
    </row>
    <row r="451" spans="2:2" x14ac:dyDescent="0.3">
      <c r="B451"/>
    </row>
    <row r="452" spans="2:2" x14ac:dyDescent="0.3">
      <c r="B452"/>
    </row>
    <row r="453" spans="2:2" x14ac:dyDescent="0.3">
      <c r="B453"/>
    </row>
    <row r="454" spans="2:2" x14ac:dyDescent="0.3">
      <c r="B454"/>
    </row>
    <row r="455" spans="2:2" x14ac:dyDescent="0.3">
      <c r="B455"/>
    </row>
    <row r="456" spans="2:2" x14ac:dyDescent="0.3">
      <c r="B456"/>
    </row>
    <row r="457" spans="2:2" x14ac:dyDescent="0.3">
      <c r="B457"/>
    </row>
    <row r="458" spans="2:2" x14ac:dyDescent="0.3">
      <c r="B458"/>
    </row>
    <row r="459" spans="2:2" x14ac:dyDescent="0.3">
      <c r="B459"/>
    </row>
    <row r="460" spans="2:2" x14ac:dyDescent="0.3">
      <c r="B460"/>
    </row>
    <row r="461" spans="2:2" x14ac:dyDescent="0.3">
      <c r="B461"/>
    </row>
    <row r="462" spans="2:2" x14ac:dyDescent="0.3">
      <c r="B462"/>
    </row>
    <row r="463" spans="2:2" x14ac:dyDescent="0.3">
      <c r="B463"/>
    </row>
    <row r="464" spans="2:2" x14ac:dyDescent="0.3">
      <c r="B464"/>
    </row>
    <row r="465" spans="2:2" x14ac:dyDescent="0.3">
      <c r="B465"/>
    </row>
    <row r="466" spans="2:2" x14ac:dyDescent="0.3">
      <c r="B466"/>
    </row>
    <row r="467" spans="2:2" x14ac:dyDescent="0.3">
      <c r="B467"/>
    </row>
    <row r="468" spans="2:2" x14ac:dyDescent="0.3">
      <c r="B468"/>
    </row>
    <row r="469" spans="2:2" x14ac:dyDescent="0.3">
      <c r="B469"/>
    </row>
    <row r="470" spans="2:2" x14ac:dyDescent="0.3">
      <c r="B470"/>
    </row>
    <row r="471" spans="2:2" x14ac:dyDescent="0.3">
      <c r="B471"/>
    </row>
    <row r="472" spans="2:2" x14ac:dyDescent="0.3">
      <c r="B472"/>
    </row>
    <row r="473" spans="2:2" x14ac:dyDescent="0.3">
      <c r="B473"/>
    </row>
    <row r="474" spans="2:2" x14ac:dyDescent="0.3">
      <c r="B474"/>
    </row>
    <row r="475" spans="2:2" x14ac:dyDescent="0.3">
      <c r="B475"/>
    </row>
    <row r="476" spans="2:2" x14ac:dyDescent="0.3">
      <c r="B476"/>
    </row>
    <row r="477" spans="2:2" x14ac:dyDescent="0.3">
      <c r="B477"/>
    </row>
    <row r="478" spans="2:2" x14ac:dyDescent="0.3">
      <c r="B478"/>
    </row>
    <row r="479" spans="2:2" x14ac:dyDescent="0.3">
      <c r="B479"/>
    </row>
    <row r="480" spans="2:2" x14ac:dyDescent="0.3">
      <c r="B480"/>
    </row>
    <row r="481" spans="2:2" x14ac:dyDescent="0.3">
      <c r="B481"/>
    </row>
    <row r="482" spans="2:2" x14ac:dyDescent="0.3">
      <c r="B482"/>
    </row>
    <row r="483" spans="2:2" x14ac:dyDescent="0.3">
      <c r="B483"/>
    </row>
    <row r="484" spans="2:2" x14ac:dyDescent="0.3">
      <c r="B484"/>
    </row>
    <row r="485" spans="2:2" x14ac:dyDescent="0.3">
      <c r="B485"/>
    </row>
    <row r="486" spans="2:2" x14ac:dyDescent="0.3">
      <c r="B486"/>
    </row>
    <row r="487" spans="2:2" x14ac:dyDescent="0.3">
      <c r="B487"/>
    </row>
    <row r="488" spans="2:2" x14ac:dyDescent="0.3">
      <c r="B488"/>
    </row>
    <row r="489" spans="2:2" x14ac:dyDescent="0.3">
      <c r="B489"/>
    </row>
    <row r="490" spans="2:2" x14ac:dyDescent="0.3">
      <c r="B490"/>
    </row>
    <row r="491" spans="2:2" x14ac:dyDescent="0.3">
      <c r="B491"/>
    </row>
    <row r="492" spans="2:2" x14ac:dyDescent="0.3">
      <c r="B492"/>
    </row>
    <row r="493" spans="2:2" x14ac:dyDescent="0.3">
      <c r="B493"/>
    </row>
    <row r="494" spans="2:2" x14ac:dyDescent="0.3">
      <c r="B494"/>
    </row>
    <row r="495" spans="2:2" x14ac:dyDescent="0.3">
      <c r="B495"/>
    </row>
    <row r="496" spans="2:2" x14ac:dyDescent="0.3">
      <c r="B496"/>
    </row>
    <row r="497" spans="2:2" x14ac:dyDescent="0.3">
      <c r="B497"/>
    </row>
    <row r="498" spans="2:2" x14ac:dyDescent="0.3">
      <c r="B498"/>
    </row>
  </sheetData>
  <mergeCells count="10">
    <mergeCell ref="A286:J286"/>
    <mergeCell ref="A372:J372"/>
    <mergeCell ref="A433:J433"/>
    <mergeCell ref="A241:J241"/>
    <mergeCell ref="A1:N1"/>
    <mergeCell ref="A200:J200"/>
    <mergeCell ref="A155:I155"/>
    <mergeCell ref="A111:I111"/>
    <mergeCell ref="A66:I66"/>
    <mergeCell ref="A7:I7"/>
  </mergeCells>
  <pageMargins left="0.7" right="0.7" top="0.75" bottom="0.75" header="0.3" footer="0.3"/>
  <pageSetup orientation="portrait" r:id="rId11"/>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FC11B-3DF0-457B-9EA5-37C8A5C11ABF}">
  <dimension ref="A1:J344"/>
  <sheetViews>
    <sheetView topLeftCell="A5" workbookViewId="0">
      <selection activeCell="H73" sqref="H73"/>
    </sheetView>
  </sheetViews>
  <sheetFormatPr defaultRowHeight="14.4" x14ac:dyDescent="0.3"/>
  <cols>
    <col min="1" max="1" width="29.77734375" bestFit="1" customWidth="1"/>
    <col min="2" max="4" width="12.6640625" style="6" bestFit="1" customWidth="1"/>
    <col min="5" max="9" width="12.6640625" bestFit="1" customWidth="1"/>
    <col min="10" max="10" width="13.77734375" bestFit="1" customWidth="1"/>
    <col min="11" max="11" width="16.88671875" bestFit="1" customWidth="1"/>
    <col min="12" max="12" width="13.77734375" bestFit="1" customWidth="1"/>
    <col min="13" max="13" width="16.88671875" bestFit="1" customWidth="1"/>
    <col min="14" max="14" width="13.77734375" bestFit="1" customWidth="1"/>
    <col min="15" max="15" width="16.88671875" bestFit="1" customWidth="1"/>
    <col min="16" max="16" width="13.77734375" bestFit="1" customWidth="1"/>
    <col min="17" max="17" width="16.88671875" bestFit="1" customWidth="1"/>
    <col min="18" max="18" width="18.33203125" bestFit="1" customWidth="1"/>
    <col min="19" max="19" width="21.77734375" bestFit="1" customWidth="1"/>
    <col min="20" max="20" width="12.6640625" bestFit="1" customWidth="1"/>
    <col min="21" max="21" width="11.109375" bestFit="1" customWidth="1"/>
    <col min="22" max="22" width="12.6640625" bestFit="1" customWidth="1"/>
    <col min="23" max="23" width="11.109375" bestFit="1" customWidth="1"/>
    <col min="24" max="24" width="12.6640625" bestFit="1" customWidth="1"/>
    <col min="25" max="29" width="11.109375" bestFit="1" customWidth="1"/>
    <col min="30" max="30" width="12.6640625" bestFit="1" customWidth="1"/>
    <col min="31" max="32" width="10.109375" bestFit="1" customWidth="1"/>
    <col min="33" max="33" width="12.6640625" bestFit="1" customWidth="1"/>
    <col min="34" max="34" width="10.109375" bestFit="1" customWidth="1"/>
    <col min="35" max="35" width="11.109375" bestFit="1" customWidth="1"/>
    <col min="36" max="36" width="12.6640625" bestFit="1" customWidth="1"/>
    <col min="37" max="37" width="11.109375" bestFit="1" customWidth="1"/>
    <col min="38" max="38" width="10.109375" bestFit="1" customWidth="1"/>
    <col min="39" max="40" width="11.109375" bestFit="1" customWidth="1"/>
    <col min="41" max="41" width="9.109375" bestFit="1" customWidth="1"/>
    <col min="42" max="42" width="11.109375" bestFit="1" customWidth="1"/>
    <col min="43" max="44" width="12.6640625" bestFit="1" customWidth="1"/>
    <col min="45" max="47" width="11.109375" bestFit="1" customWidth="1"/>
    <col min="48" max="48" width="9.109375" bestFit="1" customWidth="1"/>
    <col min="49" max="50" width="11.109375" bestFit="1" customWidth="1"/>
    <col min="51" max="51" width="10.109375" bestFit="1" customWidth="1"/>
    <col min="52" max="54" width="11.109375" bestFit="1" customWidth="1"/>
    <col min="55" max="55" width="10.109375" bestFit="1" customWidth="1"/>
    <col min="56" max="57" width="12.6640625" bestFit="1" customWidth="1"/>
    <col min="58" max="58" width="11.109375" bestFit="1" customWidth="1"/>
    <col min="59" max="59" width="12.6640625" bestFit="1" customWidth="1"/>
    <col min="60" max="60" width="10.109375" bestFit="1" customWidth="1"/>
    <col min="61" max="61" width="12.6640625" bestFit="1" customWidth="1"/>
    <col min="62" max="62" width="13.77734375" bestFit="1" customWidth="1"/>
    <col min="63" max="63" width="11.109375" bestFit="1" customWidth="1"/>
    <col min="64" max="64" width="10.109375" bestFit="1" customWidth="1"/>
    <col min="65" max="65" width="11.109375" bestFit="1" customWidth="1"/>
    <col min="66" max="66" width="10.109375" bestFit="1" customWidth="1"/>
    <col min="67" max="67" width="11.109375" bestFit="1" customWidth="1"/>
    <col min="68" max="68" width="9.109375" bestFit="1" customWidth="1"/>
    <col min="69" max="69" width="10.77734375" bestFit="1" customWidth="1"/>
    <col min="70" max="71" width="11.109375" bestFit="1" customWidth="1"/>
    <col min="72" max="73" width="12.6640625" bestFit="1" customWidth="1"/>
    <col min="74" max="75" width="11.109375" bestFit="1" customWidth="1"/>
    <col min="76" max="76" width="10.109375" bestFit="1" customWidth="1"/>
    <col min="77" max="80" width="11.109375" bestFit="1" customWidth="1"/>
    <col min="81" max="81" width="9.77734375" bestFit="1" customWidth="1"/>
    <col min="82" max="83" width="11.109375" bestFit="1" customWidth="1"/>
    <col min="84" max="84" width="10.109375" bestFit="1" customWidth="1"/>
    <col min="85" max="85" width="11.109375" bestFit="1" customWidth="1"/>
    <col min="86" max="86" width="10.109375" bestFit="1" customWidth="1"/>
    <col min="87" max="88" width="11.109375" bestFit="1" customWidth="1"/>
    <col min="89" max="89" width="10.77734375" bestFit="1" customWidth="1"/>
    <col min="90" max="91" width="12.6640625" bestFit="1" customWidth="1"/>
    <col min="92" max="92" width="11.109375" bestFit="1" customWidth="1"/>
    <col min="93" max="93" width="12.6640625" bestFit="1" customWidth="1"/>
    <col min="94" max="95" width="11.109375" bestFit="1" customWidth="1"/>
    <col min="96" max="96" width="12.6640625" bestFit="1" customWidth="1"/>
    <col min="97" max="97" width="11.109375" bestFit="1" customWidth="1"/>
    <col min="98" max="98" width="10.109375" bestFit="1" customWidth="1"/>
    <col min="99" max="101" width="11.109375" bestFit="1" customWidth="1"/>
    <col min="102" max="102" width="13.77734375" bestFit="1" customWidth="1"/>
  </cols>
  <sheetData>
    <row r="1" spans="1:4" x14ac:dyDescent="0.3">
      <c r="B1"/>
    </row>
    <row r="3" spans="1:4" x14ac:dyDescent="0.3">
      <c r="A3" s="7" t="s">
        <v>12</v>
      </c>
      <c r="B3" s="7" t="s">
        <v>172</v>
      </c>
      <c r="C3"/>
      <c r="D3"/>
    </row>
    <row r="4" spans="1:4" x14ac:dyDescent="0.3">
      <c r="A4" s="7" t="s">
        <v>171</v>
      </c>
      <c r="B4" t="s">
        <v>17</v>
      </c>
      <c r="C4" t="s">
        <v>22</v>
      </c>
      <c r="D4" t="s">
        <v>117</v>
      </c>
    </row>
    <row r="5" spans="1:4" x14ac:dyDescent="0.3">
      <c r="A5" s="8" t="s">
        <v>121</v>
      </c>
      <c r="B5" s="6">
        <v>8431507.8599999994</v>
      </c>
      <c r="C5" s="6">
        <v>4124949.63</v>
      </c>
      <c r="D5" s="6">
        <v>12556457.49</v>
      </c>
    </row>
    <row r="6" spans="1:4" x14ac:dyDescent="0.3">
      <c r="A6" s="8" t="s">
        <v>122</v>
      </c>
      <c r="B6" s="6">
        <v>4841593.25</v>
      </c>
      <c r="C6" s="6">
        <v>3546564.59</v>
      </c>
      <c r="D6" s="6">
        <v>8388157.8399999999</v>
      </c>
    </row>
    <row r="7" spans="1:4" x14ac:dyDescent="0.3">
      <c r="A7" s="8" t="s">
        <v>123</v>
      </c>
      <c r="B7" s="6">
        <v>11577051.5</v>
      </c>
      <c r="C7" s="6">
        <v>11108582.9</v>
      </c>
      <c r="D7" s="6">
        <v>22685634.399999999</v>
      </c>
    </row>
    <row r="8" spans="1:4" x14ac:dyDescent="0.3">
      <c r="A8" s="8" t="s">
        <v>124</v>
      </c>
      <c r="B8" s="6">
        <v>7143254.75</v>
      </c>
      <c r="C8" s="6">
        <v>6471773.8700000001</v>
      </c>
      <c r="D8" s="6">
        <v>13615028.619999999</v>
      </c>
    </row>
    <row r="9" spans="1:4" x14ac:dyDescent="0.3">
      <c r="A9" s="8" t="s">
        <v>125</v>
      </c>
      <c r="B9" s="6">
        <v>8384255.0700000003</v>
      </c>
      <c r="C9" s="6">
        <v>2366497.6800000002</v>
      </c>
      <c r="D9" s="6">
        <v>10750752.75</v>
      </c>
    </row>
    <row r="10" spans="1:4" x14ac:dyDescent="0.3">
      <c r="A10" s="8" t="s">
        <v>126</v>
      </c>
      <c r="B10" s="6">
        <v>6002215.2800000003</v>
      </c>
      <c r="C10" s="6">
        <v>2429228.14</v>
      </c>
      <c r="D10" s="6">
        <v>8431443.4199999999</v>
      </c>
    </row>
    <row r="11" spans="1:4" x14ac:dyDescent="0.3">
      <c r="A11" s="8" t="s">
        <v>127</v>
      </c>
      <c r="B11" s="6">
        <v>2921212.83</v>
      </c>
      <c r="C11" s="6">
        <v>4547816.38</v>
      </c>
      <c r="D11" s="6">
        <v>7469029.21</v>
      </c>
    </row>
    <row r="12" spans="1:4" x14ac:dyDescent="0.3">
      <c r="A12" s="8" t="s">
        <v>128</v>
      </c>
      <c r="B12" s="6">
        <v>4872991.99</v>
      </c>
      <c r="C12" s="6">
        <v>4411074.1900000004</v>
      </c>
      <c r="D12" s="6">
        <v>9284066.1799999997</v>
      </c>
    </row>
    <row r="13" spans="1:4" x14ac:dyDescent="0.3">
      <c r="A13" s="8" t="s">
        <v>117</v>
      </c>
      <c r="B13" s="6">
        <v>54174082.530000001</v>
      </c>
      <c r="C13" s="6">
        <v>39006487.380000003</v>
      </c>
      <c r="D13" s="6">
        <v>93180569.909999996</v>
      </c>
    </row>
    <row r="14" spans="1:4" x14ac:dyDescent="0.3">
      <c r="B14"/>
      <c r="C14"/>
      <c r="D14"/>
    </row>
    <row r="15" spans="1:4" x14ac:dyDescent="0.3">
      <c r="B15"/>
      <c r="C15"/>
      <c r="D15"/>
    </row>
    <row r="16" spans="1:4" x14ac:dyDescent="0.3">
      <c r="B16"/>
      <c r="C16"/>
      <c r="D16"/>
    </row>
    <row r="17" spans="2:4" x14ac:dyDescent="0.3">
      <c r="B17"/>
      <c r="C17"/>
      <c r="D17"/>
    </row>
    <row r="18" spans="2:4" x14ac:dyDescent="0.3">
      <c r="B18"/>
      <c r="C18"/>
      <c r="D18"/>
    </row>
    <row r="19" spans="2:4" x14ac:dyDescent="0.3">
      <c r="B19"/>
      <c r="C19"/>
      <c r="D19"/>
    </row>
    <row r="20" spans="2:4" x14ac:dyDescent="0.3">
      <c r="B20"/>
      <c r="C20"/>
      <c r="D20"/>
    </row>
    <row r="21" spans="2:4" x14ac:dyDescent="0.3">
      <c r="B21"/>
      <c r="C21"/>
      <c r="D21"/>
    </row>
    <row r="22" spans="2:4" x14ac:dyDescent="0.3">
      <c r="B22"/>
      <c r="C22"/>
      <c r="D22"/>
    </row>
    <row r="23" spans="2:4" x14ac:dyDescent="0.3">
      <c r="B23"/>
    </row>
    <row r="24" spans="2:4" x14ac:dyDescent="0.3">
      <c r="B24"/>
    </row>
    <row r="25" spans="2:4" x14ac:dyDescent="0.3">
      <c r="B25"/>
    </row>
    <row r="26" spans="2:4" x14ac:dyDescent="0.3">
      <c r="B26"/>
    </row>
    <row r="27" spans="2:4" x14ac:dyDescent="0.3">
      <c r="B27"/>
    </row>
    <row r="28" spans="2:4" x14ac:dyDescent="0.3">
      <c r="B28"/>
    </row>
    <row r="38" spans="1:4" x14ac:dyDescent="0.3">
      <c r="A38" s="7" t="s">
        <v>170</v>
      </c>
      <c r="B38" s="6" t="s">
        <v>173</v>
      </c>
      <c r="C38" s="6" t="s">
        <v>13</v>
      </c>
      <c r="D38" s="6" t="s">
        <v>12</v>
      </c>
    </row>
    <row r="39" spans="1:4" x14ac:dyDescent="0.3">
      <c r="A39" s="8" t="s">
        <v>16</v>
      </c>
      <c r="B39" s="6">
        <v>10350327.6</v>
      </c>
      <c r="C39" s="6">
        <v>3886643.7</v>
      </c>
      <c r="D39" s="6">
        <v>6463683.9000000004</v>
      </c>
    </row>
    <row r="40" spans="1:4" x14ac:dyDescent="0.3">
      <c r="A40" s="8" t="s">
        <v>52</v>
      </c>
      <c r="B40" s="6">
        <v>2690794.6</v>
      </c>
      <c r="C40" s="6">
        <v>888047.28</v>
      </c>
      <c r="D40" s="6">
        <v>1802747.32</v>
      </c>
    </row>
    <row r="41" spans="1:4" x14ac:dyDescent="0.3">
      <c r="A41" s="8" t="s">
        <v>21</v>
      </c>
      <c r="B41" s="6">
        <v>5322898.9000000004</v>
      </c>
      <c r="C41" s="6">
        <v>2292443.4300000002</v>
      </c>
      <c r="D41" s="6">
        <v>3030455.47</v>
      </c>
    </row>
    <row r="42" spans="1:4" x14ac:dyDescent="0.3">
      <c r="A42" s="8" t="s">
        <v>44</v>
      </c>
      <c r="B42" s="6">
        <v>7787292.7999999998</v>
      </c>
      <c r="C42" s="6">
        <v>5233334.4000000004</v>
      </c>
      <c r="D42" s="6">
        <v>2553958.3999999999</v>
      </c>
    </row>
    <row r="43" spans="1:4" x14ac:dyDescent="0.3">
      <c r="A43" s="8" t="s">
        <v>50</v>
      </c>
      <c r="B43" s="6">
        <v>36601509.600000001</v>
      </c>
      <c r="C43" s="6">
        <v>14556048.66</v>
      </c>
      <c r="D43" s="6">
        <v>22045460.940000001</v>
      </c>
    </row>
    <row r="44" spans="1:4" x14ac:dyDescent="0.3">
      <c r="A44" s="8" t="s">
        <v>30</v>
      </c>
      <c r="B44" s="6">
        <v>466481.34</v>
      </c>
      <c r="C44" s="6">
        <v>120495.18</v>
      </c>
      <c r="D44" s="6">
        <v>345986.16</v>
      </c>
    </row>
    <row r="45" spans="1:4" x14ac:dyDescent="0.3">
      <c r="A45" s="8" t="s">
        <v>34</v>
      </c>
      <c r="B45" s="6">
        <v>29889712.289999999</v>
      </c>
      <c r="C45" s="6">
        <v>7412605.71</v>
      </c>
      <c r="D45" s="6">
        <v>22477106.579999998</v>
      </c>
    </row>
    <row r="46" spans="1:4" x14ac:dyDescent="0.3">
      <c r="A46" s="8" t="s">
        <v>55</v>
      </c>
      <c r="B46" s="6">
        <v>4503675.75</v>
      </c>
      <c r="C46" s="6">
        <v>610610</v>
      </c>
      <c r="D46" s="6">
        <v>3893065.75</v>
      </c>
    </row>
    <row r="47" spans="1:4" x14ac:dyDescent="0.3">
      <c r="A47" s="8" t="s">
        <v>26</v>
      </c>
      <c r="B47" s="6">
        <v>30585380.07</v>
      </c>
      <c r="C47" s="6">
        <v>5929583.75</v>
      </c>
      <c r="D47" s="6">
        <v>24655796.32</v>
      </c>
    </row>
    <row r="48" spans="1:4" x14ac:dyDescent="0.3">
      <c r="A48" s="8" t="s">
        <v>39</v>
      </c>
      <c r="B48" s="6">
        <v>3980904.84</v>
      </c>
      <c r="C48" s="6">
        <v>1220622.48</v>
      </c>
      <c r="D48" s="6">
        <v>2760282.36</v>
      </c>
    </row>
    <row r="49" spans="1:4" x14ac:dyDescent="0.3">
      <c r="A49" s="8" t="s">
        <v>58</v>
      </c>
      <c r="B49" s="6">
        <v>2080733.46</v>
      </c>
      <c r="C49" s="6">
        <v>751944.18</v>
      </c>
      <c r="D49" s="6">
        <v>1328789.28</v>
      </c>
    </row>
    <row r="50" spans="1:4" x14ac:dyDescent="0.3">
      <c r="A50" s="8" t="s">
        <v>37</v>
      </c>
      <c r="B50" s="6">
        <v>3089057.06</v>
      </c>
      <c r="C50" s="6">
        <v>1265819.6299999999</v>
      </c>
      <c r="D50" s="6">
        <v>1823237.43</v>
      </c>
    </row>
    <row r="51" spans="1:4" x14ac:dyDescent="0.3">
      <c r="A51" s="8" t="s">
        <v>117</v>
      </c>
      <c r="B51" s="6">
        <v>137348768.31</v>
      </c>
      <c r="C51" s="6">
        <v>44168198.399999999</v>
      </c>
      <c r="D51" s="6">
        <v>93180569.909999996</v>
      </c>
    </row>
    <row r="52" spans="1:4" x14ac:dyDescent="0.3">
      <c r="B52"/>
      <c r="C52"/>
      <c r="D52"/>
    </row>
    <row r="53" spans="1:4" x14ac:dyDescent="0.3">
      <c r="B53"/>
      <c r="C53"/>
      <c r="D53"/>
    </row>
    <row r="54" spans="1:4" x14ac:dyDescent="0.3">
      <c r="B54"/>
      <c r="C54"/>
      <c r="D54"/>
    </row>
    <row r="55" spans="1:4" x14ac:dyDescent="0.3">
      <c r="B55"/>
      <c r="C55"/>
      <c r="D55"/>
    </row>
    <row r="56" spans="1:4" x14ac:dyDescent="0.3">
      <c r="B56"/>
      <c r="C56"/>
      <c r="D56"/>
    </row>
    <row r="57" spans="1:4" x14ac:dyDescent="0.3">
      <c r="B57"/>
      <c r="C57"/>
      <c r="D57"/>
    </row>
    <row r="77" spans="1:10" x14ac:dyDescent="0.3">
      <c r="B77"/>
    </row>
    <row r="79" spans="1:10" x14ac:dyDescent="0.3">
      <c r="A79" s="7" t="s">
        <v>130</v>
      </c>
      <c r="B79" s="7" t="s">
        <v>145</v>
      </c>
      <c r="C79"/>
      <c r="D79"/>
    </row>
    <row r="80" spans="1:10" x14ac:dyDescent="0.3">
      <c r="A80" s="7" t="s">
        <v>0</v>
      </c>
      <c r="B80" t="s">
        <v>121</v>
      </c>
      <c r="C80" t="s">
        <v>122</v>
      </c>
      <c r="D80" t="s">
        <v>123</v>
      </c>
      <c r="E80" t="s">
        <v>124</v>
      </c>
      <c r="F80" t="s">
        <v>125</v>
      </c>
      <c r="G80" t="s">
        <v>126</v>
      </c>
      <c r="H80" t="s">
        <v>127</v>
      </c>
      <c r="I80" t="s">
        <v>128</v>
      </c>
      <c r="J80" t="s">
        <v>117</v>
      </c>
    </row>
    <row r="81" spans="1:10" x14ac:dyDescent="0.3">
      <c r="A81" s="8" t="s">
        <v>41</v>
      </c>
      <c r="B81" s="6">
        <v>634745.9</v>
      </c>
      <c r="C81" s="6">
        <v>258532.75</v>
      </c>
      <c r="D81" s="6">
        <v>846885</v>
      </c>
      <c r="E81" s="6">
        <v>632512.5</v>
      </c>
      <c r="F81" s="6">
        <v>122819.06</v>
      </c>
      <c r="G81" s="6">
        <v>1802771.7</v>
      </c>
      <c r="H81" s="6">
        <v>1208744.24</v>
      </c>
      <c r="I81" s="6">
        <v>606834.72</v>
      </c>
      <c r="J81" s="6">
        <v>6113845.8700000001</v>
      </c>
    </row>
    <row r="82" spans="1:10" x14ac:dyDescent="0.3">
      <c r="A82" s="8" t="s">
        <v>14</v>
      </c>
      <c r="B82" s="6">
        <v>1678833.7</v>
      </c>
      <c r="D82" s="6">
        <v>337937.6</v>
      </c>
      <c r="E82" s="6">
        <v>1738959.36</v>
      </c>
      <c r="F82" s="6">
        <v>312186.73</v>
      </c>
      <c r="G82" s="6">
        <v>654242.64</v>
      </c>
      <c r="H82" s="6"/>
      <c r="I82" s="6"/>
      <c r="J82" s="6">
        <v>4722160.03</v>
      </c>
    </row>
    <row r="83" spans="1:10" x14ac:dyDescent="0.3">
      <c r="A83" s="8" t="s">
        <v>19</v>
      </c>
      <c r="C83" s="6">
        <v>127722.96</v>
      </c>
      <c r="D83" s="6">
        <v>248406.36</v>
      </c>
      <c r="E83" s="6">
        <v>296448.34999999998</v>
      </c>
      <c r="F83" s="6"/>
      <c r="G83" s="6"/>
      <c r="H83" s="6">
        <v>526459.62</v>
      </c>
      <c r="I83" s="6">
        <v>1647870.56</v>
      </c>
      <c r="J83" s="6">
        <v>2846907.85</v>
      </c>
    </row>
    <row r="84" spans="1:10" x14ac:dyDescent="0.3">
      <c r="A84" s="8" t="s">
        <v>24</v>
      </c>
      <c r="B84" s="6">
        <v>2595022.19</v>
      </c>
      <c r="D84" s="6">
        <v>3763320.56</v>
      </c>
      <c r="E84" s="6">
        <v>455335</v>
      </c>
      <c r="F84" s="6">
        <v>1594914.07</v>
      </c>
      <c r="G84" s="6">
        <v>617037.67000000004</v>
      </c>
      <c r="H84" s="6">
        <v>1741735.09</v>
      </c>
      <c r="I84" s="6">
        <v>315574.05</v>
      </c>
      <c r="J84" s="6">
        <v>11082938.630000001</v>
      </c>
    </row>
    <row r="85" spans="1:10" x14ac:dyDescent="0.3">
      <c r="A85" s="8" t="s">
        <v>71</v>
      </c>
      <c r="B85" s="6">
        <v>1706934.62</v>
      </c>
      <c r="C85" s="6">
        <v>9119.44</v>
      </c>
      <c r="D85" s="6">
        <v>835410.23</v>
      </c>
      <c r="E85" s="6">
        <v>2079863.21</v>
      </c>
      <c r="F85" s="6"/>
      <c r="G85" s="6">
        <v>1621.93</v>
      </c>
      <c r="H85" s="6">
        <v>1128242.43</v>
      </c>
      <c r="I85" s="6"/>
      <c r="J85" s="6">
        <v>5761191.8600000003</v>
      </c>
    </row>
    <row r="86" spans="1:10" x14ac:dyDescent="0.3">
      <c r="A86" s="8" t="s">
        <v>98</v>
      </c>
      <c r="D86" s="6">
        <v>160935.32</v>
      </c>
      <c r="E86" s="6"/>
      <c r="F86" s="6">
        <v>1152486.42</v>
      </c>
      <c r="G86" s="6">
        <v>144521.01999999999</v>
      </c>
      <c r="H86" s="6"/>
      <c r="I86" s="6"/>
      <c r="J86" s="6">
        <v>1457942.76</v>
      </c>
    </row>
    <row r="87" spans="1:10" x14ac:dyDescent="0.3">
      <c r="A87" s="8" t="s">
        <v>28</v>
      </c>
      <c r="B87" s="6">
        <v>14031.02</v>
      </c>
      <c r="C87" s="6">
        <v>2345633.08</v>
      </c>
      <c r="D87" s="6">
        <v>3020115.05</v>
      </c>
      <c r="E87" s="6">
        <v>1512301.62</v>
      </c>
      <c r="F87" s="6">
        <v>2697055.4</v>
      </c>
      <c r="G87" s="6">
        <v>776344.48</v>
      </c>
      <c r="H87" s="6">
        <v>298656.63</v>
      </c>
      <c r="I87" s="6">
        <v>1519074.12</v>
      </c>
      <c r="J87" s="6">
        <v>12183211.4</v>
      </c>
    </row>
    <row r="88" spans="1:10" x14ac:dyDescent="0.3">
      <c r="A88" s="8" t="s">
        <v>117</v>
      </c>
      <c r="B88" s="6">
        <v>6629567.4299999997</v>
      </c>
      <c r="C88" s="6">
        <v>2741008.23</v>
      </c>
      <c r="D88" s="6">
        <v>9213010.1199999992</v>
      </c>
      <c r="E88" s="6">
        <v>6715420.04</v>
      </c>
      <c r="F88" s="6">
        <v>5879461.6799999997</v>
      </c>
      <c r="G88" s="6">
        <v>3996539.44</v>
      </c>
      <c r="H88" s="6">
        <v>4903838.01</v>
      </c>
      <c r="I88" s="6">
        <v>4089353.45</v>
      </c>
      <c r="J88" s="6">
        <v>44168198.399999999</v>
      </c>
    </row>
    <row r="89" spans="1:10" x14ac:dyDescent="0.3">
      <c r="B89"/>
      <c r="C89"/>
      <c r="D89"/>
    </row>
    <row r="90" spans="1:10" x14ac:dyDescent="0.3">
      <c r="B90"/>
      <c r="C90"/>
      <c r="D90"/>
    </row>
    <row r="91" spans="1:10" x14ac:dyDescent="0.3">
      <c r="B91"/>
      <c r="C91"/>
      <c r="D91"/>
    </row>
    <row r="92" spans="1:10" x14ac:dyDescent="0.3">
      <c r="B92"/>
      <c r="C92"/>
      <c r="D92"/>
    </row>
    <row r="93" spans="1:10" x14ac:dyDescent="0.3">
      <c r="B93"/>
      <c r="C93"/>
      <c r="D93"/>
    </row>
    <row r="94" spans="1:10" x14ac:dyDescent="0.3">
      <c r="B94"/>
      <c r="C94"/>
      <c r="D94"/>
    </row>
    <row r="95" spans="1:10" x14ac:dyDescent="0.3">
      <c r="B95"/>
      <c r="C95"/>
      <c r="D95"/>
    </row>
    <row r="96" spans="1:10" x14ac:dyDescent="0.3">
      <c r="B96"/>
      <c r="C96"/>
      <c r="D96"/>
    </row>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spans="1:4" x14ac:dyDescent="0.3">
      <c r="B129"/>
      <c r="C129"/>
      <c r="D129"/>
    </row>
    <row r="130" spans="1:4" x14ac:dyDescent="0.3">
      <c r="B130"/>
      <c r="C130"/>
      <c r="D130"/>
    </row>
    <row r="131" spans="1:4" x14ac:dyDescent="0.3">
      <c r="B131"/>
      <c r="C131"/>
      <c r="D131"/>
    </row>
    <row r="132" spans="1:4" x14ac:dyDescent="0.3">
      <c r="B132"/>
      <c r="C132"/>
      <c r="D132"/>
    </row>
    <row r="133" spans="1:4" x14ac:dyDescent="0.3">
      <c r="B133"/>
      <c r="C133"/>
      <c r="D133"/>
    </row>
    <row r="134" spans="1:4" x14ac:dyDescent="0.3">
      <c r="B134"/>
      <c r="C134"/>
      <c r="D134"/>
    </row>
    <row r="135" spans="1:4" x14ac:dyDescent="0.3">
      <c r="B135"/>
      <c r="C135"/>
      <c r="D135"/>
    </row>
    <row r="136" spans="1:4" x14ac:dyDescent="0.3">
      <c r="B136"/>
      <c r="C136"/>
      <c r="D136"/>
    </row>
    <row r="137" spans="1:4" x14ac:dyDescent="0.3">
      <c r="B137"/>
      <c r="C137"/>
      <c r="D137"/>
    </row>
    <row r="138" spans="1:4" x14ac:dyDescent="0.3">
      <c r="B138"/>
      <c r="C138"/>
      <c r="D138"/>
    </row>
    <row r="139" spans="1:4" x14ac:dyDescent="0.3">
      <c r="A139" s="7" t="s">
        <v>141</v>
      </c>
      <c r="B139" s="7" t="s">
        <v>3</v>
      </c>
      <c r="C139"/>
      <c r="D139"/>
    </row>
    <row r="140" spans="1:4" x14ac:dyDescent="0.3">
      <c r="A140" s="7" t="s">
        <v>145</v>
      </c>
      <c r="B140" t="s">
        <v>17</v>
      </c>
      <c r="C140" t="s">
        <v>22</v>
      </c>
      <c r="D140" t="s">
        <v>117</v>
      </c>
    </row>
    <row r="141" spans="1:4" x14ac:dyDescent="0.3">
      <c r="A141" s="8" t="s">
        <v>121</v>
      </c>
      <c r="B141" s="6">
        <v>3808972.39</v>
      </c>
      <c r="C141" s="6">
        <v>2820595.04</v>
      </c>
      <c r="D141" s="6">
        <v>6629567.4299999997</v>
      </c>
    </row>
    <row r="142" spans="1:4" x14ac:dyDescent="0.3">
      <c r="A142" s="8" t="s">
        <v>122</v>
      </c>
      <c r="B142" s="6">
        <v>1647047.49</v>
      </c>
      <c r="C142" s="6">
        <v>1093960.74</v>
      </c>
      <c r="D142" s="6">
        <v>2741008.23</v>
      </c>
    </row>
    <row r="143" spans="1:4" x14ac:dyDescent="0.3">
      <c r="A143" s="8" t="s">
        <v>123</v>
      </c>
      <c r="B143" s="6">
        <v>5087050.82</v>
      </c>
      <c r="C143" s="6">
        <v>4125959.3</v>
      </c>
      <c r="D143" s="6">
        <v>9213010.1199999992</v>
      </c>
    </row>
    <row r="144" spans="1:4" x14ac:dyDescent="0.3">
      <c r="A144" s="8" t="s">
        <v>124</v>
      </c>
      <c r="B144" s="6">
        <v>3565939.93</v>
      </c>
      <c r="C144" s="6">
        <v>3149480.11</v>
      </c>
      <c r="D144" s="6">
        <v>6715420.04</v>
      </c>
    </row>
    <row r="145" spans="1:4" x14ac:dyDescent="0.3">
      <c r="A145" s="8" t="s">
        <v>125</v>
      </c>
      <c r="B145" s="6">
        <v>4396550</v>
      </c>
      <c r="C145" s="6">
        <v>1482911.68</v>
      </c>
      <c r="D145" s="6">
        <v>5879461.6799999997</v>
      </c>
    </row>
    <row r="146" spans="1:4" x14ac:dyDescent="0.3">
      <c r="A146" s="8" t="s">
        <v>126</v>
      </c>
      <c r="B146" s="6">
        <v>2783145.89</v>
      </c>
      <c r="C146" s="6">
        <v>1213393.55</v>
      </c>
      <c r="D146" s="6">
        <v>3996539.44</v>
      </c>
    </row>
    <row r="147" spans="1:4" x14ac:dyDescent="0.3">
      <c r="A147" s="8" t="s">
        <v>127</v>
      </c>
      <c r="B147" s="6">
        <v>1984149.59</v>
      </c>
      <c r="C147" s="6">
        <v>2919688.42</v>
      </c>
      <c r="D147" s="6">
        <v>4903838.01</v>
      </c>
    </row>
    <row r="148" spans="1:4" x14ac:dyDescent="0.3">
      <c r="A148" s="8" t="s">
        <v>128</v>
      </c>
      <c r="B148" s="6">
        <v>1647870.56</v>
      </c>
      <c r="C148" s="6">
        <v>2441482.89</v>
      </c>
      <c r="D148" s="6">
        <v>4089353.45</v>
      </c>
    </row>
    <row r="149" spans="1:4" x14ac:dyDescent="0.3">
      <c r="A149" s="8" t="s">
        <v>117</v>
      </c>
      <c r="B149" s="6">
        <v>24920726.670000002</v>
      </c>
      <c r="C149" s="6">
        <v>19247471.73</v>
      </c>
      <c r="D149" s="6">
        <v>44168198.399999999</v>
      </c>
    </row>
    <row r="150" spans="1:4" x14ac:dyDescent="0.3">
      <c r="B150"/>
      <c r="C150"/>
      <c r="D150"/>
    </row>
    <row r="151" spans="1:4" x14ac:dyDescent="0.3">
      <c r="B151"/>
      <c r="C151"/>
      <c r="D151"/>
    </row>
    <row r="152" spans="1:4" x14ac:dyDescent="0.3">
      <c r="B152"/>
      <c r="C152"/>
      <c r="D152"/>
    </row>
    <row r="153" spans="1:4" x14ac:dyDescent="0.3">
      <c r="B153"/>
      <c r="C153"/>
      <c r="D153"/>
    </row>
    <row r="154" spans="1:4" x14ac:dyDescent="0.3">
      <c r="B154"/>
      <c r="C154"/>
      <c r="D154"/>
    </row>
    <row r="155" spans="1:4" x14ac:dyDescent="0.3">
      <c r="B155"/>
      <c r="C155"/>
      <c r="D155"/>
    </row>
    <row r="156" spans="1:4" x14ac:dyDescent="0.3">
      <c r="B156"/>
      <c r="C156"/>
      <c r="D156"/>
    </row>
    <row r="157" spans="1:4" x14ac:dyDescent="0.3">
      <c r="B157"/>
      <c r="C157"/>
      <c r="D157"/>
    </row>
    <row r="158" spans="1:4" x14ac:dyDescent="0.3">
      <c r="B158"/>
      <c r="C158"/>
      <c r="D158"/>
    </row>
    <row r="159" spans="1:4" x14ac:dyDescent="0.3">
      <c r="B159"/>
    </row>
    <row r="160" spans="1:4" x14ac:dyDescent="0.3">
      <c r="B160"/>
    </row>
    <row r="161" spans="1:9" x14ac:dyDescent="0.3">
      <c r="B161"/>
    </row>
    <row r="162" spans="1:9" x14ac:dyDescent="0.3">
      <c r="B162"/>
    </row>
    <row r="163" spans="1:9" x14ac:dyDescent="0.3">
      <c r="B163"/>
    </row>
    <row r="164" spans="1:9" x14ac:dyDescent="0.3">
      <c r="B164"/>
    </row>
    <row r="165" spans="1:9" x14ac:dyDescent="0.3">
      <c r="B165"/>
    </row>
    <row r="166" spans="1:9" x14ac:dyDescent="0.3">
      <c r="B166"/>
    </row>
    <row r="167" spans="1:9" x14ac:dyDescent="0.3">
      <c r="B167"/>
    </row>
    <row r="168" spans="1:9" x14ac:dyDescent="0.3">
      <c r="B168"/>
    </row>
    <row r="169" spans="1:9" x14ac:dyDescent="0.3">
      <c r="B169"/>
    </row>
    <row r="170" spans="1:9" x14ac:dyDescent="0.3">
      <c r="B170"/>
    </row>
    <row r="171" spans="1:9" x14ac:dyDescent="0.3">
      <c r="B171"/>
    </row>
    <row r="172" spans="1:9" x14ac:dyDescent="0.3">
      <c r="B172"/>
    </row>
    <row r="173" spans="1:9" x14ac:dyDescent="0.3">
      <c r="B173"/>
    </row>
    <row r="174" spans="1:9" x14ac:dyDescent="0.3">
      <c r="A174" s="7" t="s">
        <v>143</v>
      </c>
      <c r="B174" s="7" t="s">
        <v>120</v>
      </c>
      <c r="C174"/>
      <c r="D174"/>
    </row>
    <row r="175" spans="1:9" x14ac:dyDescent="0.3">
      <c r="A175" s="7" t="s">
        <v>145</v>
      </c>
      <c r="B175" t="s">
        <v>41</v>
      </c>
      <c r="C175" t="s">
        <v>14</v>
      </c>
      <c r="D175" t="s">
        <v>19</v>
      </c>
      <c r="E175" t="s">
        <v>24</v>
      </c>
      <c r="F175" t="s">
        <v>71</v>
      </c>
      <c r="G175" t="s">
        <v>98</v>
      </c>
      <c r="H175" t="s">
        <v>28</v>
      </c>
      <c r="I175" t="s">
        <v>117</v>
      </c>
    </row>
    <row r="176" spans="1:9" x14ac:dyDescent="0.3">
      <c r="A176" s="8" t="s">
        <v>121</v>
      </c>
      <c r="B176" s="6">
        <v>1924728.2</v>
      </c>
      <c r="C176" s="6">
        <v>1937238.7</v>
      </c>
      <c r="E176" s="6">
        <v>6530075.6900000004</v>
      </c>
      <c r="F176" s="6">
        <v>2124126.66</v>
      </c>
      <c r="G176" s="6"/>
      <c r="H176" s="6">
        <v>40288.239999999998</v>
      </c>
      <c r="I176" s="6">
        <v>12556457.49</v>
      </c>
    </row>
    <row r="177" spans="1:9" x14ac:dyDescent="0.3">
      <c r="A177" s="8" t="s">
        <v>122</v>
      </c>
      <c r="B177" s="6">
        <v>393993.72</v>
      </c>
      <c r="D177" s="6">
        <v>259279.24</v>
      </c>
      <c r="E177" s="6"/>
      <c r="F177" s="6">
        <v>26185.279999999999</v>
      </c>
      <c r="G177" s="6"/>
      <c r="H177" s="6">
        <v>7708699.5999999996</v>
      </c>
      <c r="I177" s="6">
        <v>8388157.8399999999</v>
      </c>
    </row>
    <row r="178" spans="1:9" x14ac:dyDescent="0.3">
      <c r="A178" s="8" t="s">
        <v>123</v>
      </c>
      <c r="B178" s="6">
        <v>3521431.68</v>
      </c>
      <c r="C178" s="6">
        <v>2154588.52</v>
      </c>
      <c r="D178" s="6">
        <v>328376.44</v>
      </c>
      <c r="E178" s="6">
        <v>8232149.1799999997</v>
      </c>
      <c r="F178" s="6">
        <v>1347118.96</v>
      </c>
      <c r="G178" s="6">
        <v>363934.74</v>
      </c>
      <c r="H178" s="6">
        <v>6738034.8799999999</v>
      </c>
      <c r="I178" s="6">
        <v>22685634.399999999</v>
      </c>
    </row>
    <row r="179" spans="1:9" x14ac:dyDescent="0.3">
      <c r="A179" s="8" t="s">
        <v>124</v>
      </c>
      <c r="B179" s="6">
        <v>2630049.6</v>
      </c>
      <c r="C179" s="6">
        <v>2622056.84</v>
      </c>
      <c r="D179" s="6">
        <v>448977.65</v>
      </c>
      <c r="E179" s="6">
        <v>757245</v>
      </c>
      <c r="F179" s="6">
        <v>3080678.29</v>
      </c>
      <c r="G179" s="6"/>
      <c r="H179" s="6">
        <v>4076021.24</v>
      </c>
      <c r="I179" s="6">
        <v>13615028.619999999</v>
      </c>
    </row>
    <row r="180" spans="1:9" x14ac:dyDescent="0.3">
      <c r="A180" s="8" t="s">
        <v>125</v>
      </c>
      <c r="B180" s="6">
        <v>277739.67</v>
      </c>
      <c r="C180" s="6">
        <v>649122.92000000004</v>
      </c>
      <c r="E180" s="6">
        <v>2565532.08</v>
      </c>
      <c r="F180" s="6"/>
      <c r="G180" s="6">
        <v>3494663.16</v>
      </c>
      <c r="H180" s="6">
        <v>3763694.92</v>
      </c>
      <c r="I180" s="6">
        <v>10750752.75</v>
      </c>
    </row>
    <row r="181" spans="1:9" x14ac:dyDescent="0.3">
      <c r="A181" s="8" t="s">
        <v>126</v>
      </c>
      <c r="B181" s="6">
        <v>4358486.2</v>
      </c>
      <c r="C181" s="6">
        <v>2009098.12</v>
      </c>
      <c r="E181" s="6">
        <v>952642.17</v>
      </c>
      <c r="F181" s="6">
        <v>4657.16</v>
      </c>
      <c r="G181" s="6">
        <v>326815.89</v>
      </c>
      <c r="H181" s="6">
        <v>779743.88</v>
      </c>
      <c r="I181" s="6">
        <v>8431443.4199999999</v>
      </c>
    </row>
    <row r="182" spans="1:9" x14ac:dyDescent="0.3">
      <c r="A182" s="8" t="s">
        <v>127</v>
      </c>
      <c r="B182" s="6">
        <v>1830670.16</v>
      </c>
      <c r="D182" s="6">
        <v>413852.32</v>
      </c>
      <c r="E182" s="6">
        <v>2770405.41</v>
      </c>
      <c r="F182" s="6">
        <v>1708748.37</v>
      </c>
      <c r="G182" s="6"/>
      <c r="H182" s="6">
        <v>745352.95</v>
      </c>
      <c r="I182" s="6">
        <v>7469029.21</v>
      </c>
    </row>
    <row r="183" spans="1:9" x14ac:dyDescent="0.3">
      <c r="A183" s="8" t="s">
        <v>128</v>
      </c>
      <c r="B183" s="6">
        <v>296145.91999999998</v>
      </c>
      <c r="D183" s="6">
        <v>4872991.99</v>
      </c>
      <c r="E183" s="6">
        <v>477943.95</v>
      </c>
      <c r="F183" s="6"/>
      <c r="G183" s="6"/>
      <c r="H183" s="6">
        <v>3636984.32</v>
      </c>
      <c r="I183" s="6">
        <v>9284066.1799999997</v>
      </c>
    </row>
    <row r="184" spans="1:9" x14ac:dyDescent="0.3">
      <c r="A184" s="8" t="s">
        <v>117</v>
      </c>
      <c r="B184" s="6">
        <v>15233245.15</v>
      </c>
      <c r="C184" s="6">
        <v>9372105.0999999996</v>
      </c>
      <c r="D184" s="6">
        <v>6323477.6399999997</v>
      </c>
      <c r="E184" s="6">
        <v>22285993.48</v>
      </c>
      <c r="F184" s="6">
        <v>8291514.7199999997</v>
      </c>
      <c r="G184" s="6">
        <v>4185413.79</v>
      </c>
      <c r="H184" s="6">
        <v>27488820.030000001</v>
      </c>
      <c r="I184" s="6">
        <v>93180569.909999996</v>
      </c>
    </row>
    <row r="185" spans="1:9" x14ac:dyDescent="0.3">
      <c r="B185"/>
      <c r="C185"/>
      <c r="D185"/>
    </row>
    <row r="186" spans="1:9" x14ac:dyDescent="0.3">
      <c r="B186"/>
      <c r="C186"/>
      <c r="D186"/>
    </row>
    <row r="187" spans="1:9" x14ac:dyDescent="0.3">
      <c r="B187"/>
      <c r="C187"/>
      <c r="D187"/>
    </row>
    <row r="188" spans="1:9" x14ac:dyDescent="0.3">
      <c r="B188"/>
      <c r="C188"/>
      <c r="D188"/>
    </row>
    <row r="189" spans="1:9" x14ac:dyDescent="0.3">
      <c r="B189"/>
    </row>
    <row r="190" spans="1:9" x14ac:dyDescent="0.3">
      <c r="B190"/>
    </row>
    <row r="191" spans="1:9" x14ac:dyDescent="0.3">
      <c r="B191"/>
    </row>
    <row r="192" spans="1:9" x14ac:dyDescent="0.3">
      <c r="B192"/>
    </row>
    <row r="193" spans="2:2" x14ac:dyDescent="0.3">
      <c r="B193"/>
    </row>
    <row r="194" spans="2:2" x14ac:dyDescent="0.3">
      <c r="B194"/>
    </row>
    <row r="195" spans="2:2" x14ac:dyDescent="0.3">
      <c r="B195"/>
    </row>
    <row r="196" spans="2:2" x14ac:dyDescent="0.3">
      <c r="B196"/>
    </row>
    <row r="197" spans="2:2" x14ac:dyDescent="0.3">
      <c r="B197"/>
    </row>
    <row r="198" spans="2:2" x14ac:dyDescent="0.3">
      <c r="B198"/>
    </row>
    <row r="199" spans="2:2" x14ac:dyDescent="0.3">
      <c r="B199"/>
    </row>
    <row r="200" spans="2:2" x14ac:dyDescent="0.3">
      <c r="B200"/>
    </row>
    <row r="201" spans="2:2" x14ac:dyDescent="0.3">
      <c r="B201"/>
    </row>
    <row r="202" spans="2:2" x14ac:dyDescent="0.3">
      <c r="B202"/>
    </row>
    <row r="203" spans="2:2" x14ac:dyDescent="0.3">
      <c r="B203"/>
    </row>
    <row r="204" spans="2:2" x14ac:dyDescent="0.3">
      <c r="B204"/>
    </row>
    <row r="205" spans="2:2" x14ac:dyDescent="0.3">
      <c r="B205"/>
    </row>
    <row r="206" spans="2:2" x14ac:dyDescent="0.3">
      <c r="B206"/>
    </row>
    <row r="207" spans="2:2" x14ac:dyDescent="0.3">
      <c r="B207"/>
    </row>
    <row r="208" spans="2:2" x14ac:dyDescent="0.3">
      <c r="B208"/>
    </row>
    <row r="209" spans="2:2" x14ac:dyDescent="0.3">
      <c r="B209"/>
    </row>
    <row r="210" spans="2:2" x14ac:dyDescent="0.3">
      <c r="B210"/>
    </row>
    <row r="211" spans="2:2" x14ac:dyDescent="0.3">
      <c r="B211"/>
    </row>
    <row r="212" spans="2:2" x14ac:dyDescent="0.3">
      <c r="B212"/>
    </row>
    <row r="213" spans="2:2" x14ac:dyDescent="0.3">
      <c r="B213"/>
    </row>
    <row r="214" spans="2:2" x14ac:dyDescent="0.3">
      <c r="B214"/>
    </row>
    <row r="215" spans="2:2" x14ac:dyDescent="0.3">
      <c r="B215"/>
    </row>
    <row r="216" spans="2:2" x14ac:dyDescent="0.3">
      <c r="B216"/>
    </row>
    <row r="217" spans="2:2" x14ac:dyDescent="0.3">
      <c r="B217"/>
    </row>
    <row r="218" spans="2:2" x14ac:dyDescent="0.3">
      <c r="B218"/>
    </row>
    <row r="219" spans="2:2" x14ac:dyDescent="0.3">
      <c r="B219"/>
    </row>
    <row r="220" spans="2:2" x14ac:dyDescent="0.3">
      <c r="B220"/>
    </row>
    <row r="221" spans="2:2" x14ac:dyDescent="0.3">
      <c r="B221"/>
    </row>
    <row r="222" spans="2:2" x14ac:dyDescent="0.3">
      <c r="B222"/>
    </row>
    <row r="223" spans="2:2" x14ac:dyDescent="0.3">
      <c r="B223"/>
    </row>
    <row r="224" spans="2:2" x14ac:dyDescent="0.3">
      <c r="B224"/>
    </row>
    <row r="225" spans="2:2" x14ac:dyDescent="0.3">
      <c r="B225"/>
    </row>
    <row r="226" spans="2:2" x14ac:dyDescent="0.3">
      <c r="B226"/>
    </row>
    <row r="227" spans="2:2" x14ac:dyDescent="0.3">
      <c r="B227"/>
    </row>
    <row r="228" spans="2:2" x14ac:dyDescent="0.3">
      <c r="B228"/>
    </row>
    <row r="229" spans="2:2" x14ac:dyDescent="0.3">
      <c r="B229"/>
    </row>
    <row r="230" spans="2:2" x14ac:dyDescent="0.3">
      <c r="B230"/>
    </row>
    <row r="231" spans="2:2" x14ac:dyDescent="0.3">
      <c r="B231"/>
    </row>
    <row r="232" spans="2:2" x14ac:dyDescent="0.3">
      <c r="B232"/>
    </row>
    <row r="233" spans="2:2" x14ac:dyDescent="0.3">
      <c r="B233"/>
    </row>
    <row r="234" spans="2:2" x14ac:dyDescent="0.3">
      <c r="B234"/>
    </row>
    <row r="235" spans="2:2" x14ac:dyDescent="0.3">
      <c r="B235"/>
    </row>
    <row r="236" spans="2:2" x14ac:dyDescent="0.3">
      <c r="B236"/>
    </row>
    <row r="237" spans="2:2" x14ac:dyDescent="0.3">
      <c r="B237"/>
    </row>
    <row r="238" spans="2:2" x14ac:dyDescent="0.3">
      <c r="B238"/>
    </row>
    <row r="239" spans="2:2" x14ac:dyDescent="0.3">
      <c r="B239"/>
    </row>
    <row r="240" spans="2:2" x14ac:dyDescent="0.3">
      <c r="B240"/>
    </row>
    <row r="241" spans="2:2" x14ac:dyDescent="0.3">
      <c r="B241"/>
    </row>
    <row r="242" spans="2:2" x14ac:dyDescent="0.3">
      <c r="B242"/>
    </row>
    <row r="243" spans="2:2" x14ac:dyDescent="0.3">
      <c r="B243"/>
    </row>
    <row r="244" spans="2:2" x14ac:dyDescent="0.3">
      <c r="B244"/>
    </row>
    <row r="245" spans="2:2" x14ac:dyDescent="0.3">
      <c r="B245"/>
    </row>
    <row r="246" spans="2:2" x14ac:dyDescent="0.3">
      <c r="B246"/>
    </row>
    <row r="247" spans="2:2" x14ac:dyDescent="0.3">
      <c r="B247"/>
    </row>
    <row r="248" spans="2:2" x14ac:dyDescent="0.3">
      <c r="B248"/>
    </row>
    <row r="249" spans="2:2" x14ac:dyDescent="0.3">
      <c r="B249"/>
    </row>
    <row r="282" spans="1:4" x14ac:dyDescent="0.3">
      <c r="A282" s="7" t="s">
        <v>183</v>
      </c>
      <c r="B282" t="s">
        <v>182</v>
      </c>
      <c r="C282"/>
      <c r="D282"/>
    </row>
    <row r="283" spans="1:4" x14ac:dyDescent="0.3">
      <c r="A283" s="8" t="s">
        <v>16</v>
      </c>
      <c r="B283" s="13">
        <v>40545</v>
      </c>
      <c r="C283"/>
      <c r="D283"/>
    </row>
    <row r="284" spans="1:4" x14ac:dyDescent="0.3">
      <c r="A284" s="8" t="s">
        <v>52</v>
      </c>
      <c r="B284" s="13">
        <v>56708</v>
      </c>
      <c r="C284"/>
      <c r="D284"/>
    </row>
    <row r="285" spans="1:4" x14ac:dyDescent="0.3">
      <c r="A285" s="8" t="s">
        <v>21</v>
      </c>
      <c r="B285" s="13">
        <v>25877</v>
      </c>
      <c r="C285"/>
      <c r="D285"/>
    </row>
    <row r="286" spans="1:4" x14ac:dyDescent="0.3">
      <c r="A286" s="8" t="s">
        <v>44</v>
      </c>
      <c r="B286" s="13">
        <v>71260</v>
      </c>
      <c r="C286"/>
      <c r="D286"/>
    </row>
    <row r="287" spans="1:4" x14ac:dyDescent="0.3">
      <c r="A287" s="8" t="s">
        <v>50</v>
      </c>
      <c r="B287" s="13">
        <v>83718</v>
      </c>
      <c r="C287"/>
      <c r="D287"/>
    </row>
    <row r="288" spans="1:4" x14ac:dyDescent="0.3">
      <c r="A288" s="8" t="s">
        <v>30</v>
      </c>
      <c r="B288" s="13">
        <v>49998</v>
      </c>
      <c r="C288"/>
      <c r="D288"/>
    </row>
    <row r="289" spans="1:4" x14ac:dyDescent="0.3">
      <c r="A289" s="8" t="s">
        <v>34</v>
      </c>
      <c r="B289" s="13">
        <v>44727</v>
      </c>
      <c r="C289"/>
      <c r="D289"/>
    </row>
    <row r="290" spans="1:4" x14ac:dyDescent="0.3">
      <c r="A290" s="8" t="s">
        <v>55</v>
      </c>
      <c r="B290" s="13">
        <v>10675</v>
      </c>
      <c r="C290"/>
      <c r="D290"/>
    </row>
    <row r="291" spans="1:4" x14ac:dyDescent="0.3">
      <c r="A291" s="8" t="s">
        <v>26</v>
      </c>
      <c r="B291" s="13">
        <v>46967</v>
      </c>
      <c r="C291"/>
      <c r="D291"/>
    </row>
    <row r="292" spans="1:4" x14ac:dyDescent="0.3">
      <c r="A292" s="8" t="s">
        <v>39</v>
      </c>
      <c r="B292" s="13">
        <v>48708</v>
      </c>
      <c r="C292"/>
      <c r="D292"/>
    </row>
    <row r="293" spans="1:4" x14ac:dyDescent="0.3">
      <c r="A293" s="8" t="s">
        <v>58</v>
      </c>
      <c r="B293" s="13">
        <v>13637</v>
      </c>
      <c r="C293"/>
      <c r="D293"/>
    </row>
    <row r="294" spans="1:4" x14ac:dyDescent="0.3">
      <c r="A294" s="8" t="s">
        <v>37</v>
      </c>
      <c r="B294" s="13">
        <v>20051</v>
      </c>
      <c r="C294"/>
      <c r="D294"/>
    </row>
    <row r="295" spans="1:4" x14ac:dyDescent="0.3">
      <c r="A295" s="8" t="s">
        <v>117</v>
      </c>
      <c r="B295" s="13">
        <v>512871</v>
      </c>
      <c r="C295"/>
      <c r="D295"/>
    </row>
    <row r="296" spans="1:4" x14ac:dyDescent="0.3">
      <c r="B296"/>
      <c r="C296"/>
      <c r="D296"/>
    </row>
    <row r="297" spans="1:4" x14ac:dyDescent="0.3">
      <c r="B297"/>
      <c r="C297"/>
    </row>
    <row r="298" spans="1:4" x14ac:dyDescent="0.3">
      <c r="B298"/>
      <c r="C298"/>
    </row>
    <row r="299" spans="1:4" x14ac:dyDescent="0.3">
      <c r="B299"/>
      <c r="C299"/>
    </row>
    <row r="300" spans="1:4" x14ac:dyDescent="0.3">
      <c r="B300"/>
    </row>
    <row r="301" spans="1:4" x14ac:dyDescent="0.3">
      <c r="B301"/>
    </row>
    <row r="302" spans="1:4" x14ac:dyDescent="0.3">
      <c r="B302"/>
    </row>
    <row r="303" spans="1:4" x14ac:dyDescent="0.3">
      <c r="B303"/>
    </row>
    <row r="304" spans="1:4" x14ac:dyDescent="0.3">
      <c r="B304"/>
    </row>
    <row r="305" spans="2:2" x14ac:dyDescent="0.3">
      <c r="B305"/>
    </row>
    <row r="306" spans="2:2" x14ac:dyDescent="0.3">
      <c r="B306"/>
    </row>
    <row r="307" spans="2:2" x14ac:dyDescent="0.3">
      <c r="B307"/>
    </row>
    <row r="308" spans="2:2" x14ac:dyDescent="0.3">
      <c r="B308"/>
    </row>
    <row r="309" spans="2:2" x14ac:dyDescent="0.3">
      <c r="B309"/>
    </row>
    <row r="310" spans="2:2" x14ac:dyDescent="0.3">
      <c r="B310"/>
    </row>
    <row r="311" spans="2:2" x14ac:dyDescent="0.3">
      <c r="B311"/>
    </row>
    <row r="312" spans="2:2" x14ac:dyDescent="0.3">
      <c r="B312"/>
    </row>
    <row r="313" spans="2:2" x14ac:dyDescent="0.3">
      <c r="B313"/>
    </row>
    <row r="314" spans="2:2" x14ac:dyDescent="0.3">
      <c r="B314"/>
    </row>
    <row r="315" spans="2:2" x14ac:dyDescent="0.3">
      <c r="B315"/>
    </row>
    <row r="316" spans="2:2" x14ac:dyDescent="0.3">
      <c r="B316"/>
    </row>
    <row r="317" spans="2:2" x14ac:dyDescent="0.3">
      <c r="B317"/>
    </row>
    <row r="318" spans="2:2" x14ac:dyDescent="0.3">
      <c r="B318"/>
    </row>
    <row r="319" spans="2:2" x14ac:dyDescent="0.3">
      <c r="B319"/>
    </row>
    <row r="320" spans="2:2" x14ac:dyDescent="0.3">
      <c r="B320"/>
    </row>
    <row r="321" spans="2:2" x14ac:dyDescent="0.3">
      <c r="B321"/>
    </row>
    <row r="322" spans="2:2" x14ac:dyDescent="0.3">
      <c r="B322"/>
    </row>
    <row r="323" spans="2:2" x14ac:dyDescent="0.3">
      <c r="B323"/>
    </row>
    <row r="324" spans="2:2" x14ac:dyDescent="0.3">
      <c r="B324"/>
    </row>
    <row r="325" spans="2:2" x14ac:dyDescent="0.3">
      <c r="B325"/>
    </row>
    <row r="326" spans="2:2" x14ac:dyDescent="0.3">
      <c r="B326"/>
    </row>
    <row r="327" spans="2:2" x14ac:dyDescent="0.3">
      <c r="B327"/>
    </row>
    <row r="328" spans="2:2" x14ac:dyDescent="0.3">
      <c r="B328"/>
    </row>
    <row r="329" spans="2:2" x14ac:dyDescent="0.3">
      <c r="B329"/>
    </row>
    <row r="330" spans="2:2" x14ac:dyDescent="0.3">
      <c r="B330"/>
    </row>
    <row r="331" spans="2:2" x14ac:dyDescent="0.3">
      <c r="B331"/>
    </row>
    <row r="332" spans="2:2" x14ac:dyDescent="0.3">
      <c r="B332"/>
    </row>
    <row r="333" spans="2:2" x14ac:dyDescent="0.3">
      <c r="B333"/>
    </row>
    <row r="334" spans="2:2" x14ac:dyDescent="0.3">
      <c r="B334"/>
    </row>
    <row r="335" spans="2:2" x14ac:dyDescent="0.3">
      <c r="B335"/>
    </row>
    <row r="336" spans="2:2" x14ac:dyDescent="0.3">
      <c r="B336"/>
    </row>
    <row r="337" spans="2:2" x14ac:dyDescent="0.3">
      <c r="B337"/>
    </row>
    <row r="338" spans="2:2" x14ac:dyDescent="0.3">
      <c r="B338"/>
    </row>
    <row r="339" spans="2:2" x14ac:dyDescent="0.3">
      <c r="B339"/>
    </row>
    <row r="340" spans="2:2" x14ac:dyDescent="0.3">
      <c r="B340"/>
    </row>
    <row r="341" spans="2:2" x14ac:dyDescent="0.3">
      <c r="B341"/>
    </row>
    <row r="342" spans="2:2" x14ac:dyDescent="0.3">
      <c r="B342"/>
    </row>
    <row r="343" spans="2:2" x14ac:dyDescent="0.3">
      <c r="B343"/>
    </row>
    <row r="344" spans="2:2" x14ac:dyDescent="0.3">
      <c r="B344"/>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208C5-9C51-45D9-BFB5-4CB98AF79D58}">
  <dimension ref="A1:V17"/>
  <sheetViews>
    <sheetView workbookViewId="0">
      <pane ySplit="1" topLeftCell="A2" activePane="bottomLeft" state="frozen"/>
      <selection pane="bottomLeft" activeCell="D23" sqref="D23"/>
    </sheetView>
  </sheetViews>
  <sheetFormatPr defaultRowHeight="14.4" x14ac:dyDescent="0.3"/>
  <cols>
    <col min="3" max="3" width="10.77734375" bestFit="1" customWidth="1"/>
    <col min="4" max="4" width="16.88671875" bestFit="1" customWidth="1"/>
    <col min="5" max="5" width="19.6640625" bestFit="1" customWidth="1"/>
    <col min="6" max="6" width="15.88671875" bestFit="1" customWidth="1"/>
    <col min="7" max="7" width="14.21875" bestFit="1" customWidth="1"/>
  </cols>
  <sheetData>
    <row r="1" spans="1:22" ht="28.8" customHeight="1" x14ac:dyDescent="0.55000000000000004">
      <c r="A1" s="92" t="s">
        <v>165</v>
      </c>
      <c r="B1" s="92"/>
      <c r="C1" s="92"/>
      <c r="D1" s="92"/>
      <c r="E1" s="92"/>
      <c r="F1" s="92"/>
      <c r="G1" s="92"/>
      <c r="H1" s="92"/>
      <c r="I1" s="92"/>
      <c r="J1" s="92"/>
      <c r="K1" s="92"/>
      <c r="L1" s="92"/>
      <c r="M1" s="92"/>
      <c r="N1" s="92"/>
      <c r="O1" s="92"/>
      <c r="P1" s="92"/>
      <c r="Q1" s="92"/>
      <c r="R1" s="92"/>
      <c r="S1" s="92"/>
      <c r="T1" s="92"/>
      <c r="U1" s="92"/>
      <c r="V1" s="92"/>
    </row>
    <row r="5" spans="1:22" x14ac:dyDescent="0.3">
      <c r="C5" s="7" t="s">
        <v>145</v>
      </c>
      <c r="D5" t="s">
        <v>141</v>
      </c>
      <c r="E5" t="s">
        <v>142</v>
      </c>
      <c r="F5" t="s">
        <v>143</v>
      </c>
      <c r="G5" t="s">
        <v>144</v>
      </c>
    </row>
    <row r="6" spans="1:22" x14ac:dyDescent="0.3">
      <c r="C6" s="8" t="s">
        <v>17</v>
      </c>
      <c r="D6" s="6">
        <v>24920726.669999991</v>
      </c>
      <c r="E6" s="6">
        <v>79094809.199999973</v>
      </c>
      <c r="F6" s="6">
        <v>54174082.529999994</v>
      </c>
      <c r="G6" s="13">
        <v>276782</v>
      </c>
    </row>
    <row r="7" spans="1:22" x14ac:dyDescent="0.3">
      <c r="C7" s="8" t="s">
        <v>22</v>
      </c>
      <c r="D7" s="6">
        <v>19247471.73</v>
      </c>
      <c r="E7" s="6">
        <v>58253959.110000007</v>
      </c>
      <c r="F7" s="6">
        <v>39006487.379999995</v>
      </c>
      <c r="G7" s="13">
        <v>236089</v>
      </c>
    </row>
    <row r="8" spans="1:22" x14ac:dyDescent="0.3">
      <c r="C8" s="8" t="s">
        <v>117</v>
      </c>
      <c r="D8" s="6">
        <v>44168198.399999991</v>
      </c>
      <c r="E8" s="6">
        <v>137348768.30999997</v>
      </c>
      <c r="F8" s="6">
        <v>93180569.909999996</v>
      </c>
      <c r="G8" s="13">
        <v>512871</v>
      </c>
    </row>
    <row r="10" spans="1:22" x14ac:dyDescent="0.3">
      <c r="C10" s="14" t="s">
        <v>159</v>
      </c>
    </row>
    <row r="11" spans="1:22" x14ac:dyDescent="0.3">
      <c r="C11" s="14"/>
      <c r="D11" s="14" t="s">
        <v>158</v>
      </c>
      <c r="E11" s="14"/>
      <c r="F11" s="14" t="s">
        <v>160</v>
      </c>
    </row>
    <row r="12" spans="1:22" x14ac:dyDescent="0.3">
      <c r="C12" t="s">
        <v>17</v>
      </c>
      <c r="D12" s="11">
        <f>D6/E6</f>
        <v>0.31507411070409408</v>
      </c>
      <c r="F12" s="11">
        <f>F6/E6</f>
        <v>0.68492588929590603</v>
      </c>
    </row>
    <row r="13" spans="1:22" x14ac:dyDescent="0.3">
      <c r="C13" t="s">
        <v>22</v>
      </c>
      <c r="D13" s="11">
        <f>D7/E7</f>
        <v>0.33040624232346699</v>
      </c>
      <c r="F13" s="11">
        <f>F7/E7</f>
        <v>0.66959375767653284</v>
      </c>
    </row>
    <row r="15" spans="1:22" x14ac:dyDescent="0.3">
      <c r="C15" s="14"/>
      <c r="D15" s="14" t="s">
        <v>161</v>
      </c>
      <c r="E15" s="14" t="s">
        <v>162</v>
      </c>
      <c r="F15" s="14" t="s">
        <v>163</v>
      </c>
      <c r="G15" s="14" t="s">
        <v>164</v>
      </c>
    </row>
    <row r="16" spans="1:22" x14ac:dyDescent="0.3">
      <c r="C16" t="s">
        <v>17</v>
      </c>
      <c r="D16" s="11">
        <f>D6/D8</f>
        <v>0.56422330031011625</v>
      </c>
      <c r="E16" s="11">
        <f>E6/E8</f>
        <v>0.57586835450523155</v>
      </c>
      <c r="F16" s="11">
        <f>F6/F8</f>
        <v>0.58138818621011801</v>
      </c>
      <c r="G16" s="11">
        <f>G6/G8</f>
        <v>0.53967176931431105</v>
      </c>
    </row>
    <row r="17" spans="3:7" x14ac:dyDescent="0.3">
      <c r="C17" t="s">
        <v>22</v>
      </c>
      <c r="D17" s="11">
        <f>D7/D8</f>
        <v>0.43577669968988375</v>
      </c>
      <c r="E17" s="11">
        <f>E7/E8</f>
        <v>0.42413164549476851</v>
      </c>
      <c r="F17" s="11">
        <f>F7/F8</f>
        <v>0.41861181378988194</v>
      </c>
      <c r="G17" s="11">
        <f>G7/G8</f>
        <v>0.46032823068568901</v>
      </c>
    </row>
  </sheetData>
  <mergeCells count="1">
    <mergeCell ref="A1:V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33B9-768F-47AD-83EC-D3D9BFE56E89}">
  <dimension ref="B4:T188"/>
  <sheetViews>
    <sheetView topLeftCell="B1" workbookViewId="0">
      <selection activeCell="K22" sqref="K22"/>
    </sheetView>
  </sheetViews>
  <sheetFormatPr defaultRowHeight="14.4" x14ac:dyDescent="0.3"/>
  <cols>
    <col min="1" max="1" width="13.109375" bestFit="1" customWidth="1"/>
    <col min="2" max="2" width="13.77734375" bestFit="1" customWidth="1"/>
    <col min="3" max="3" width="18.88671875" bestFit="1" customWidth="1"/>
    <col min="4" max="4" width="16" bestFit="1" customWidth="1"/>
    <col min="5" max="5" width="10.109375" bestFit="1" customWidth="1"/>
    <col min="7" max="7" width="15.44140625" bestFit="1" customWidth="1"/>
    <col min="8" max="8" width="9.44140625" bestFit="1" customWidth="1"/>
    <col min="9" max="9" width="13.77734375" bestFit="1" customWidth="1"/>
    <col min="10" max="10" width="26.77734375" bestFit="1" customWidth="1"/>
    <col min="11" max="11" width="13.5546875" bestFit="1" customWidth="1"/>
    <col min="12" max="12" width="10.109375" bestFit="1" customWidth="1"/>
    <col min="13" max="13" width="25.21875" bestFit="1" customWidth="1"/>
    <col min="14" max="14" width="21.6640625" bestFit="1" customWidth="1"/>
    <col min="15" max="15" width="22.109375" bestFit="1" customWidth="1"/>
    <col min="16" max="16" width="13.88671875" bestFit="1" customWidth="1"/>
    <col min="17" max="17" width="11.109375" bestFit="1" customWidth="1"/>
    <col min="18" max="18" width="13.88671875" bestFit="1" customWidth="1"/>
  </cols>
  <sheetData>
    <row r="4" spans="2:14" x14ac:dyDescent="0.3">
      <c r="G4" s="28" t="s">
        <v>197</v>
      </c>
      <c r="H4" s="26" t="s">
        <v>8</v>
      </c>
      <c r="I4" s="27" t="s">
        <v>13</v>
      </c>
    </row>
    <row r="5" spans="2:14" x14ac:dyDescent="0.3">
      <c r="B5" s="11">
        <f>53615/GETPIVOTDATA("[Measures].[Sum of Units Sold]",$G$4,"[SylipTable].[Item Type]","[SylipTable].[Item Type].&amp;[Cosmetics]")</f>
        <v>0.64042380372201912</v>
      </c>
      <c r="C5" s="6">
        <f>B5*GETPIVOTDATA("[Measures].[Sum of Total Profit 2]",$G$4,"[SylipTable].[Item Type]","[SylipTable].[Item Type].&amp;[Cosmetics]")</f>
        <v>9322040.0499999989</v>
      </c>
      <c r="G5" s="8" t="s">
        <v>50</v>
      </c>
      <c r="H5" s="13">
        <v>83718</v>
      </c>
      <c r="I5" s="6">
        <v>14556048.66</v>
      </c>
    </row>
    <row r="6" spans="2:14" x14ac:dyDescent="0.3">
      <c r="G6" s="35" t="s">
        <v>44</v>
      </c>
      <c r="H6" s="36">
        <v>71260</v>
      </c>
      <c r="I6" s="37">
        <v>5233334.4000000004</v>
      </c>
    </row>
    <row r="7" spans="2:14" x14ac:dyDescent="0.3">
      <c r="G7" s="38" t="s">
        <v>52</v>
      </c>
      <c r="H7" s="39">
        <v>56708</v>
      </c>
      <c r="I7" s="40">
        <v>888047.28</v>
      </c>
    </row>
    <row r="8" spans="2:14" x14ac:dyDescent="0.3">
      <c r="G8" s="32" t="s">
        <v>30</v>
      </c>
      <c r="H8" s="33">
        <v>49998</v>
      </c>
      <c r="I8" s="34">
        <v>120495.18</v>
      </c>
    </row>
    <row r="9" spans="2:14" x14ac:dyDescent="0.3">
      <c r="G9" s="8" t="s">
        <v>39</v>
      </c>
      <c r="H9" s="13">
        <v>48708</v>
      </c>
      <c r="I9" s="6">
        <v>1220622.48</v>
      </c>
      <c r="N9" s="43">
        <f>GETPIVOTDATA("[Measures].[Sum of Units Sold]",$G$4,"[SylipTable].[Item Type]","[SylipTable].[Item Type].&amp;[Fruits]")*M43</f>
        <v>4689252.256431534</v>
      </c>
    </row>
    <row r="10" spans="2:14" x14ac:dyDescent="0.3">
      <c r="G10" s="8" t="s">
        <v>26</v>
      </c>
      <c r="H10" s="13">
        <v>46967</v>
      </c>
      <c r="I10" s="6">
        <v>5929583.75</v>
      </c>
    </row>
    <row r="11" spans="2:14" x14ac:dyDescent="0.3">
      <c r="G11" s="35" t="s">
        <v>34</v>
      </c>
      <c r="H11" s="36">
        <v>44727</v>
      </c>
      <c r="I11" s="37">
        <v>7412605.71</v>
      </c>
    </row>
    <row r="12" spans="2:14" x14ac:dyDescent="0.3">
      <c r="G12" s="8" t="s">
        <v>16</v>
      </c>
      <c r="H12" s="13">
        <v>40545</v>
      </c>
      <c r="I12" s="6">
        <v>3886643.7</v>
      </c>
    </row>
    <row r="13" spans="2:14" x14ac:dyDescent="0.3">
      <c r="G13" s="38" t="s">
        <v>21</v>
      </c>
      <c r="H13" s="39">
        <v>25877</v>
      </c>
      <c r="I13" s="40">
        <v>2292443.4300000002</v>
      </c>
    </row>
    <row r="14" spans="2:14" x14ac:dyDescent="0.3">
      <c r="G14" s="29" t="s">
        <v>37</v>
      </c>
      <c r="H14" s="30">
        <v>20051</v>
      </c>
      <c r="I14" s="31">
        <v>1265819.6299999999</v>
      </c>
    </row>
    <row r="15" spans="2:14" x14ac:dyDescent="0.3">
      <c r="G15" s="8" t="s">
        <v>58</v>
      </c>
      <c r="H15" s="13">
        <v>13637</v>
      </c>
      <c r="I15" s="6">
        <v>751944.18</v>
      </c>
    </row>
    <row r="16" spans="2:14" x14ac:dyDescent="0.3">
      <c r="G16" s="8" t="s">
        <v>55</v>
      </c>
      <c r="H16" s="13">
        <v>10675</v>
      </c>
      <c r="I16" s="6">
        <v>610610</v>
      </c>
    </row>
    <row r="17" spans="7:16" x14ac:dyDescent="0.3">
      <c r="G17" s="8" t="s">
        <v>117</v>
      </c>
      <c r="H17" s="13">
        <v>512871</v>
      </c>
      <c r="I17" s="6">
        <v>44168198.399999999</v>
      </c>
    </row>
    <row r="31" spans="7:16" x14ac:dyDescent="0.3">
      <c r="G31" s="28" t="s">
        <v>169</v>
      </c>
      <c r="H31" s="6" t="s">
        <v>10</v>
      </c>
      <c r="I31" s="6" t="s">
        <v>9</v>
      </c>
      <c r="J31" s="6" t="s">
        <v>184</v>
      </c>
      <c r="M31" s="44" t="s">
        <v>185</v>
      </c>
      <c r="P31" t="s">
        <v>186</v>
      </c>
    </row>
    <row r="32" spans="7:16" x14ac:dyDescent="0.3">
      <c r="G32" s="46" t="s">
        <v>50</v>
      </c>
      <c r="H32" s="47">
        <v>3423.29</v>
      </c>
      <c r="I32" s="47">
        <v>5683.6</v>
      </c>
      <c r="J32" s="47">
        <v>2260.3099999999995</v>
      </c>
      <c r="M32" s="45">
        <f>$J$32/J32</f>
        <v>1</v>
      </c>
    </row>
    <row r="33" spans="7:16" x14ac:dyDescent="0.3">
      <c r="G33" s="46" t="s">
        <v>26</v>
      </c>
      <c r="H33" s="47">
        <v>6299.52</v>
      </c>
      <c r="I33" s="47">
        <v>7814.52</v>
      </c>
      <c r="J33" s="47">
        <v>1515</v>
      </c>
      <c r="M33" s="45">
        <f>$J$32/J33</f>
        <v>1.4919537953795377</v>
      </c>
    </row>
    <row r="34" spans="7:16" x14ac:dyDescent="0.3">
      <c r="G34" s="46" t="s">
        <v>34</v>
      </c>
      <c r="H34" s="47">
        <v>4522.8599999999997</v>
      </c>
      <c r="I34" s="47">
        <v>6014.43</v>
      </c>
      <c r="J34" s="47">
        <v>1491.57</v>
      </c>
      <c r="M34" s="45">
        <f t="shared" ref="M34:M43" si="0">$J$32/J34</f>
        <v>1.5153898241450281</v>
      </c>
    </row>
    <row r="35" spans="7:16" x14ac:dyDescent="0.3">
      <c r="G35" s="46" t="s">
        <v>44</v>
      </c>
      <c r="H35" s="47">
        <v>465.92</v>
      </c>
      <c r="I35" s="47">
        <v>1420.64</v>
      </c>
      <c r="J35" s="47">
        <v>954.72000000000025</v>
      </c>
      <c r="M35" s="45">
        <f t="shared" si="0"/>
        <v>2.3675108932461861</v>
      </c>
    </row>
    <row r="36" spans="7:16" x14ac:dyDescent="0.3">
      <c r="G36" s="48" t="s">
        <v>16</v>
      </c>
      <c r="H36" s="49">
        <v>1115.94</v>
      </c>
      <c r="I36" s="49">
        <v>1786.96</v>
      </c>
      <c r="J36" s="49">
        <v>671.0200000000001</v>
      </c>
      <c r="M36" s="45">
        <f t="shared" si="0"/>
        <v>3.3684688980954354</v>
      </c>
    </row>
    <row r="37" spans="7:16" x14ac:dyDescent="0.3">
      <c r="G37" s="50" t="s">
        <v>21</v>
      </c>
      <c r="H37" s="51">
        <v>819.77</v>
      </c>
      <c r="I37" s="51">
        <v>1439.9</v>
      </c>
      <c r="J37" s="51">
        <v>620.13</v>
      </c>
      <c r="M37" s="45">
        <f t="shared" si="0"/>
        <v>3.6448970377178971</v>
      </c>
    </row>
    <row r="38" spans="7:16" x14ac:dyDescent="0.3">
      <c r="G38" s="52" t="s">
        <v>37</v>
      </c>
      <c r="H38" s="53">
        <v>545.58000000000004</v>
      </c>
      <c r="I38" s="53">
        <v>924.36</v>
      </c>
      <c r="J38" s="53">
        <v>378.78</v>
      </c>
      <c r="M38" s="45">
        <f t="shared" si="0"/>
        <v>5.9673425207244302</v>
      </c>
    </row>
    <row r="39" spans="7:16" x14ac:dyDescent="0.3">
      <c r="G39" s="50" t="s">
        <v>39</v>
      </c>
      <c r="H39" s="51">
        <v>566.70000000000005</v>
      </c>
      <c r="I39" s="51">
        <v>817.3</v>
      </c>
      <c r="J39" s="51">
        <v>250.60000000000002</v>
      </c>
      <c r="M39" s="45">
        <f t="shared" si="0"/>
        <v>9.0195929768555434</v>
      </c>
    </row>
    <row r="40" spans="7:16" x14ac:dyDescent="0.3">
      <c r="G40" s="54" t="s">
        <v>58</v>
      </c>
      <c r="H40" s="55">
        <v>292.32</v>
      </c>
      <c r="I40" s="55">
        <v>457.74</v>
      </c>
      <c r="J40" s="55">
        <v>165.42000000000004</v>
      </c>
      <c r="M40" s="45">
        <f t="shared" si="0"/>
        <v>13.664067222826738</v>
      </c>
    </row>
    <row r="41" spans="7:16" x14ac:dyDescent="0.3">
      <c r="G41" s="54" t="s">
        <v>52</v>
      </c>
      <c r="H41" s="55">
        <v>254.32</v>
      </c>
      <c r="I41" s="55">
        <v>379.6</v>
      </c>
      <c r="J41" s="55">
        <v>125.28</v>
      </c>
      <c r="M41" s="45">
        <f t="shared" si="0"/>
        <v>18.042065772669218</v>
      </c>
    </row>
    <row r="42" spans="7:16" x14ac:dyDescent="0.3">
      <c r="G42" s="54" t="s">
        <v>55</v>
      </c>
      <c r="H42" s="55">
        <v>729.38</v>
      </c>
      <c r="I42" s="55">
        <v>843.78</v>
      </c>
      <c r="J42" s="55">
        <v>114.39999999999998</v>
      </c>
      <c r="M42" s="45">
        <f t="shared" si="0"/>
        <v>19.757954545454545</v>
      </c>
    </row>
    <row r="43" spans="7:16" x14ac:dyDescent="0.3">
      <c r="G43" s="54" t="s">
        <v>30</v>
      </c>
      <c r="H43" s="55">
        <v>69.2</v>
      </c>
      <c r="I43" s="55">
        <v>93.3</v>
      </c>
      <c r="J43" s="55">
        <v>24.1</v>
      </c>
      <c r="M43" s="45">
        <f t="shared" si="0"/>
        <v>93.788796680497896</v>
      </c>
      <c r="P43" s="24"/>
    </row>
    <row r="44" spans="7:16" x14ac:dyDescent="0.3">
      <c r="G44" s="8" t="s">
        <v>117</v>
      </c>
      <c r="H44" s="6">
        <v>19104.8</v>
      </c>
      <c r="I44" s="6">
        <v>27676.13</v>
      </c>
      <c r="J44" s="6">
        <v>8571.3299999999927</v>
      </c>
    </row>
    <row r="53" spans="7:20" x14ac:dyDescent="0.3">
      <c r="G53" s="75" t="s">
        <v>187</v>
      </c>
      <c r="H53" s="76" t="s">
        <v>190</v>
      </c>
      <c r="I53" s="76" t="s">
        <v>191</v>
      </c>
      <c r="J53" s="77" t="s">
        <v>195</v>
      </c>
      <c r="M53" s="14" t="s">
        <v>187</v>
      </c>
      <c r="N53" s="44" t="s">
        <v>190</v>
      </c>
      <c r="O53" s="44" t="s">
        <v>191</v>
      </c>
      <c r="P53" s="44" t="s">
        <v>195</v>
      </c>
      <c r="Q53" s="14" t="s">
        <v>196</v>
      </c>
    </row>
    <row r="54" spans="7:20" x14ac:dyDescent="0.3">
      <c r="G54" s="78" t="str" cm="1">
        <f t="array" ref="G54:G65">_xlfn.UNIQUE(SylipTable[Item Type])</f>
        <v>Baby Food</v>
      </c>
      <c r="H54" s="79" cm="1">
        <f t="array" ref="H54:H65">_xlfn.UNIQUE(SylipTable[Unit Price])</f>
        <v>255.28</v>
      </c>
      <c r="I54" s="79" cm="1">
        <f t="array" ref="I54:I65">_xlfn.UNIQUE(SylipTable[Unit Cost])</f>
        <v>159.41999999999999</v>
      </c>
      <c r="J54" s="79">
        <f>H54-I54</f>
        <v>95.860000000000014</v>
      </c>
      <c r="M54" s="80" t="s">
        <v>50</v>
      </c>
      <c r="N54" s="81">
        <v>437.2</v>
      </c>
      <c r="O54" s="81">
        <v>263.33</v>
      </c>
      <c r="P54" s="81">
        <v>173.87</v>
      </c>
      <c r="Q54" s="87">
        <f t="shared" ref="Q54:Q65" si="1">$P$54/P54</f>
        <v>1</v>
      </c>
    </row>
    <row r="55" spans="7:20" x14ac:dyDescent="0.3">
      <c r="G55" s="78" t="str">
        <v>Cereal</v>
      </c>
      <c r="H55" s="79">
        <v>205.7</v>
      </c>
      <c r="I55" s="79">
        <v>117.11</v>
      </c>
      <c r="J55" s="79">
        <f t="shared" ref="J55:J65" si="2">H55-I55</f>
        <v>88.589999999999989</v>
      </c>
      <c r="M55" s="80" t="s">
        <v>34</v>
      </c>
      <c r="N55" s="81">
        <v>668.27</v>
      </c>
      <c r="O55" s="81">
        <v>502.54</v>
      </c>
      <c r="P55" s="81">
        <v>165.72999999999996</v>
      </c>
      <c r="Q55" s="87">
        <f t="shared" si="1"/>
        <v>1.0491160321004045</v>
      </c>
      <c r="T55" s="14"/>
    </row>
    <row r="56" spans="7:20" x14ac:dyDescent="0.3">
      <c r="G56" s="78" t="str">
        <v>Office Supplies</v>
      </c>
      <c r="H56" s="79">
        <v>651.21</v>
      </c>
      <c r="I56" s="79">
        <v>524.96</v>
      </c>
      <c r="J56" s="79">
        <f t="shared" si="2"/>
        <v>126.25</v>
      </c>
      <c r="M56" s="80" t="s">
        <v>26</v>
      </c>
      <c r="N56" s="81">
        <v>651.21</v>
      </c>
      <c r="O56" s="81">
        <v>524.96</v>
      </c>
      <c r="P56" s="81">
        <v>126.25</v>
      </c>
      <c r="Q56" s="87">
        <f t="shared" si="1"/>
        <v>1.3771881188118813</v>
      </c>
    </row>
    <row r="57" spans="7:20" x14ac:dyDescent="0.3">
      <c r="G57" s="78" t="str">
        <v>Fruits</v>
      </c>
      <c r="H57" s="79">
        <v>9.33</v>
      </c>
      <c r="I57" s="79">
        <v>6.92</v>
      </c>
      <c r="J57" s="79">
        <f t="shared" si="2"/>
        <v>2.41</v>
      </c>
      <c r="M57" s="80" t="s">
        <v>16</v>
      </c>
      <c r="N57" s="81">
        <v>255.28</v>
      </c>
      <c r="O57" s="81">
        <v>159.41999999999999</v>
      </c>
      <c r="P57" s="81">
        <v>95.860000000000014</v>
      </c>
      <c r="Q57" s="87">
        <f t="shared" si="1"/>
        <v>1.8137909451283118</v>
      </c>
    </row>
    <row r="58" spans="7:20" x14ac:dyDescent="0.3">
      <c r="G58" s="78" t="str">
        <v>Household</v>
      </c>
      <c r="H58" s="79">
        <v>668.27</v>
      </c>
      <c r="I58" s="79">
        <v>502.54</v>
      </c>
      <c r="J58" s="79">
        <f t="shared" si="2"/>
        <v>165.72999999999996</v>
      </c>
      <c r="M58" s="80" t="s">
        <v>21</v>
      </c>
      <c r="N58" s="81">
        <v>205.7</v>
      </c>
      <c r="O58" s="81">
        <v>117.11</v>
      </c>
      <c r="P58" s="81">
        <v>88.589999999999989</v>
      </c>
      <c r="Q58" s="87">
        <f t="shared" si="1"/>
        <v>1.9626368664634837</v>
      </c>
    </row>
    <row r="59" spans="7:20" x14ac:dyDescent="0.3">
      <c r="G59" s="78" t="str">
        <v>Vegetables</v>
      </c>
      <c r="H59" s="79">
        <v>154.06</v>
      </c>
      <c r="I59" s="79">
        <v>90.93</v>
      </c>
      <c r="J59" s="79">
        <f t="shared" si="2"/>
        <v>63.129999999999995</v>
      </c>
      <c r="M59" s="80" t="s">
        <v>44</v>
      </c>
      <c r="N59" s="81">
        <v>109.28</v>
      </c>
      <c r="O59" s="81">
        <v>35.840000000000003</v>
      </c>
      <c r="P59" s="81">
        <v>73.44</v>
      </c>
      <c r="Q59" s="87">
        <f t="shared" si="1"/>
        <v>2.3675108932461875</v>
      </c>
    </row>
    <row r="60" spans="7:20" x14ac:dyDescent="0.3">
      <c r="G60" s="78" t="str">
        <v>Personal Care</v>
      </c>
      <c r="H60" s="79">
        <v>81.73</v>
      </c>
      <c r="I60" s="79">
        <v>56.67</v>
      </c>
      <c r="J60" s="79">
        <f t="shared" si="2"/>
        <v>25.060000000000002</v>
      </c>
      <c r="M60" s="85" t="s">
        <v>37</v>
      </c>
      <c r="N60" s="49">
        <v>154.06</v>
      </c>
      <c r="O60" s="49">
        <v>90.93</v>
      </c>
      <c r="P60" s="49">
        <v>63.129999999999995</v>
      </c>
      <c r="Q60" s="86">
        <f t="shared" si="1"/>
        <v>2.7541580864881992</v>
      </c>
    </row>
    <row r="61" spans="7:20" x14ac:dyDescent="0.3">
      <c r="G61" s="78" t="str">
        <v>Clothes</v>
      </c>
      <c r="H61" s="79">
        <v>109.28</v>
      </c>
      <c r="I61" s="79">
        <v>35.840000000000003</v>
      </c>
      <c r="J61" s="79">
        <f t="shared" si="2"/>
        <v>73.44</v>
      </c>
      <c r="M61" s="85" t="s">
        <v>55</v>
      </c>
      <c r="N61" s="49">
        <v>421.89</v>
      </c>
      <c r="O61" s="49">
        <v>364.69</v>
      </c>
      <c r="P61" s="49">
        <v>57.199999999999989</v>
      </c>
      <c r="Q61" s="86">
        <f t="shared" si="1"/>
        <v>3.0396853146853156</v>
      </c>
    </row>
    <row r="62" spans="7:20" x14ac:dyDescent="0.3">
      <c r="G62" s="78" t="str">
        <v>Cosmetics</v>
      </c>
      <c r="H62" s="79">
        <v>437.2</v>
      </c>
      <c r="I62" s="79">
        <v>263.33</v>
      </c>
      <c r="J62" s="79">
        <f t="shared" si="2"/>
        <v>173.87</v>
      </c>
      <c r="M62" s="85" t="s">
        <v>58</v>
      </c>
      <c r="N62" s="49">
        <v>152.58000000000001</v>
      </c>
      <c r="O62" s="49">
        <v>97.44</v>
      </c>
      <c r="P62" s="49">
        <v>55.140000000000015</v>
      </c>
      <c r="Q62" s="86">
        <f t="shared" si="1"/>
        <v>3.1532462821907865</v>
      </c>
    </row>
    <row r="63" spans="7:20" x14ac:dyDescent="0.3">
      <c r="G63" s="78" t="str">
        <v>Beverages</v>
      </c>
      <c r="H63" s="79">
        <v>47.45</v>
      </c>
      <c r="I63" s="79">
        <v>31.79</v>
      </c>
      <c r="J63" s="79">
        <f t="shared" si="2"/>
        <v>15.660000000000004</v>
      </c>
      <c r="M63" s="82" t="s">
        <v>39</v>
      </c>
      <c r="N63" s="83">
        <v>81.73</v>
      </c>
      <c r="O63" s="83">
        <v>56.67</v>
      </c>
      <c r="P63" s="83">
        <v>25.060000000000002</v>
      </c>
      <c r="Q63" s="84">
        <f t="shared" si="1"/>
        <v>6.9381484437350354</v>
      </c>
    </row>
    <row r="64" spans="7:20" x14ac:dyDescent="0.3">
      <c r="G64" s="78" t="str">
        <v>Meat</v>
      </c>
      <c r="H64" s="79">
        <v>421.89</v>
      </c>
      <c r="I64" s="79">
        <v>364.69</v>
      </c>
      <c r="J64" s="79">
        <f t="shared" si="2"/>
        <v>57.199999999999989</v>
      </c>
      <c r="M64" s="82" t="s">
        <v>52</v>
      </c>
      <c r="N64" s="83">
        <v>47.45</v>
      </c>
      <c r="O64" s="83">
        <v>31.79</v>
      </c>
      <c r="P64" s="83">
        <v>15.660000000000004</v>
      </c>
      <c r="Q64" s="84">
        <f t="shared" si="1"/>
        <v>11.102809706257979</v>
      </c>
    </row>
    <row r="65" spans="7:17" x14ac:dyDescent="0.3">
      <c r="G65" s="73" t="str">
        <v>Snacks</v>
      </c>
      <c r="H65" s="74">
        <v>152.58000000000001</v>
      </c>
      <c r="I65" s="74">
        <v>97.44</v>
      </c>
      <c r="J65" s="74">
        <f t="shared" si="2"/>
        <v>55.140000000000015</v>
      </c>
      <c r="M65" s="82" t="s">
        <v>30</v>
      </c>
      <c r="N65" s="83">
        <v>9.33</v>
      </c>
      <c r="O65" s="83">
        <v>6.92</v>
      </c>
      <c r="P65" s="83">
        <v>2.41</v>
      </c>
      <c r="Q65" s="84">
        <f t="shared" si="1"/>
        <v>72.145228215767631</v>
      </c>
    </row>
    <row r="112" spans="9:16" x14ac:dyDescent="0.3">
      <c r="I112" s="88" t="s">
        <v>187</v>
      </c>
      <c r="J112" s="88" t="s">
        <v>188</v>
      </c>
      <c r="K112" s="88" t="s">
        <v>190</v>
      </c>
      <c r="L112" s="88" t="s">
        <v>191</v>
      </c>
      <c r="M112" s="88" t="s">
        <v>192</v>
      </c>
      <c r="N112" s="88" t="s">
        <v>193</v>
      </c>
      <c r="O112" s="88" t="s">
        <v>194</v>
      </c>
      <c r="P112" s="89"/>
    </row>
    <row r="113" spans="3:15" x14ac:dyDescent="0.3">
      <c r="C113" s="7" t="s">
        <v>169</v>
      </c>
      <c r="D113" t="s">
        <v>182</v>
      </c>
      <c r="I113" s="61" t="str" cm="1">
        <f t="array" ref="I113:I124">_xlfn.UNIQUE(SylipTable[Item Type])</f>
        <v>Baby Food</v>
      </c>
      <c r="J113" s="62">
        <f>AVERAGE(D115:D119)</f>
        <v>8109</v>
      </c>
      <c r="K113" s="63" cm="1">
        <f t="array" ref="K113:K124">_xlfn.UNIQUE(SylipTable[Unit Price])</f>
        <v>255.28</v>
      </c>
      <c r="L113" s="63" cm="1">
        <f t="array" ref="L113:L124">_xlfn.UNIQUE(SylipTable[Unit Cost])</f>
        <v>159.41999999999999</v>
      </c>
      <c r="M113" s="63">
        <f>J113*K113</f>
        <v>2070065.52</v>
      </c>
      <c r="N113" s="63">
        <f>J113*L113</f>
        <v>1292736.7799999998</v>
      </c>
      <c r="O113" s="64">
        <f>M113-N113</f>
        <v>777328.74000000022</v>
      </c>
    </row>
    <row r="114" spans="3:15" x14ac:dyDescent="0.3">
      <c r="C114" s="8" t="s">
        <v>16</v>
      </c>
      <c r="D114" s="6"/>
      <c r="I114" s="65" t="str">
        <v>Cereal</v>
      </c>
      <c r="J114" s="66">
        <f>AVERAGE(D126:D130)</f>
        <v>5175.3999999999996</v>
      </c>
      <c r="K114" s="67">
        <v>205.7</v>
      </c>
      <c r="L114" s="67">
        <v>117.11</v>
      </c>
      <c r="M114" s="67">
        <f t="shared" ref="M114:M124" si="3">J114*K114</f>
        <v>1064579.7799999998</v>
      </c>
      <c r="N114" s="67">
        <f t="shared" ref="N114:N124" si="4">J114*L114</f>
        <v>606091.09399999992</v>
      </c>
      <c r="O114" s="68">
        <f t="shared" ref="O114:O124" si="5">M114-N114</f>
        <v>458488.68599999987</v>
      </c>
    </row>
    <row r="115" spans="3:15" x14ac:dyDescent="0.3">
      <c r="C115" s="56">
        <v>2010</v>
      </c>
      <c r="D115" s="24">
        <v>9925</v>
      </c>
      <c r="I115" s="65" t="str">
        <v>Office Supplies</v>
      </c>
      <c r="J115" s="66">
        <f>AVERAGE(D165:D171)</f>
        <v>6709.5714285714284</v>
      </c>
      <c r="K115" s="67">
        <v>651.21</v>
      </c>
      <c r="L115" s="67">
        <v>524.96</v>
      </c>
      <c r="M115" s="67">
        <f t="shared" si="3"/>
        <v>4369340.01</v>
      </c>
      <c r="N115" s="67">
        <f t="shared" si="4"/>
        <v>3522256.6171428575</v>
      </c>
      <c r="O115" s="68">
        <f t="shared" si="5"/>
        <v>847083.39285714226</v>
      </c>
    </row>
    <row r="116" spans="3:15" x14ac:dyDescent="0.3">
      <c r="C116" s="56">
        <v>2012</v>
      </c>
      <c r="D116" s="24">
        <v>8614</v>
      </c>
      <c r="I116" s="65" t="str">
        <v>Fruits</v>
      </c>
      <c r="J116" s="66">
        <f>AVERAGE(D148:D153)</f>
        <v>8333</v>
      </c>
      <c r="K116" s="67">
        <v>9.33</v>
      </c>
      <c r="L116" s="67">
        <v>6.92</v>
      </c>
      <c r="M116" s="67">
        <f t="shared" si="3"/>
        <v>77746.89</v>
      </c>
      <c r="N116" s="67">
        <f t="shared" si="4"/>
        <v>57664.36</v>
      </c>
      <c r="O116" s="68">
        <f t="shared" si="5"/>
        <v>20082.53</v>
      </c>
    </row>
    <row r="117" spans="3:15" x14ac:dyDescent="0.3">
      <c r="C117" s="56">
        <v>2013</v>
      </c>
      <c r="D117" s="24">
        <v>4750</v>
      </c>
      <c r="I117" s="65" t="str">
        <v>Household</v>
      </c>
      <c r="J117" s="66">
        <f>AVERAGE(D155:D160)</f>
        <v>7454.5</v>
      </c>
      <c r="K117" s="67">
        <v>668.27</v>
      </c>
      <c r="L117" s="67">
        <v>502.54</v>
      </c>
      <c r="M117" s="67">
        <f t="shared" si="3"/>
        <v>4981618.7149999999</v>
      </c>
      <c r="N117" s="67">
        <f t="shared" si="4"/>
        <v>3746184.43</v>
      </c>
      <c r="O117" s="68">
        <f t="shared" si="5"/>
        <v>1235434.2849999997</v>
      </c>
    </row>
    <row r="118" spans="3:15" x14ac:dyDescent="0.3">
      <c r="C118" s="56">
        <v>2014</v>
      </c>
      <c r="D118" s="24">
        <v>13009</v>
      </c>
      <c r="I118" s="65" t="str">
        <v>Vegetables</v>
      </c>
      <c r="J118" s="66">
        <f>AVERAGE(D185:D187)</f>
        <v>6683.666666666667</v>
      </c>
      <c r="K118" s="67">
        <v>154.06</v>
      </c>
      <c r="L118" s="67">
        <v>90.93</v>
      </c>
      <c r="M118" s="67">
        <f t="shared" si="3"/>
        <v>1029685.6866666668</v>
      </c>
      <c r="N118" s="67">
        <f t="shared" si="4"/>
        <v>607745.81000000006</v>
      </c>
      <c r="O118" s="68">
        <f t="shared" si="5"/>
        <v>421939.87666666671</v>
      </c>
    </row>
    <row r="119" spans="3:15" x14ac:dyDescent="0.3">
      <c r="C119" s="56">
        <v>2015</v>
      </c>
      <c r="D119" s="24">
        <v>4247</v>
      </c>
      <c r="I119" s="65" t="str">
        <v>Personal Care</v>
      </c>
      <c r="J119" s="66">
        <f>AVERAGE(D173:D179)</f>
        <v>6958.2857142857147</v>
      </c>
      <c r="K119" s="67">
        <v>81.73</v>
      </c>
      <c r="L119" s="67">
        <v>56.67</v>
      </c>
      <c r="M119" s="67">
        <f t="shared" si="3"/>
        <v>568700.69142857147</v>
      </c>
      <c r="N119" s="67">
        <f t="shared" si="4"/>
        <v>394326.05142857146</v>
      </c>
      <c r="O119" s="68">
        <f t="shared" si="5"/>
        <v>174374.64</v>
      </c>
    </row>
    <row r="120" spans="3:15" x14ac:dyDescent="0.3">
      <c r="C120" s="57" t="s">
        <v>52</v>
      </c>
      <c r="D120" s="24"/>
      <c r="I120" s="65" t="str">
        <v>Clothes</v>
      </c>
      <c r="J120" s="66">
        <f>AVERAGE(D132:D138)</f>
        <v>10180</v>
      </c>
      <c r="K120" s="67">
        <v>109.28</v>
      </c>
      <c r="L120" s="67">
        <v>35.840000000000003</v>
      </c>
      <c r="M120" s="67">
        <f t="shared" si="3"/>
        <v>1112470.3999999999</v>
      </c>
      <c r="N120" s="67">
        <f t="shared" si="4"/>
        <v>364851.20000000001</v>
      </c>
      <c r="O120" s="68">
        <f t="shared" si="5"/>
        <v>747619.2</v>
      </c>
    </row>
    <row r="121" spans="3:15" x14ac:dyDescent="0.3">
      <c r="C121" s="56">
        <v>2011</v>
      </c>
      <c r="D121" s="24">
        <v>22726</v>
      </c>
      <c r="I121" s="65" t="str">
        <v>Cosmetics</v>
      </c>
      <c r="J121" s="66">
        <f>AVERAGE(D140:D146)</f>
        <v>11959.714285714286</v>
      </c>
      <c r="K121" s="67">
        <v>437.2</v>
      </c>
      <c r="L121" s="67">
        <v>263.33</v>
      </c>
      <c r="M121" s="67">
        <f t="shared" si="3"/>
        <v>5228787.0857142862</v>
      </c>
      <c r="N121" s="67">
        <f t="shared" si="4"/>
        <v>3149351.5628571426</v>
      </c>
      <c r="O121" s="68">
        <f t="shared" si="5"/>
        <v>2079435.5228571435</v>
      </c>
    </row>
    <row r="122" spans="3:15" x14ac:dyDescent="0.3">
      <c r="C122" s="56">
        <v>2014</v>
      </c>
      <c r="D122" s="24">
        <v>23892</v>
      </c>
      <c r="I122" s="65" t="str">
        <v>Beverages</v>
      </c>
      <c r="J122" s="66">
        <f>AVERAGE(D121:D124)</f>
        <v>14177</v>
      </c>
      <c r="K122" s="67">
        <v>47.45</v>
      </c>
      <c r="L122" s="67">
        <v>31.79</v>
      </c>
      <c r="M122" s="67">
        <f t="shared" si="3"/>
        <v>672698.65</v>
      </c>
      <c r="N122" s="67">
        <f t="shared" si="4"/>
        <v>450686.83</v>
      </c>
      <c r="O122" s="68">
        <f t="shared" si="5"/>
        <v>222011.82</v>
      </c>
    </row>
    <row r="123" spans="3:15" x14ac:dyDescent="0.3">
      <c r="C123" s="56">
        <v>2015</v>
      </c>
      <c r="D123" s="24">
        <v>5430</v>
      </c>
      <c r="I123" s="65" t="str">
        <v>Meat</v>
      </c>
      <c r="J123" s="66">
        <f>AVERAGE(D162:D163)</f>
        <v>5337.5</v>
      </c>
      <c r="K123" s="67">
        <v>421.89</v>
      </c>
      <c r="L123" s="67">
        <v>364.69</v>
      </c>
      <c r="M123" s="67">
        <f t="shared" si="3"/>
        <v>2251837.875</v>
      </c>
      <c r="N123" s="67">
        <f t="shared" si="4"/>
        <v>1946532.875</v>
      </c>
      <c r="O123" s="68">
        <f t="shared" si="5"/>
        <v>305305</v>
      </c>
    </row>
    <row r="124" spans="3:15" x14ac:dyDescent="0.3">
      <c r="C124" s="56">
        <v>2016</v>
      </c>
      <c r="D124" s="24">
        <v>4660</v>
      </c>
      <c r="I124" s="69" t="str">
        <v>Snacks</v>
      </c>
      <c r="J124" s="70">
        <f>AVERAGE(D181:D183)</f>
        <v>4545.666666666667</v>
      </c>
      <c r="K124" s="71">
        <v>152.58000000000001</v>
      </c>
      <c r="L124" s="71">
        <v>97.44</v>
      </c>
      <c r="M124" s="71">
        <f t="shared" si="3"/>
        <v>693577.82000000007</v>
      </c>
      <c r="N124" s="71">
        <f t="shared" si="4"/>
        <v>442929.76</v>
      </c>
      <c r="O124" s="72">
        <f t="shared" si="5"/>
        <v>250648.06000000006</v>
      </c>
    </row>
    <row r="125" spans="3:15" x14ac:dyDescent="0.3">
      <c r="C125" s="57" t="s">
        <v>21</v>
      </c>
      <c r="D125" s="24"/>
      <c r="I125" s="58" t="s">
        <v>189</v>
      </c>
      <c r="J125" s="59">
        <f>SUM(J113:J124)</f>
        <v>95623.304761904772</v>
      </c>
      <c r="K125" s="60">
        <f>SUM(K113:K124)</f>
        <v>3193.9799999999996</v>
      </c>
      <c r="L125" s="60">
        <f t="shared" ref="L125:O125" si="6">SUM(L113:L124)</f>
        <v>2251.64</v>
      </c>
      <c r="M125" s="60">
        <f t="shared" si="6"/>
        <v>24121109.123809524</v>
      </c>
      <c r="N125" s="60">
        <f t="shared" si="6"/>
        <v>16581357.370428573</v>
      </c>
      <c r="O125" s="60">
        <f t="shared" si="6"/>
        <v>7539751.7533809524</v>
      </c>
    </row>
    <row r="126" spans="3:15" x14ac:dyDescent="0.3">
      <c r="C126" s="56">
        <v>2012</v>
      </c>
      <c r="D126" s="24">
        <v>4921</v>
      </c>
      <c r="J126" s="41"/>
    </row>
    <row r="127" spans="3:15" x14ac:dyDescent="0.3">
      <c r="C127" s="56">
        <v>2013</v>
      </c>
      <c r="D127" s="24">
        <v>4745</v>
      </c>
    </row>
    <row r="128" spans="3:15" x14ac:dyDescent="0.3">
      <c r="C128" s="56">
        <v>2014</v>
      </c>
      <c r="D128" s="24">
        <v>6593</v>
      </c>
    </row>
    <row r="129" spans="3:11" x14ac:dyDescent="0.3">
      <c r="C129" s="56">
        <v>2016</v>
      </c>
      <c r="D129" s="24">
        <v>962</v>
      </c>
      <c r="J129" t="s">
        <v>178</v>
      </c>
      <c r="K129" s="42">
        <f>N125</f>
        <v>16581357.370428573</v>
      </c>
    </row>
    <row r="130" spans="3:11" x14ac:dyDescent="0.3">
      <c r="C130" s="56">
        <v>2017</v>
      </c>
      <c r="D130" s="24">
        <v>8656</v>
      </c>
      <c r="J130" t="s">
        <v>179</v>
      </c>
      <c r="K130" s="42">
        <f>O125</f>
        <v>7539751.7533809524</v>
      </c>
    </row>
    <row r="131" spans="3:11" x14ac:dyDescent="0.3">
      <c r="C131" s="57" t="s">
        <v>44</v>
      </c>
      <c r="D131" s="24"/>
      <c r="J131" t="s">
        <v>180</v>
      </c>
      <c r="K131" s="42">
        <f>M125</f>
        <v>24121109.123809524</v>
      </c>
    </row>
    <row r="132" spans="3:11" x14ac:dyDescent="0.3">
      <c r="C132" s="56">
        <v>2010</v>
      </c>
      <c r="D132" s="24">
        <v>18290</v>
      </c>
      <c r="J132" t="s">
        <v>181</v>
      </c>
      <c r="K132" s="43">
        <f>J125</f>
        <v>95623.304761904772</v>
      </c>
    </row>
    <row r="133" spans="3:11" x14ac:dyDescent="0.3">
      <c r="C133" s="56">
        <v>2011</v>
      </c>
      <c r="D133" s="24">
        <v>888</v>
      </c>
    </row>
    <row r="134" spans="3:11" x14ac:dyDescent="0.3">
      <c r="C134" s="56">
        <v>2012</v>
      </c>
      <c r="D134" s="24">
        <v>13039</v>
      </c>
    </row>
    <row r="135" spans="3:11" x14ac:dyDescent="0.3">
      <c r="C135" s="56">
        <v>2014</v>
      </c>
      <c r="D135" s="24">
        <v>12010</v>
      </c>
    </row>
    <row r="136" spans="3:11" x14ac:dyDescent="0.3">
      <c r="C136" s="56">
        <v>2015</v>
      </c>
      <c r="D136" s="24">
        <v>13272</v>
      </c>
    </row>
    <row r="137" spans="3:11" x14ac:dyDescent="0.3">
      <c r="C137" s="56">
        <v>2016</v>
      </c>
      <c r="D137" s="24">
        <v>5498</v>
      </c>
    </row>
    <row r="138" spans="3:11" x14ac:dyDescent="0.3">
      <c r="C138" s="56">
        <v>2017</v>
      </c>
      <c r="D138" s="24">
        <v>8263</v>
      </c>
    </row>
    <row r="139" spans="3:11" x14ac:dyDescent="0.3">
      <c r="C139" s="57" t="s">
        <v>50</v>
      </c>
      <c r="D139" s="24"/>
    </row>
    <row r="140" spans="3:11" x14ac:dyDescent="0.3">
      <c r="C140" s="56">
        <v>2010</v>
      </c>
      <c r="D140" s="24">
        <v>15144</v>
      </c>
    </row>
    <row r="141" spans="3:11" x14ac:dyDescent="0.3">
      <c r="C141" s="56">
        <v>2012</v>
      </c>
      <c r="D141" s="24">
        <v>8661</v>
      </c>
    </row>
    <row r="142" spans="3:11" x14ac:dyDescent="0.3">
      <c r="C142" s="56">
        <v>2013</v>
      </c>
      <c r="D142" s="24">
        <v>25728</v>
      </c>
    </row>
    <row r="143" spans="3:11" x14ac:dyDescent="0.3">
      <c r="C143" s="56">
        <v>2014</v>
      </c>
      <c r="D143" s="24">
        <v>7215</v>
      </c>
    </row>
    <row r="144" spans="3:11" x14ac:dyDescent="0.3">
      <c r="C144" s="56">
        <v>2015</v>
      </c>
      <c r="D144" s="24">
        <v>2847</v>
      </c>
    </row>
    <row r="145" spans="3:4" x14ac:dyDescent="0.3">
      <c r="C145" s="56">
        <v>2016</v>
      </c>
      <c r="D145" s="24">
        <v>22308</v>
      </c>
    </row>
    <row r="146" spans="3:4" x14ac:dyDescent="0.3">
      <c r="C146" s="56">
        <v>2017</v>
      </c>
      <c r="D146" s="24">
        <v>1815</v>
      </c>
    </row>
    <row r="147" spans="3:4" x14ac:dyDescent="0.3">
      <c r="C147" s="57" t="s">
        <v>30</v>
      </c>
      <c r="D147" s="24"/>
    </row>
    <row r="148" spans="3:4" x14ac:dyDescent="0.3">
      <c r="C148" s="56">
        <v>2010</v>
      </c>
      <c r="D148" s="24">
        <v>5822</v>
      </c>
    </row>
    <row r="149" spans="3:4" x14ac:dyDescent="0.3">
      <c r="C149" s="56">
        <v>2011</v>
      </c>
      <c r="D149" s="24">
        <v>10051</v>
      </c>
    </row>
    <row r="150" spans="3:4" x14ac:dyDescent="0.3">
      <c r="C150" s="56">
        <v>2012</v>
      </c>
      <c r="D150" s="24">
        <v>522</v>
      </c>
    </row>
    <row r="151" spans="3:4" x14ac:dyDescent="0.3">
      <c r="C151" s="56">
        <v>2013</v>
      </c>
      <c r="D151" s="24">
        <v>17243</v>
      </c>
    </row>
    <row r="152" spans="3:4" x14ac:dyDescent="0.3">
      <c r="C152" s="56">
        <v>2014</v>
      </c>
      <c r="D152" s="24">
        <v>15687</v>
      </c>
    </row>
    <row r="153" spans="3:4" x14ac:dyDescent="0.3">
      <c r="C153" s="56">
        <v>2015</v>
      </c>
      <c r="D153" s="24">
        <v>673</v>
      </c>
    </row>
    <row r="154" spans="3:4" x14ac:dyDescent="0.3">
      <c r="C154" s="57" t="s">
        <v>34</v>
      </c>
      <c r="D154" s="24"/>
    </row>
    <row r="155" spans="3:4" x14ac:dyDescent="0.3">
      <c r="C155" s="56">
        <v>2010</v>
      </c>
      <c r="D155" s="24">
        <v>3830</v>
      </c>
    </row>
    <row r="156" spans="3:4" x14ac:dyDescent="0.3">
      <c r="C156" s="56">
        <v>2011</v>
      </c>
      <c r="D156" s="24">
        <v>4187</v>
      </c>
    </row>
    <row r="157" spans="3:4" x14ac:dyDescent="0.3">
      <c r="C157" s="56">
        <v>2012</v>
      </c>
      <c r="D157" s="24">
        <v>12532</v>
      </c>
    </row>
    <row r="158" spans="3:4" x14ac:dyDescent="0.3">
      <c r="C158" s="56">
        <v>2014</v>
      </c>
      <c r="D158" s="24">
        <v>6954</v>
      </c>
    </row>
    <row r="159" spans="3:4" x14ac:dyDescent="0.3">
      <c r="C159" s="56">
        <v>2015</v>
      </c>
      <c r="D159" s="24">
        <v>8250</v>
      </c>
    </row>
    <row r="160" spans="3:4" x14ac:dyDescent="0.3">
      <c r="C160" s="56">
        <v>2017</v>
      </c>
      <c r="D160" s="24">
        <v>8974</v>
      </c>
    </row>
    <row r="161" spans="3:4" x14ac:dyDescent="0.3">
      <c r="C161" s="57" t="s">
        <v>55</v>
      </c>
      <c r="D161" s="24"/>
    </row>
    <row r="162" spans="3:4" x14ac:dyDescent="0.3">
      <c r="C162" s="56">
        <v>2012</v>
      </c>
      <c r="D162" s="24">
        <v>5908</v>
      </c>
    </row>
    <row r="163" spans="3:4" x14ac:dyDescent="0.3">
      <c r="C163" s="56">
        <v>2017</v>
      </c>
      <c r="D163" s="24">
        <v>4767</v>
      </c>
    </row>
    <row r="164" spans="3:4" x14ac:dyDescent="0.3">
      <c r="C164" s="57" t="s">
        <v>26</v>
      </c>
      <c r="D164" s="24"/>
    </row>
    <row r="165" spans="3:4" x14ac:dyDescent="0.3">
      <c r="C165" s="56">
        <v>2010</v>
      </c>
      <c r="D165" s="24">
        <v>8287</v>
      </c>
    </row>
    <row r="166" spans="3:4" x14ac:dyDescent="0.3">
      <c r="C166" s="56">
        <v>2011</v>
      </c>
      <c r="D166" s="24">
        <v>8975</v>
      </c>
    </row>
    <row r="167" spans="3:4" x14ac:dyDescent="0.3">
      <c r="C167" s="56">
        <v>2012</v>
      </c>
      <c r="D167" s="24">
        <v>13982</v>
      </c>
    </row>
    <row r="168" spans="3:4" x14ac:dyDescent="0.3">
      <c r="C168" s="56">
        <v>2013</v>
      </c>
      <c r="D168" s="24">
        <v>10072</v>
      </c>
    </row>
    <row r="169" spans="3:4" x14ac:dyDescent="0.3">
      <c r="C169" s="56">
        <v>2014</v>
      </c>
      <c r="D169" s="24">
        <v>1779</v>
      </c>
    </row>
    <row r="170" spans="3:4" x14ac:dyDescent="0.3">
      <c r="C170" s="56">
        <v>2015</v>
      </c>
      <c r="D170" s="24">
        <v>2924</v>
      </c>
    </row>
    <row r="171" spans="3:4" x14ac:dyDescent="0.3">
      <c r="C171" s="56">
        <v>2016</v>
      </c>
      <c r="D171" s="24">
        <v>948</v>
      </c>
    </row>
    <row r="172" spans="3:4" x14ac:dyDescent="0.3">
      <c r="C172" s="57" t="s">
        <v>39</v>
      </c>
      <c r="D172" s="24"/>
    </row>
    <row r="173" spans="3:4" x14ac:dyDescent="0.3">
      <c r="C173" s="56">
        <v>2010</v>
      </c>
      <c r="D173" s="24">
        <v>273</v>
      </c>
    </row>
    <row r="174" spans="3:4" x14ac:dyDescent="0.3">
      <c r="C174" s="56">
        <v>2012</v>
      </c>
      <c r="D174" s="24">
        <v>15078</v>
      </c>
    </row>
    <row r="175" spans="3:4" x14ac:dyDescent="0.3">
      <c r="C175" s="56">
        <v>2013</v>
      </c>
      <c r="D175" s="24">
        <v>2125</v>
      </c>
    </row>
    <row r="176" spans="3:4" x14ac:dyDescent="0.3">
      <c r="C176" s="56">
        <v>2014</v>
      </c>
      <c r="D176" s="24">
        <v>4901</v>
      </c>
    </row>
    <row r="177" spans="3:4" x14ac:dyDescent="0.3">
      <c r="C177" s="56">
        <v>2015</v>
      </c>
      <c r="D177" s="24">
        <v>11837</v>
      </c>
    </row>
    <row r="178" spans="3:4" x14ac:dyDescent="0.3">
      <c r="C178" s="56">
        <v>2016</v>
      </c>
      <c r="D178" s="24">
        <v>5070</v>
      </c>
    </row>
    <row r="179" spans="3:4" x14ac:dyDescent="0.3">
      <c r="C179" s="56">
        <v>2017</v>
      </c>
      <c r="D179" s="24">
        <v>9424</v>
      </c>
    </row>
    <row r="180" spans="3:4" x14ac:dyDescent="0.3">
      <c r="C180" s="57" t="s">
        <v>58</v>
      </c>
      <c r="D180" s="24"/>
    </row>
    <row r="181" spans="3:4" x14ac:dyDescent="0.3">
      <c r="C181" s="56">
        <v>2011</v>
      </c>
      <c r="D181" s="24">
        <v>4085</v>
      </c>
    </row>
    <row r="182" spans="3:4" x14ac:dyDescent="0.3">
      <c r="C182" s="56">
        <v>2016</v>
      </c>
      <c r="D182" s="24">
        <v>2225</v>
      </c>
    </row>
    <row r="183" spans="3:4" x14ac:dyDescent="0.3">
      <c r="C183" s="56">
        <v>2017</v>
      </c>
      <c r="D183" s="24">
        <v>7327</v>
      </c>
    </row>
    <row r="184" spans="3:4" x14ac:dyDescent="0.3">
      <c r="C184" s="57" t="s">
        <v>37</v>
      </c>
      <c r="D184" s="24"/>
    </row>
    <row r="185" spans="3:4" x14ac:dyDescent="0.3">
      <c r="C185" s="56">
        <v>2011</v>
      </c>
      <c r="D185" s="24">
        <v>3856</v>
      </c>
    </row>
    <row r="186" spans="3:4" x14ac:dyDescent="0.3">
      <c r="C186" s="56">
        <v>2012</v>
      </c>
      <c r="D186" s="24">
        <v>14710</v>
      </c>
    </row>
    <row r="187" spans="3:4" x14ac:dyDescent="0.3">
      <c r="C187" s="56">
        <v>2016</v>
      </c>
      <c r="D187" s="24">
        <v>1485</v>
      </c>
    </row>
    <row r="188" spans="3:4" x14ac:dyDescent="0.3">
      <c r="C188" s="8" t="s">
        <v>117</v>
      </c>
      <c r="D188" s="24">
        <v>512871</v>
      </c>
    </row>
  </sheetData>
  <pageMargins left="0.7" right="0.7" top="0.75" bottom="0.75" header="0.3" footer="0.3"/>
  <pageSetup orientation="portrait" r:id="rId4"/>
  <drawing r:id="rId5"/>
  <tableParts count="1">
    <tablePart r:id="rId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08CB0-1660-469E-B43F-C0ADCD4F2521}">
  <dimension ref="T3:U16"/>
  <sheetViews>
    <sheetView showGridLines="0" zoomScaleNormal="100" workbookViewId="0">
      <selection activeCell="N29" sqref="N29"/>
    </sheetView>
  </sheetViews>
  <sheetFormatPr defaultRowHeight="14.4" x14ac:dyDescent="0.3"/>
  <cols>
    <col min="20" max="20" width="13.109375" bestFit="1" customWidth="1"/>
    <col min="21" max="21" width="9.44140625" bestFit="1" customWidth="1"/>
  </cols>
  <sheetData>
    <row r="3" spans="20:21" x14ac:dyDescent="0.3">
      <c r="T3" s="7" t="s">
        <v>2</v>
      </c>
      <c r="U3" t="s">
        <v>8</v>
      </c>
    </row>
    <row r="4" spans="20:21" x14ac:dyDescent="0.3">
      <c r="T4" s="8" t="s">
        <v>16</v>
      </c>
      <c r="U4" s="13">
        <v>40545</v>
      </c>
    </row>
    <row r="5" spans="20:21" x14ac:dyDescent="0.3">
      <c r="T5" s="8" t="s">
        <v>52</v>
      </c>
      <c r="U5" s="13">
        <v>56708</v>
      </c>
    </row>
    <row r="6" spans="20:21" x14ac:dyDescent="0.3">
      <c r="T6" s="8" t="s">
        <v>21</v>
      </c>
      <c r="U6" s="13">
        <v>25877</v>
      </c>
    </row>
    <row r="7" spans="20:21" x14ac:dyDescent="0.3">
      <c r="T7" s="8" t="s">
        <v>44</v>
      </c>
      <c r="U7" s="13">
        <v>71260</v>
      </c>
    </row>
    <row r="8" spans="20:21" x14ac:dyDescent="0.3">
      <c r="T8" s="8" t="s">
        <v>50</v>
      </c>
      <c r="U8" s="13">
        <v>83718</v>
      </c>
    </row>
    <row r="9" spans="20:21" x14ac:dyDescent="0.3">
      <c r="T9" s="8" t="s">
        <v>30</v>
      </c>
      <c r="U9" s="13">
        <v>49998</v>
      </c>
    </row>
    <row r="10" spans="20:21" x14ac:dyDescent="0.3">
      <c r="T10" s="8" t="s">
        <v>34</v>
      </c>
      <c r="U10" s="13">
        <v>44727</v>
      </c>
    </row>
    <row r="11" spans="20:21" x14ac:dyDescent="0.3">
      <c r="T11" s="8" t="s">
        <v>55</v>
      </c>
      <c r="U11" s="13">
        <v>10675</v>
      </c>
    </row>
    <row r="12" spans="20:21" x14ac:dyDescent="0.3">
      <c r="T12" s="8" t="s">
        <v>26</v>
      </c>
      <c r="U12" s="13">
        <v>46967</v>
      </c>
    </row>
    <row r="13" spans="20:21" x14ac:dyDescent="0.3">
      <c r="T13" s="8" t="s">
        <v>39</v>
      </c>
      <c r="U13" s="13">
        <v>48708</v>
      </c>
    </row>
    <row r="14" spans="20:21" x14ac:dyDescent="0.3">
      <c r="T14" s="8" t="s">
        <v>58</v>
      </c>
      <c r="U14" s="13">
        <v>13637</v>
      </c>
    </row>
    <row r="15" spans="20:21" x14ac:dyDescent="0.3">
      <c r="T15" s="8" t="s">
        <v>37</v>
      </c>
      <c r="U15" s="13">
        <v>20051</v>
      </c>
    </row>
    <row r="16" spans="20:21" x14ac:dyDescent="0.3">
      <c r="T16" s="8" t="s">
        <v>117</v>
      </c>
      <c r="U16" s="13">
        <v>512871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Sylip_Sales Records</vt:lpstr>
      <vt:lpstr>KPI TABLES</vt:lpstr>
      <vt:lpstr>Dashboard Tables</vt:lpstr>
      <vt:lpstr>ANALYSE</vt:lpstr>
      <vt:lpstr>Annotated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 patel</dc:creator>
  <cp:lastModifiedBy>MAINSTAY</cp:lastModifiedBy>
  <dcterms:created xsi:type="dcterms:W3CDTF">2020-01-07T09:43:14Z</dcterms:created>
  <dcterms:modified xsi:type="dcterms:W3CDTF">2023-09-29T16:14:43Z</dcterms:modified>
</cp:coreProperties>
</file>