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543a2adf6973109/Bureau/Open Classroom/Projets/Projet_11_Portfolio/"/>
    </mc:Choice>
  </mc:AlternateContent>
  <xr:revisionPtr revIDLastSave="80" documentId="8_{38145633-5E89-461E-BA14-1B01EB9E59C3}" xr6:coauthVersionLast="47" xr6:coauthVersionMax="47" xr10:uidLastSave="{7EA22063-C09D-4B26-BDF5-0D737ADB1A63}"/>
  <bookViews>
    <workbookView xWindow="-28920" yWindow="-120" windowWidth="29040" windowHeight="15720" activeTab="3" xr2:uid="{00000000-000D-0000-FFFF-FFFF00000000}"/>
  </bookViews>
  <sheets>
    <sheet name="Pieces_Detachees" sheetId="1" r:id="rId1"/>
    <sheet name="Entrepots" sheetId="2" r:id="rId2"/>
    <sheet name="Flux_Logistiques" sheetId="3" r:id="rId3"/>
    <sheet name="Maintenan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G2" i="3"/>
  <c r="G3" i="3"/>
  <c r="G4" i="3"/>
  <c r="G5" i="3"/>
  <c r="G6" i="3"/>
  <c r="G7" i="3"/>
  <c r="G8" i="3"/>
  <c r="G9" i="3"/>
  <c r="G10" i="3"/>
  <c r="G11" i="3"/>
  <c r="E2" i="3"/>
  <c r="E3" i="3"/>
  <c r="E4" i="3"/>
  <c r="E5" i="3"/>
  <c r="E6" i="3"/>
  <c r="E7" i="3"/>
  <c r="E8" i="3"/>
  <c r="E9" i="3"/>
  <c r="E10" i="3"/>
  <c r="E11" i="3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<sst xmlns="http://schemas.openxmlformats.org/spreadsheetml/2006/main" count="155" uniqueCount="97">
  <si>
    <t>ID_Piece</t>
  </si>
  <si>
    <t>Nom_Piece</t>
  </si>
  <si>
    <t>Catégorie</t>
  </si>
  <si>
    <t>Coût_Unitaire (€)</t>
  </si>
  <si>
    <t>Fournisseur</t>
  </si>
  <si>
    <t>Durée_Vie (heures)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</si>
  <si>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</si>
  <si>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</si>
  <si>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</si>
  <si>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</si>
  <si>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</si>
  <si>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</si>
  <si>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</si>
  <si>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</si>
  <si>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</si>
  <si>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</si>
  <si>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Moteur</t>
  </si>
  <si>
    <t>Électronique</t>
  </si>
  <si>
    <t>Mécanique</t>
  </si>
  <si>
    <t>Hydraulique</t>
  </si>
  <si>
    <t>Système moteur</t>
  </si>
  <si>
    <t>Structure</t>
  </si>
  <si>
    <t>Navigation</t>
  </si>
  <si>
    <t>Train d’atterrissage</t>
  </si>
  <si>
    <t>NovaAero Components</t>
  </si>
  <si>
    <t>SkySens Technologies</t>
  </si>
  <si>
    <t>AeroCircuit France</t>
  </si>
  <si>
    <t>FuelAero Dynamics</t>
  </si>
  <si>
    <t>NavSky Solutions</t>
  </si>
  <si>
    <t>AeroHydro Mechanix</t>
  </si>
  <si>
    <t>ID_Entrepot</t>
  </si>
  <si>
    <t>Pays</t>
  </si>
  <si>
    <t>Capacité (unités)</t>
  </si>
  <si>
    <t>Stock_Actuel</t>
  </si>
  <si>
    <t>Taux_Occupation (%)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</si>
  <si>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</si>
  <si>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</si>
  <si>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</si>
  <si>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</si>
  <si>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</si>
  <si>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</si>
  <si>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</si>
  <si>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</si>
  <si>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</si>
  <si>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</si>
  <si>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France</t>
  </si>
  <si>
    <t>Allemagne</t>
  </si>
  <si>
    <t>USA</t>
  </si>
  <si>
    <t>Canada</t>
  </si>
  <si>
    <t>Espagne</t>
  </si>
  <si>
    <t>Italie</t>
  </si>
  <si>
    <t>Royaume-Uni</t>
  </si>
  <si>
    <t>Chine</t>
  </si>
  <si>
    <t>Inde</t>
  </si>
  <si>
    <t>Brésil</t>
  </si>
  <si>
    <t>Mois</t>
  </si>
  <si>
    <t>Quantité_Expédiée</t>
  </si>
  <si>
    <t>Entrepot_Source</t>
  </si>
  <si>
    <t>Entrepot_Destination</t>
  </si>
  <si>
    <t>Délai_Livraison (j)</t>
  </si>
  <si>
    <t>2025-01</t>
  </si>
  <si>
    <t>2025-02</t>
  </si>
  <si>
    <t>2025-03</t>
  </si>
  <si>
    <t>2025-04</t>
  </si>
  <si>
    <t>2025-05</t>
  </si>
  <si>
    <t>ID_Avion</t>
  </si>
  <si>
    <t>Date_Maintenance</t>
  </si>
  <si>
    <t>Nombre_Heures_Utilisées</t>
  </si>
  <si>
    <t>Risque_Panne (%)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</si>
  <si>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</si>
  <si>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</si>
  <si>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</si>
  <si>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</si>
  <si>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</si>
  <si>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</si>
  <si>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</si>
  <si>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</si>
  <si>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</si>
  <si>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</si>
  <si>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2025-06-01</t>
  </si>
  <si>
    <t>2025-06-02</t>
  </si>
  <si>
    <t>2025-06-03</t>
  </si>
  <si>
    <t>2025-06-04</t>
  </si>
  <si>
    <t>2025-06-05</t>
  </si>
  <si>
    <t>Turbine</t>
  </si>
  <si>
    <t>Capteur</t>
  </si>
  <si>
    <t>Roulement</t>
  </si>
  <si>
    <t>Vanne hydraulique</t>
  </si>
  <si>
    <t>Disjoncteur</t>
  </si>
  <si>
    <t>Pompe à carburant</t>
  </si>
  <si>
    <t>Ailette carbone</t>
  </si>
  <si>
    <t>Module GPS</t>
  </si>
  <si>
    <t>Capteur pression</t>
  </si>
  <si>
    <t>Vérin de train</t>
  </si>
  <si>
    <t>Pays_Source</t>
  </si>
  <si>
    <t>Pays_Destination</t>
  </si>
  <si>
    <t>Durée_vie_pièce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</si>
</sst>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10" fontId="1" fillId="0" borderId="1" xfId="2" applyNumberFormat="1" applyFont="1" applyBorder="1" applyAlignment="1">
      <alignment horizontal="center" vertical="top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41">
    <dxf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2E1470-01C0-435B-AFE4-64104DCE73B1}" name="Tableau1" displayName="Tableau1" ref="A1:F11" totalsRowShown="0" headerRowDxfId="40" dataDxfId="38" headerRowBorderDxfId="39" tableBorderDxfId="37">
  <autoFilter ref="A1:F11" xr:uid="{BF2E1470-01C0-435B-AFE4-64104DCE73B1}"/>
  <tableColumns count="6">
    <tableColumn id="1" xr3:uid="{D2E34E07-E928-4679-B183-E4C82E8E42CF}" name="ID_Piece" dataDxfId="36"/>
    <tableColumn id="2" xr3:uid="{4C7A7389-C62C-4E1E-B542-C6EB0E63F82F}" name="Nom_Piece" dataDxfId="35"/>
    <tableColumn id="3" xr3:uid="{59B44279-71EF-4701-9E3F-8F2398A3CCCE}" name="Catégorie" dataDxfId="34"/>
    <tableColumn id="4" xr3:uid="{2934AD53-BB9C-44D7-B146-ADCEB3191527}" name="Coût_Unitaire (€)" dataDxfId="33" dataCellStyle="Monétaire"/>
    <tableColumn id="5" xr3:uid="{6675545F-9057-4622-87BE-5C6350F15FE2}" name="Fournisseur" dataDxfId="32"/>
    <tableColumn id="6" xr3:uid="{ADC3A004-8D25-40AA-A205-D1ED3444AAE8}" name="Durée_Vie (heures)" dataDxf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73B1E-46D6-4F2B-94D5-639182E9FFDE}" name="Tableau2" displayName="Tableau2" ref="A1:E11" totalsRowShown="0" headerRowDxfId="30" dataDxfId="28" headerRowBorderDxfId="29" tableBorderDxfId="27">
  <autoFilter ref="A1:E11" xr:uid="{47973B1E-46D6-4F2B-94D5-639182E9FFDE}"/>
  <tableColumns count="5">
    <tableColumn id="1" xr3:uid="{975FDECD-9E03-4FA0-8434-600C0EF98C8A}" name="ID_Entrepot" dataDxfId="26"/>
    <tableColumn id="2" xr3:uid="{6593FD44-D598-41ED-B896-C17A04234BBB}" name="Pays" dataDxfId="25"/>
    <tableColumn id="3" xr3:uid="{D27B1C81-BC4D-4896-BBB0-FEFF091EEBA5}" name="Capacité (unités)" dataDxfId="24"/>
    <tableColumn id="4" xr3:uid="{EDFAE64B-D49F-4C79-9CE0-80A18828F76F}" name="Stock_Actuel" dataDxfId="23"/>
    <tableColumn id="5" xr3:uid="{AF98C377-DEE9-4E02-B325-A12938ACA41F}" name="Taux_Occupation (%)" dataDxfId="22" dataCellStyle="Pourcentage">
      <calculatedColumnFormula>Tableau2[[#This Row],[Stock_Actuel]]/Tableau2[[#This Row],[Capacité (unités)]]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8D4904-4D0F-41ED-8D29-4E5C4A4FDCC2}" name="Tableau3" displayName="Tableau3" ref="A1:H11" totalsRowShown="0" headerRowDxfId="21" dataDxfId="19" headerRowBorderDxfId="20" tableBorderDxfId="18">
  <autoFilter ref="A1:H11" xr:uid="{CD8D4904-4D0F-41ED-8D29-4E5C4A4FDCC2}"/>
  <tableColumns count="8">
    <tableColumn id="1" xr3:uid="{BE293A1C-BD0A-4A1A-B061-4E0E53C90D6C}" name="Mois" dataDxfId="17"/>
    <tableColumn id="2" xr3:uid="{FCD3F00F-1EAA-4D5F-9323-CFF0AE4E369C}" name="ID_Piece" dataDxfId="16"/>
    <tableColumn id="3" xr3:uid="{A9E8D061-F575-44DB-9660-A09FC646963A}" name="Quantité_Expédiée" dataDxfId="15"/>
    <tableColumn id="4" xr3:uid="{D43FD411-C7B3-4FE0-8913-7C13622D5D48}" name="Entrepot_Source" dataDxfId="14"/>
    <tableColumn id="7" xr3:uid="{10CB1E1B-0A1A-4134-AD0C-CC7C00167DA8}" name="Pays_Source" dataDxfId="13">
      <calculatedColumnFormula>VLOOKUP(Tableau3[[#This Row],[Entrepot_Source]],Entrepots!A:B,2,0)</calculatedColumnFormula>
    </tableColumn>
    <tableColumn id="5" xr3:uid="{A69BCC71-1988-4920-AF6E-71D39611EFA7}" name="Entrepot_Destination" dataDxfId="12"/>
    <tableColumn id="8" xr3:uid="{8C20465C-259B-4AD7-8C3B-42D3C3763026}" name="Pays_Destination" dataDxfId="11">
      <calculatedColumnFormula>VLOOKUP(Tableau3[[#This Row],[Entrepot_Destination]],Entrepots!A:B,2,0)</calculatedColumnFormula>
    </tableColumn>
    <tableColumn id="6" xr3:uid="{1D56B269-8CDD-4A4D-A1B9-9879C88BC097}" name="Délai_Livraison (j)" dataDxfId="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7CFCCF-F187-47E4-8225-7BBDC5EFD2BE}" name="Tableau4" displayName="Tableau4" ref="A1:F11" totalsRowShown="0" headerRowDxfId="9" dataDxfId="7" headerRowBorderDxfId="8" tableBorderDxfId="6">
  <autoFilter ref="A1:F11" xr:uid="{8E7CFCCF-F187-47E4-8225-7BBDC5EFD2BE}"/>
  <tableColumns count="6">
    <tableColumn id="1" xr3:uid="{270331AD-129F-492D-817F-87D8F3F9430F}" name="ID_Avion" dataDxfId="5"/>
    <tableColumn id="2" xr3:uid="{68480AF3-E159-4911-A3FA-19C215E29812}" name="Date_Maintenance" dataDxfId="4"/>
    <tableColumn id="3" xr3:uid="{51B3A58B-C835-4ADF-BF63-9721DFF47C82}" name="ID_Piece" dataDxfId="3"/>
    <tableColumn id="4" xr3:uid="{AC5D6656-9A09-4130-90B2-3BA5BF5F5309}" name="Nombre_Heures_Utilisées" dataDxfId="2"/>
    <tableColumn id="6" xr3:uid="{D4699EF2-29E2-4919-9119-6C7EF2ED4434}" name="Durée_vie_pièce" dataDxfId="1">
      <calculatedColumnFormula>VLOOKUP(Tableau4[[#This Row],[ID_Piece]],Pieces_Detachees!A:F,6,0)</calculatedColumnFormula>
    </tableColumn>
    <tableColumn id="5" xr3:uid="{02811689-FCF6-4A9C-AEC1-E50F68B3CDF8}" name="Risque_Panne (%)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D9" sqref="D9"/>
    </sheetView>
  </sheetViews>
  <sheetFormatPr baseColWidth="10" defaultColWidth="8.7265625" defaultRowHeight="14.5" x14ac:dyDescent="0.35"/>
  <cols>
    <col min="1" max="1" width="10.26953125" style="5" customWidth="1"/>
    <col min="2" max="2" width="22.1796875" style="5" bestFit="1" customWidth="1"/>
    <col min="3" max="3" width="17.26953125" style="5" bestFit="1" customWidth="1"/>
    <col min="4" max="4" width="17.453125" style="6" customWidth="1"/>
    <col min="5" max="5" width="20.81640625" style="5" bestFit="1" customWidth="1"/>
    <col min="6" max="6" width="19.54296875" style="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35">
      <c r="A2" s="5" t="s">
        <v>6</v>
      </c>
      <c r="B2" s="5" t="s">
        <v>84</v>
      </c>
      <c r="C2" s="5" t="s">
        <v>16</v>
      </c>
      <c r="D2" s="6">
        <v>35000</v>
      </c>
      <c r="E2" s="5" t="s">
        <v>24</v>
      </c>
      <c r="F2" s="5">
        <v>10000</v>
      </c>
    </row>
    <row r="3" spans="1:6" x14ac:dyDescent="0.35">
      <c r="A3" s="5" t="s">
        <v>7</v>
      </c>
      <c r="B3" s="5" t="s">
        <v>85</v>
      </c>
      <c r="C3" s="5" t="s">
        <v>17</v>
      </c>
      <c r="D3" s="6">
        <v>2300</v>
      </c>
      <c r="E3" s="5" t="s">
        <v>25</v>
      </c>
      <c r="F3" s="5">
        <v>5000</v>
      </c>
    </row>
    <row r="4" spans="1:6" x14ac:dyDescent="0.35">
      <c r="A4" s="5" t="s">
        <v>8</v>
      </c>
      <c r="B4" s="5" t="s">
        <v>86</v>
      </c>
      <c r="C4" s="5" t="s">
        <v>18</v>
      </c>
      <c r="D4" s="6">
        <v>850</v>
      </c>
      <c r="E4" s="5" t="s">
        <v>29</v>
      </c>
      <c r="F4" s="5">
        <v>8000</v>
      </c>
    </row>
    <row r="5" spans="1:6" x14ac:dyDescent="0.35">
      <c r="A5" s="5" t="s">
        <v>9</v>
      </c>
      <c r="B5" s="5" t="s">
        <v>87</v>
      </c>
      <c r="C5" s="5" t="s">
        <v>19</v>
      </c>
      <c r="D5" s="6">
        <v>1500</v>
      </c>
      <c r="E5" s="5" t="s">
        <v>26</v>
      </c>
      <c r="F5" s="5">
        <v>6000</v>
      </c>
    </row>
    <row r="6" spans="1:6" x14ac:dyDescent="0.35">
      <c r="A6" s="5" t="s">
        <v>10</v>
      </c>
      <c r="B6" s="5" t="s">
        <v>88</v>
      </c>
      <c r="C6" s="5" t="s">
        <v>17</v>
      </c>
      <c r="D6" s="6">
        <v>420</v>
      </c>
      <c r="E6" s="5" t="s">
        <v>26</v>
      </c>
      <c r="F6" s="5">
        <v>4500</v>
      </c>
    </row>
    <row r="7" spans="1:6" x14ac:dyDescent="0.35">
      <c r="A7" s="5" t="s">
        <v>11</v>
      </c>
      <c r="B7" s="5" t="s">
        <v>89</v>
      </c>
      <c r="C7" s="5" t="s">
        <v>20</v>
      </c>
      <c r="D7" s="6">
        <v>2750</v>
      </c>
      <c r="E7" s="5" t="s">
        <v>27</v>
      </c>
      <c r="F7" s="5">
        <v>7000</v>
      </c>
    </row>
    <row r="8" spans="1:6" x14ac:dyDescent="0.35">
      <c r="A8" s="5" t="s">
        <v>12</v>
      </c>
      <c r="B8" s="5" t="s">
        <v>90</v>
      </c>
      <c r="C8" s="5" t="s">
        <v>21</v>
      </c>
      <c r="D8" s="6">
        <v>1200</v>
      </c>
      <c r="E8" s="5" t="s">
        <v>25</v>
      </c>
      <c r="F8" s="5">
        <v>12000</v>
      </c>
    </row>
    <row r="9" spans="1:6" x14ac:dyDescent="0.35">
      <c r="A9" s="5" t="s">
        <v>13</v>
      </c>
      <c r="B9" s="5" t="s">
        <v>91</v>
      </c>
      <c r="C9" s="5" t="s">
        <v>22</v>
      </c>
      <c r="D9" s="6">
        <v>3600</v>
      </c>
      <c r="E9" s="5" t="s">
        <v>28</v>
      </c>
      <c r="F9" s="5">
        <v>5500</v>
      </c>
    </row>
    <row r="10" spans="1:6" x14ac:dyDescent="0.35">
      <c r="A10" s="5" t="s">
        <v>14</v>
      </c>
      <c r="B10" s="5" t="s">
        <v>92</v>
      </c>
      <c r="C10" s="5" t="s">
        <v>17</v>
      </c>
      <c r="D10" s="6">
        <v>1100</v>
      </c>
      <c r="E10" s="5" t="s">
        <v>25</v>
      </c>
      <c r="F10" s="5">
        <v>6500</v>
      </c>
    </row>
    <row r="11" spans="1:6" x14ac:dyDescent="0.35">
      <c r="A11" s="5" t="s">
        <v>15</v>
      </c>
      <c r="B11" s="5" t="s">
        <v>93</v>
      </c>
      <c r="C11" s="5" t="s">
        <v>23</v>
      </c>
      <c r="D11" s="6">
        <v>6800</v>
      </c>
      <c r="E11" s="5" t="s">
        <v>29</v>
      </c>
      <c r="F11" s="5">
        <v>9000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E3" sqref="E3"/>
    </sheetView>
  </sheetViews>
  <sheetFormatPr baseColWidth="10" defaultColWidth="8.7265625" defaultRowHeight="14.5" x14ac:dyDescent="0.35"/>
  <cols>
    <col min="1" max="1" width="15.6328125" bestFit="1" customWidth="1"/>
    <col min="2" max="2" width="12.36328125" bestFit="1" customWidth="1"/>
    <col min="3" max="3" width="19.90625" bestFit="1" customWidth="1"/>
    <col min="4" max="4" width="16.36328125" bestFit="1" customWidth="1"/>
    <col min="5" max="5" width="23.26953125" style="4" bestFit="1" customWidth="1"/>
  </cols>
  <sheetData>
    <row r="1" spans="1:5" x14ac:dyDescent="0.35">
      <c r="A1" s="1" t="s">
        <v>30</v>
      </c>
      <c r="B1" s="1" t="s">
        <v>31</v>
      </c>
      <c r="C1" s="1" t="s">
        <v>32</v>
      </c>
      <c r="D1" s="1" t="s">
        <v>33</v>
      </c>
      <c r="E1" s="3" t="s">
        <v>34</v>
      </c>
    </row>
    <row r="2" spans="1:5" x14ac:dyDescent="0.35">
      <c r="A2" s="5" t="s">
        <v>35</v>
      </c>
      <c r="B2" s="5" t="s">
        <v>45</v>
      </c>
      <c r="C2" s="5">
        <v>10000</v>
      </c>
      <c r="D2" s="5">
        <v>8600</v>
      </c>
      <c r="E2" s="4">
        <f>Tableau2[[#This Row],[Stock_Actuel]]/Tableau2[[#This Row],[Capacité (unités)]]</f>
        <v>0.86</v>
      </c>
    </row>
    <row r="3" spans="1:5" x14ac:dyDescent="0.35">
      <c r="A3" s="5" t="s">
        <v>36</v>
      </c>
      <c r="B3" s="5" t="s">
        <v>46</v>
      </c>
      <c r="C3" s="5">
        <v>8000</v>
      </c>
      <c r="D3" s="5">
        <v>6300</v>
      </c>
      <c r="E3" s="4">
        <f>Tableau2[[#This Row],[Stock_Actuel]]/Tableau2[[#This Row],[Capacité (unités)]]</f>
        <v>0.78749999999999998</v>
      </c>
    </row>
    <row r="4" spans="1:5" x14ac:dyDescent="0.35">
      <c r="A4" s="5" t="s">
        <v>37</v>
      </c>
      <c r="B4" s="5" t="s">
        <v>47</v>
      </c>
      <c r="C4" s="5">
        <v>12000</v>
      </c>
      <c r="D4" s="5">
        <v>11500</v>
      </c>
      <c r="E4" s="4">
        <f>Tableau2[[#This Row],[Stock_Actuel]]/Tableau2[[#This Row],[Capacité (unités)]]</f>
        <v>0.95833333333333337</v>
      </c>
    </row>
    <row r="5" spans="1:5" x14ac:dyDescent="0.35">
      <c r="A5" s="5" t="s">
        <v>38</v>
      </c>
      <c r="B5" s="5" t="s">
        <v>48</v>
      </c>
      <c r="C5" s="5">
        <v>9000</v>
      </c>
      <c r="D5" s="5">
        <v>8700</v>
      </c>
      <c r="E5" s="4">
        <f>Tableau2[[#This Row],[Stock_Actuel]]/Tableau2[[#This Row],[Capacité (unités)]]</f>
        <v>0.96666666666666667</v>
      </c>
    </row>
    <row r="6" spans="1:5" x14ac:dyDescent="0.35">
      <c r="A6" s="5" t="s">
        <v>39</v>
      </c>
      <c r="B6" s="5" t="s">
        <v>49</v>
      </c>
      <c r="C6" s="5">
        <v>7000</v>
      </c>
      <c r="D6" s="5">
        <v>5200</v>
      </c>
      <c r="E6" s="4">
        <f>Tableau2[[#This Row],[Stock_Actuel]]/Tableau2[[#This Row],[Capacité (unités)]]</f>
        <v>0.74285714285714288</v>
      </c>
    </row>
    <row r="7" spans="1:5" x14ac:dyDescent="0.35">
      <c r="A7" s="5" t="s">
        <v>40</v>
      </c>
      <c r="B7" s="5" t="s">
        <v>50</v>
      </c>
      <c r="C7" s="5">
        <v>7500</v>
      </c>
      <c r="D7" s="5">
        <v>7300</v>
      </c>
      <c r="E7" s="4">
        <f>Tableau2[[#This Row],[Stock_Actuel]]/Tableau2[[#This Row],[Capacité (unités)]]</f>
        <v>0.97333333333333338</v>
      </c>
    </row>
    <row r="8" spans="1:5" x14ac:dyDescent="0.35">
      <c r="A8" s="5" t="s">
        <v>41</v>
      </c>
      <c r="B8" s="5" t="s">
        <v>51</v>
      </c>
      <c r="C8" s="5">
        <v>9500</v>
      </c>
      <c r="D8" s="5">
        <v>8500</v>
      </c>
      <c r="E8" s="4">
        <f>Tableau2[[#This Row],[Stock_Actuel]]/Tableau2[[#This Row],[Capacité (unités)]]</f>
        <v>0.89473684210526316</v>
      </c>
    </row>
    <row r="9" spans="1:5" x14ac:dyDescent="0.35">
      <c r="A9" s="5" t="s">
        <v>42</v>
      </c>
      <c r="B9" s="5" t="s">
        <v>52</v>
      </c>
      <c r="C9" s="5">
        <v>15000</v>
      </c>
      <c r="D9" s="5">
        <v>13500</v>
      </c>
      <c r="E9" s="4">
        <f>Tableau2[[#This Row],[Stock_Actuel]]/Tableau2[[#This Row],[Capacité (unités)]]</f>
        <v>0.9</v>
      </c>
    </row>
    <row r="10" spans="1:5" x14ac:dyDescent="0.35">
      <c r="A10" s="5" t="s">
        <v>43</v>
      </c>
      <c r="B10" s="5" t="s">
        <v>53</v>
      </c>
      <c r="C10" s="5">
        <v>11000</v>
      </c>
      <c r="D10" s="5">
        <v>9400</v>
      </c>
      <c r="E10" s="4">
        <f>Tableau2[[#This Row],[Stock_Actuel]]/Tableau2[[#This Row],[Capacité (unités)]]</f>
        <v>0.8545454545454545</v>
      </c>
    </row>
    <row r="11" spans="1:5" x14ac:dyDescent="0.35">
      <c r="A11" s="5" t="s">
        <v>44</v>
      </c>
      <c r="B11" s="5" t="s">
        <v>54</v>
      </c>
      <c r="C11" s="5">
        <v>8500</v>
      </c>
      <c r="D11" s="5">
        <v>7200</v>
      </c>
      <c r="E11" s="4">
        <f>Tableau2[[#This Row],[Stock_Actuel]]/Tableau2[[#This Row],[Capacité (unités)]]</f>
        <v>0.84705882352941175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G14" sqref="G14"/>
    </sheetView>
  </sheetViews>
  <sheetFormatPr baseColWidth="10" defaultColWidth="8.7265625" defaultRowHeight="14.5" x14ac:dyDescent="0.35"/>
  <cols>
    <col min="2" max="2" width="10.26953125" customWidth="1"/>
    <col min="3" max="3" width="19.26953125" customWidth="1"/>
    <col min="4" max="5" width="16.90625" customWidth="1"/>
    <col min="6" max="7" width="21" customWidth="1"/>
    <col min="8" max="8" width="18" customWidth="1"/>
  </cols>
  <sheetData>
    <row r="1" spans="1:8" x14ac:dyDescent="0.35">
      <c r="A1" s="1" t="s">
        <v>55</v>
      </c>
      <c r="B1" s="1" t="s">
        <v>0</v>
      </c>
      <c r="C1" s="1" t="s">
        <v>56</v>
      </c>
      <c r="D1" s="1" t="s">
        <v>57</v>
      </c>
      <c r="E1" s="1" t="s">
        <v>94</v>
      </c>
      <c r="F1" s="1" t="s">
        <v>58</v>
      </c>
      <c r="G1" s="1" t="s">
        <v>95</v>
      </c>
      <c r="H1" s="1" t="s">
        <v>59</v>
      </c>
    </row>
    <row r="2" spans="1:8" x14ac:dyDescent="0.35">
      <c r="A2" s="5" t="s">
        <v>60</v>
      </c>
      <c r="B2" s="5" t="s">
        <v>6</v>
      </c>
      <c r="C2" s="5">
        <v>150</v>
      </c>
      <c r="D2" s="5" t="s">
        <v>35</v>
      </c>
      <c r="E2" s="5" t="str">
        <f>VLOOKUP(Tableau3[[#This Row],[Entrepot_Source]],Entrepots!A:B,2,0)</f>
        <v>France</v>
      </c>
      <c r="F2" s="5" t="s">
        <v>37</v>
      </c>
      <c r="G2" s="5" t="str">
        <f>VLOOKUP(Tableau3[[#This Row],[Entrepot_Destination]],Entrepots!A:B,2,0)</f>
        <v>USA</v>
      </c>
      <c r="H2" s="5">
        <v>5</v>
      </c>
    </row>
    <row r="3" spans="1:8" x14ac:dyDescent="0.35">
      <c r="A3" s="5" t="s">
        <v>60</v>
      </c>
      <c r="B3" s="5" t="s">
        <v>7</v>
      </c>
      <c r="C3" s="5">
        <v>300</v>
      </c>
      <c r="D3" s="5" t="s">
        <v>36</v>
      </c>
      <c r="E3" s="5" t="str">
        <f>VLOOKUP(Tableau3[[#This Row],[Entrepot_Source]],Entrepots!A:B,2,0)</f>
        <v>Allemagne</v>
      </c>
      <c r="F3" s="5" t="s">
        <v>35</v>
      </c>
      <c r="G3" s="5" t="str">
        <f>VLOOKUP(Tableau3[[#This Row],[Entrepot_Destination]],Entrepots!A:B,2,0)</f>
        <v>France</v>
      </c>
      <c r="H3" s="5">
        <v>3</v>
      </c>
    </row>
    <row r="4" spans="1:8" x14ac:dyDescent="0.35">
      <c r="A4" s="5" t="s">
        <v>61</v>
      </c>
      <c r="B4" s="5" t="s">
        <v>8</v>
      </c>
      <c r="C4" s="5">
        <v>400</v>
      </c>
      <c r="D4" s="5" t="s">
        <v>37</v>
      </c>
      <c r="E4" s="5" t="str">
        <f>VLOOKUP(Tableau3[[#This Row],[Entrepot_Source]],Entrepots!A:B,2,0)</f>
        <v>USA</v>
      </c>
      <c r="F4" s="5" t="s">
        <v>36</v>
      </c>
      <c r="G4" s="5" t="str">
        <f>VLOOKUP(Tableau3[[#This Row],[Entrepot_Destination]],Entrepots!A:B,2,0)</f>
        <v>Allemagne</v>
      </c>
      <c r="H4" s="5">
        <v>7</v>
      </c>
    </row>
    <row r="5" spans="1:8" x14ac:dyDescent="0.35">
      <c r="A5" s="5" t="s">
        <v>61</v>
      </c>
      <c r="B5" s="5" t="s">
        <v>9</v>
      </c>
      <c r="C5" s="5">
        <v>250</v>
      </c>
      <c r="D5" s="5" t="s">
        <v>38</v>
      </c>
      <c r="E5" s="5" t="str">
        <f>VLOOKUP(Tableau3[[#This Row],[Entrepot_Source]],Entrepots!A:B,2,0)</f>
        <v>Canada</v>
      </c>
      <c r="F5" s="5" t="s">
        <v>39</v>
      </c>
      <c r="G5" s="5" t="str">
        <f>VLOOKUP(Tableau3[[#This Row],[Entrepot_Destination]],Entrepots!A:B,2,0)</f>
        <v>Espagne</v>
      </c>
      <c r="H5" s="5">
        <v>4</v>
      </c>
    </row>
    <row r="6" spans="1:8" x14ac:dyDescent="0.35">
      <c r="A6" s="5" t="s">
        <v>62</v>
      </c>
      <c r="B6" s="5" t="s">
        <v>10</v>
      </c>
      <c r="C6" s="5">
        <v>180</v>
      </c>
      <c r="D6" s="5" t="s">
        <v>40</v>
      </c>
      <c r="E6" s="5" t="str">
        <f>VLOOKUP(Tableau3[[#This Row],[Entrepot_Source]],Entrepots!A:B,2,0)</f>
        <v>Italie</v>
      </c>
      <c r="F6" s="5" t="s">
        <v>41</v>
      </c>
      <c r="G6" s="5" t="str">
        <f>VLOOKUP(Tableau3[[#This Row],[Entrepot_Destination]],Entrepots!A:B,2,0)</f>
        <v>Royaume-Uni</v>
      </c>
      <c r="H6" s="5">
        <v>6</v>
      </c>
    </row>
    <row r="7" spans="1:8" x14ac:dyDescent="0.35">
      <c r="A7" s="5" t="s">
        <v>62</v>
      </c>
      <c r="B7" s="5" t="s">
        <v>11</v>
      </c>
      <c r="C7" s="5">
        <v>220</v>
      </c>
      <c r="D7" s="5" t="s">
        <v>42</v>
      </c>
      <c r="E7" s="5" t="str">
        <f>VLOOKUP(Tableau3[[#This Row],[Entrepot_Source]],Entrepots!A:B,2,0)</f>
        <v>Chine</v>
      </c>
      <c r="F7" s="5" t="s">
        <v>43</v>
      </c>
      <c r="G7" s="5" t="str">
        <f>VLOOKUP(Tableau3[[#This Row],[Entrepot_Destination]],Entrepots!A:B,2,0)</f>
        <v>Inde</v>
      </c>
      <c r="H7" s="5">
        <v>9</v>
      </c>
    </row>
    <row r="8" spans="1:8" x14ac:dyDescent="0.35">
      <c r="A8" s="5" t="s">
        <v>63</v>
      </c>
      <c r="B8" s="5" t="s">
        <v>12</v>
      </c>
      <c r="C8" s="5">
        <v>310</v>
      </c>
      <c r="D8" s="5" t="s">
        <v>44</v>
      </c>
      <c r="E8" s="5" t="str">
        <f>VLOOKUP(Tableau3[[#This Row],[Entrepot_Source]],Entrepots!A:B,2,0)</f>
        <v>Brésil</v>
      </c>
      <c r="F8" s="5" t="s">
        <v>35</v>
      </c>
      <c r="G8" s="5" t="str">
        <f>VLOOKUP(Tableau3[[#This Row],[Entrepot_Destination]],Entrepots!A:B,2,0)</f>
        <v>France</v>
      </c>
      <c r="H8" s="5">
        <v>8</v>
      </c>
    </row>
    <row r="9" spans="1:8" x14ac:dyDescent="0.35">
      <c r="A9" s="5" t="s">
        <v>63</v>
      </c>
      <c r="B9" s="5" t="s">
        <v>13</v>
      </c>
      <c r="C9" s="5">
        <v>275</v>
      </c>
      <c r="D9" s="5" t="s">
        <v>36</v>
      </c>
      <c r="E9" s="5" t="str">
        <f>VLOOKUP(Tableau3[[#This Row],[Entrepot_Source]],Entrepots!A:B,2,0)</f>
        <v>Allemagne</v>
      </c>
      <c r="F9" s="5" t="s">
        <v>37</v>
      </c>
      <c r="G9" s="5" t="str">
        <f>VLOOKUP(Tableau3[[#This Row],[Entrepot_Destination]],Entrepots!A:B,2,0)</f>
        <v>USA</v>
      </c>
      <c r="H9" s="5">
        <v>5</v>
      </c>
    </row>
    <row r="10" spans="1:8" x14ac:dyDescent="0.35">
      <c r="A10" s="5" t="s">
        <v>64</v>
      </c>
      <c r="B10" s="5" t="s">
        <v>14</v>
      </c>
      <c r="C10" s="5">
        <v>200</v>
      </c>
      <c r="D10" s="5" t="s">
        <v>37</v>
      </c>
      <c r="E10" s="5" t="str">
        <f>VLOOKUP(Tableau3[[#This Row],[Entrepot_Source]],Entrepots!A:B,2,0)</f>
        <v>USA</v>
      </c>
      <c r="F10" s="5" t="s">
        <v>38</v>
      </c>
      <c r="G10" s="5" t="str">
        <f>VLOOKUP(Tableau3[[#This Row],[Entrepot_Destination]],Entrepots!A:B,2,0)</f>
        <v>Canada</v>
      </c>
      <c r="H10" s="5">
        <v>4</v>
      </c>
    </row>
    <row r="11" spans="1:8" x14ac:dyDescent="0.35">
      <c r="A11" s="5" t="s">
        <v>64</v>
      </c>
      <c r="B11" s="5" t="s">
        <v>15</v>
      </c>
      <c r="C11" s="5">
        <v>160</v>
      </c>
      <c r="D11" s="5" t="s">
        <v>39</v>
      </c>
      <c r="E11" s="5" t="str">
        <f>VLOOKUP(Tableau3[[#This Row],[Entrepot_Source]],Entrepots!A:B,2,0)</f>
        <v>Espagne</v>
      </c>
      <c r="F11" s="5" t="s">
        <v>40</v>
      </c>
      <c r="G11" s="5" t="str">
        <f>VLOOKUP(Tableau3[[#This Row],[Entrepot_Destination]],Entrepots!A:B,2,0)</f>
        <v>Italie</v>
      </c>
      <c r="H11" s="5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tabSelected="1" workbookViewId="0">
      <selection activeCell="I10" sqref="I10"/>
    </sheetView>
  </sheetViews>
  <sheetFormatPr baseColWidth="10" defaultColWidth="8.7265625" defaultRowHeight="14.5" x14ac:dyDescent="0.35"/>
  <cols>
    <col min="1" max="1" width="10.54296875" customWidth="1"/>
    <col min="2" max="2" width="19" customWidth="1"/>
    <col min="3" max="3" width="10.26953125" customWidth="1"/>
    <col min="4" max="5" width="25.26953125" customWidth="1"/>
    <col min="6" max="6" width="18.1796875" customWidth="1"/>
  </cols>
  <sheetData>
    <row r="1" spans="1:6" x14ac:dyDescent="0.35">
      <c r="A1" s="1" t="s">
        <v>65</v>
      </c>
      <c r="B1" s="1" t="s">
        <v>66</v>
      </c>
      <c r="C1" s="1" t="s">
        <v>0</v>
      </c>
      <c r="D1" s="1" t="s">
        <v>67</v>
      </c>
      <c r="E1" s="1" t="s">
        <v>96</v>
      </c>
      <c r="F1" s="1" t="s">
        <v>68</v>
      </c>
    </row>
    <row r="2" spans="1:6" x14ac:dyDescent="0.35">
      <c r="A2" s="5" t="s">
        <v>69</v>
      </c>
      <c r="B2" s="7" t="s">
        <v>79</v>
      </c>
      <c r="C2" s="5" t="s">
        <v>6</v>
      </c>
      <c r="D2" s="5">
        <v>9500</v>
      </c>
      <c r="E2" s="5">
        <f>VLOOKUP(Tableau4[[#This Row],[ID_Piece]],Pieces_Detachees!A:F,6,0)</f>
        <v>10000</v>
      </c>
      <c r="F2" s="8">
        <v>0.8</v>
      </c>
    </row>
    <row r="3" spans="1:6" x14ac:dyDescent="0.35">
      <c r="A3" s="5" t="s">
        <v>70</v>
      </c>
      <c r="B3" s="7" t="s">
        <v>79</v>
      </c>
      <c r="C3" s="5" t="s">
        <v>7</v>
      </c>
      <c r="D3" s="5">
        <v>3000</v>
      </c>
      <c r="E3" s="5">
        <f>VLOOKUP(Tableau4[[#This Row],[ID_Piece]],Pieces_Detachees!A:F,6,0)</f>
        <v>5000</v>
      </c>
      <c r="F3" s="8">
        <v>0.45</v>
      </c>
    </row>
    <row r="4" spans="1:6" x14ac:dyDescent="0.35">
      <c r="A4" s="5" t="s">
        <v>71</v>
      </c>
      <c r="B4" s="7" t="s">
        <v>79</v>
      </c>
      <c r="C4" s="5" t="s">
        <v>8</v>
      </c>
      <c r="D4" s="5">
        <v>7800</v>
      </c>
      <c r="E4" s="5">
        <f>VLOOKUP(Tableau4[[#This Row],[ID_Piece]],Pieces_Detachees!A:F,6,0)</f>
        <v>8000</v>
      </c>
      <c r="F4" s="8">
        <v>0.6</v>
      </c>
    </row>
    <row r="5" spans="1:6" x14ac:dyDescent="0.35">
      <c r="A5" s="5" t="s">
        <v>72</v>
      </c>
      <c r="B5" s="7" t="s">
        <v>80</v>
      </c>
      <c r="C5" s="5" t="s">
        <v>9</v>
      </c>
      <c r="D5" s="5">
        <v>5800</v>
      </c>
      <c r="E5" s="5">
        <f>VLOOKUP(Tableau4[[#This Row],[ID_Piece]],Pieces_Detachees!A:F,6,0)</f>
        <v>6000</v>
      </c>
      <c r="F5" s="8">
        <v>0.7</v>
      </c>
    </row>
    <row r="6" spans="1:6" x14ac:dyDescent="0.35">
      <c r="A6" s="5" t="s">
        <v>73</v>
      </c>
      <c r="B6" s="7" t="s">
        <v>80</v>
      </c>
      <c r="C6" s="5" t="s">
        <v>10</v>
      </c>
      <c r="D6" s="5">
        <v>4200</v>
      </c>
      <c r="E6" s="5">
        <f>VLOOKUP(Tableau4[[#This Row],[ID_Piece]],Pieces_Detachees!A:F,6,0)</f>
        <v>4500</v>
      </c>
      <c r="F6" s="8">
        <v>0.55000000000000004</v>
      </c>
    </row>
    <row r="7" spans="1:6" x14ac:dyDescent="0.35">
      <c r="A7" s="5" t="s">
        <v>74</v>
      </c>
      <c r="B7" s="7" t="s">
        <v>81</v>
      </c>
      <c r="C7" s="5" t="s">
        <v>11</v>
      </c>
      <c r="D7" s="5">
        <v>6900</v>
      </c>
      <c r="E7" s="5">
        <f>VLOOKUP(Tableau4[[#This Row],[ID_Piece]],Pieces_Detachees!A:F,6,0)</f>
        <v>7000</v>
      </c>
      <c r="F7" s="8">
        <v>0.65</v>
      </c>
    </row>
    <row r="8" spans="1:6" x14ac:dyDescent="0.35">
      <c r="A8" s="5" t="s">
        <v>75</v>
      </c>
      <c r="B8" s="7" t="s">
        <v>81</v>
      </c>
      <c r="C8" s="5" t="s">
        <v>12</v>
      </c>
      <c r="D8" s="5">
        <v>11500</v>
      </c>
      <c r="E8" s="5">
        <f>VLOOKUP(Tableau4[[#This Row],[ID_Piece]],Pieces_Detachees!A:F,6,0)</f>
        <v>12000</v>
      </c>
      <c r="F8" s="8">
        <v>0.75</v>
      </c>
    </row>
    <row r="9" spans="1:6" x14ac:dyDescent="0.35">
      <c r="A9" s="5" t="s">
        <v>76</v>
      </c>
      <c r="B9" s="7" t="s">
        <v>82</v>
      </c>
      <c r="C9" s="5" t="s">
        <v>13</v>
      </c>
      <c r="D9" s="5">
        <v>5200</v>
      </c>
      <c r="E9" s="5">
        <f>VLOOKUP(Tableau4[[#This Row],[ID_Piece]],Pieces_Detachees!A:F,6,0)</f>
        <v>5500</v>
      </c>
      <c r="F9" s="8">
        <v>0.6</v>
      </c>
    </row>
    <row r="10" spans="1:6" x14ac:dyDescent="0.35">
      <c r="A10" s="5" t="s">
        <v>77</v>
      </c>
      <c r="B10" s="7" t="s">
        <v>82</v>
      </c>
      <c r="C10" s="5" t="s">
        <v>14</v>
      </c>
      <c r="D10" s="5">
        <v>6400</v>
      </c>
      <c r="E10" s="5">
        <f>VLOOKUP(Tableau4[[#This Row],[ID_Piece]],Pieces_Detachees!A:F,6,0)</f>
        <v>6500</v>
      </c>
      <c r="F10" s="8">
        <v>0.68</v>
      </c>
    </row>
    <row r="11" spans="1:6" x14ac:dyDescent="0.35">
      <c r="A11" s="5" t="s">
        <v>78</v>
      </c>
      <c r="B11" s="7" t="s">
        <v>83</v>
      </c>
      <c r="C11" s="5" t="s">
        <v>15</v>
      </c>
      <c r="D11" s="5">
        <v>8500</v>
      </c>
      <c r="E11" s="5">
        <f>VLOOKUP(Tableau4[[#This Row],[ID_Piece]],Pieces_Detachees!A:F,6,0)</f>
        <v>9000</v>
      </c>
      <c r="F11" s="8">
        <v>0.72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Pieces_Detachees</vt:lpstr>
      <vt:lpstr>Entrepots</vt:lpstr>
      <vt:lpstr>Flux_Logistiques</vt:lpstr>
      <vt:lpstr>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Quitterie ROUDAUT</dc:creator>
  <cp:lastModifiedBy>Quitterie ROUDAUT</cp:lastModifiedBy>
  <dcterms:created xsi:type="dcterms:W3CDTF">2025-06-24T13:42:27Z</dcterms:created>
  <dcterms:modified xsi:type="dcterms:W3CDTF">2025-06-25T15:28:13Z</dcterms:modified>
</cp:coreProperties>
</file>